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eku\Desktop\insteam\"/>
    </mc:Choice>
  </mc:AlternateContent>
  <xr:revisionPtr revIDLastSave="0" documentId="13_ncr:1_{42F14AB3-5675-4CE1-AE2A-34FAC878243D}" xr6:coauthVersionLast="47" xr6:coauthVersionMax="47" xr10:uidLastSave="{00000000-0000-0000-0000-000000000000}"/>
  <bookViews>
    <workbookView xWindow="28755" yWindow="17700" windowWidth="29040" windowHeight="17640" xr2:uid="{00000000-000D-0000-FFFF-FFFF00000000}"/>
  </bookViews>
  <sheets>
    <sheet name="Print" sheetId="1" r:id="rId1"/>
    <sheet name="data" sheetId="2" r:id="rId2"/>
  </sheets>
  <definedNames>
    <definedName name="device._company_holder.aindex">data!$B$394</definedName>
    <definedName name="device._company_holder.area_hame">data!$B$414</definedName>
    <definedName name="device._company_holder.area_kymenlaakso">data!$B$413</definedName>
    <definedName name="device._company_holder.area_lappi">data!$B$418</definedName>
    <definedName name="device._company_holder.area_pohjanmaa">data!$B$416</definedName>
    <definedName name="device._company_holder.area_pohjois">data!$B$417</definedName>
    <definedName name="device._company_holder.area_satakunta">data!$B$415</definedName>
    <definedName name="device._company_holder.area_uusimaa">data!$B$411</definedName>
    <definedName name="device._company_holder.area_varsinais">data!$B$412</definedName>
    <definedName name="device._company_holder.city">data!$B$406</definedName>
    <definedName name="device._company_holder.customer_value">data!$B$410</definedName>
    <definedName name="device._company_holder.datasource">data!$B$402</definedName>
    <definedName name="device._company_holder.devgroup_a2">data!$B$425</definedName>
    <definedName name="device._company_holder.devgroup_biokaasu">data!$B$423</definedName>
    <definedName name="device._company_holder.devgroup_g">data!$B$426</definedName>
    <definedName name="device._company_holder.devgroup_kemikaali">data!$B$420</definedName>
    <definedName name="device._company_holder.devgroup_maakaasu">data!$B$422</definedName>
    <definedName name="device._company_holder.devgroup_nestekaasu">data!$B$421</definedName>
    <definedName name="device._company_holder.devgroup_other">data!$B$427</definedName>
    <definedName name="device._company_holder.devgroup_paine">data!$B$419</definedName>
    <definedName name="device._company_holder.devgroup_vakadr">data!$B$424</definedName>
    <definedName name="device._company_holder.email">data!$B$409</definedName>
    <definedName name="device._company_holder.enabled">data!$B$396</definedName>
    <definedName name="device._company_holder.inspection_institution">data!$B$433</definedName>
    <definedName name="device._company_holder.migrated">data!$B$397</definedName>
    <definedName name="device._company_holder.migration">data!$B$398</definedName>
    <definedName name="device._company_holder.migration_target">data!$B$399</definedName>
    <definedName name="device._company_holder.name">data!$B$395</definedName>
    <definedName name="device._company_holder.notes">data!$B$407</definedName>
    <definedName name="device._company_holder.role_energyplant">data!$B$429</definedName>
    <definedName name="device._company_holder.role_government">data!$B$430</definedName>
    <definedName name="device._company_holder.role_manufacturer">data!$B$428</definedName>
    <definedName name="device._company_holder.role_processplant">data!$B$431</definedName>
    <definedName name="device._company_holder.role_transport">data!$B$432</definedName>
    <definedName name="device._company_holder.StartTime">data!$B$400</definedName>
    <definedName name="device._company_holder.state">data!$B$408</definedName>
    <definedName name="device._company_holder.street_post">data!$B$403</definedName>
    <definedName name="device._company_holder.street_visit">data!$B$404</definedName>
    <definedName name="device._company_holder.UpdateTime">data!$B$401</definedName>
    <definedName name="device._company_holder.uuid">data!$B$393</definedName>
    <definedName name="device._company_holder.zip_code">data!$B$405</definedName>
    <definedName name="device._company_importer.aindex">data!$B$312</definedName>
    <definedName name="device._company_importer.area_hame">data!$B$332</definedName>
    <definedName name="device._company_importer.area_kymenlaakso">data!$B$331</definedName>
    <definedName name="device._company_importer.area_lappi">data!$B$336</definedName>
    <definedName name="device._company_importer.area_pohjanmaa">data!$B$334</definedName>
    <definedName name="device._company_importer.area_pohjois">data!$B$335</definedName>
    <definedName name="device._company_importer.area_satakunta">data!$B$333</definedName>
    <definedName name="device._company_importer.area_uusimaa">data!$B$329</definedName>
    <definedName name="device._company_importer.area_varsinais">data!$B$330</definedName>
    <definedName name="device._company_importer.city">data!$B$324</definedName>
    <definedName name="device._company_importer.customer_value">data!$B$328</definedName>
    <definedName name="device._company_importer.datasource">data!$B$320</definedName>
    <definedName name="device._company_importer.devgroup_a2">data!$B$343</definedName>
    <definedName name="device._company_importer.devgroup_biokaasu">data!$B$341</definedName>
    <definedName name="device._company_importer.devgroup_g">data!$B$344</definedName>
    <definedName name="device._company_importer.devgroup_kemikaali">data!$B$338</definedName>
    <definedName name="device._company_importer.devgroup_maakaasu">data!$B$340</definedName>
    <definedName name="device._company_importer.devgroup_nestekaasu">data!$B$339</definedName>
    <definedName name="device._company_importer.devgroup_other">data!$B$345</definedName>
    <definedName name="device._company_importer.devgroup_paine">data!$B$337</definedName>
    <definedName name="device._company_importer.devgroup_vakadr">data!$B$342</definedName>
    <definedName name="device._company_importer.email">data!$B$327</definedName>
    <definedName name="device._company_importer.enabled">data!$B$314</definedName>
    <definedName name="device._company_importer.inspection_institution">data!$B$351</definedName>
    <definedName name="device._company_importer.migrated">data!$B$315</definedName>
    <definedName name="device._company_importer.migration">data!$B$316</definedName>
    <definedName name="device._company_importer.migration_target">data!$B$317</definedName>
    <definedName name="device._company_importer.name">data!$B$313</definedName>
    <definedName name="device._company_importer.notes">data!$B$325</definedName>
    <definedName name="device._company_importer.role_energyplant">data!$B$347</definedName>
    <definedName name="device._company_importer.role_government">data!$B$348</definedName>
    <definedName name="device._company_importer.role_manufacturer">data!$B$346</definedName>
    <definedName name="device._company_importer.role_processplant">data!$B$349</definedName>
    <definedName name="device._company_importer.role_transport">data!$B$350</definedName>
    <definedName name="device._company_importer.StartTime">data!$B$318</definedName>
    <definedName name="device._company_importer.state">data!$B$326</definedName>
    <definedName name="device._company_importer.street_post">data!$B$321</definedName>
    <definedName name="device._company_importer.street_visit">data!$B$322</definedName>
    <definedName name="device._company_importer.UpdateTime">data!$B$319</definedName>
    <definedName name="device._company_importer.uuid">data!$B$311</definedName>
    <definedName name="device._company_importer.zip_code">data!$B$323</definedName>
    <definedName name="device._company_manufacturer.aindex">data!$B$271</definedName>
    <definedName name="device._company_manufacturer.area_hame">data!$B$291</definedName>
    <definedName name="device._company_manufacturer.area_kymenlaakso">data!$B$290</definedName>
    <definedName name="device._company_manufacturer.area_lappi">data!$B$295</definedName>
    <definedName name="device._company_manufacturer.area_pohjanmaa">data!$B$293</definedName>
    <definedName name="device._company_manufacturer.area_pohjois">data!$B$294</definedName>
    <definedName name="device._company_manufacturer.area_satakunta">data!$B$292</definedName>
    <definedName name="device._company_manufacturer.area_uusimaa">data!$B$288</definedName>
    <definedName name="device._company_manufacturer.area_varsinais">data!$B$289</definedName>
    <definedName name="device._company_manufacturer.city">data!$B$283</definedName>
    <definedName name="device._company_manufacturer.customer_value">data!$B$287</definedName>
    <definedName name="device._company_manufacturer.datasource">data!$B$279</definedName>
    <definedName name="device._company_manufacturer.devgroup_a2">data!$B$302</definedName>
    <definedName name="device._company_manufacturer.devgroup_biokaasu">data!$B$300</definedName>
    <definedName name="device._company_manufacturer.devgroup_g">data!$B$303</definedName>
    <definedName name="device._company_manufacturer.devgroup_kemikaali">data!$B$297</definedName>
    <definedName name="device._company_manufacturer.devgroup_maakaasu">data!$B$299</definedName>
    <definedName name="device._company_manufacturer.devgroup_nestekaasu">data!$B$298</definedName>
    <definedName name="device._company_manufacturer.devgroup_other">data!$B$304</definedName>
    <definedName name="device._company_manufacturer.devgroup_paine">data!$B$296</definedName>
    <definedName name="device._company_manufacturer.devgroup_vakadr">data!$B$301</definedName>
    <definedName name="device._company_manufacturer.email">data!$B$286</definedName>
    <definedName name="device._company_manufacturer.enabled">data!$B$273</definedName>
    <definedName name="device._company_manufacturer.inspection_institution">data!$B$310</definedName>
    <definedName name="device._company_manufacturer.migrated">data!$B$274</definedName>
    <definedName name="device._company_manufacturer.migration">data!$B$275</definedName>
    <definedName name="device._company_manufacturer.migration_target">data!$B$276</definedName>
    <definedName name="device._company_manufacturer.name">data!$B$272</definedName>
    <definedName name="device._company_manufacturer.notes">data!$B$284</definedName>
    <definedName name="device._company_manufacturer.role_energyplant">data!$B$306</definedName>
    <definedName name="device._company_manufacturer.role_government">data!$B$307</definedName>
    <definedName name="device._company_manufacturer.role_manufacturer">data!$B$305</definedName>
    <definedName name="device._company_manufacturer.role_processplant">data!$B$308</definedName>
    <definedName name="device._company_manufacturer.role_transport">data!$B$309</definedName>
    <definedName name="device._company_manufacturer.StartTime">data!$B$277</definedName>
    <definedName name="device._company_manufacturer.state">data!$B$285</definedName>
    <definedName name="device._company_manufacturer.street_post">data!$B$280</definedName>
    <definedName name="device._company_manufacturer.street_visit">data!$B$281</definedName>
    <definedName name="device._company_manufacturer.UpdateTime">data!$B$278</definedName>
    <definedName name="device._company_manufacturer.uuid">data!$B$270</definedName>
    <definedName name="device._company_manufacturer.zip_code">data!$B$282</definedName>
    <definedName name="device._company_owner.aindex">data!$B$353</definedName>
    <definedName name="device._company_owner.area_hame">data!$B$373</definedName>
    <definedName name="device._company_owner.area_kymenlaakso">data!$B$372</definedName>
    <definedName name="device._company_owner.area_lappi">data!$B$377</definedName>
    <definedName name="device._company_owner.area_pohjanmaa">data!$B$375</definedName>
    <definedName name="device._company_owner.area_pohjois">data!$B$376</definedName>
    <definedName name="device._company_owner.area_satakunta">data!$B$374</definedName>
    <definedName name="device._company_owner.area_uusimaa">data!$B$370</definedName>
    <definedName name="device._company_owner.area_varsinais">data!$B$371</definedName>
    <definedName name="device._company_owner.city">data!$B$365</definedName>
    <definedName name="device._company_owner.customer_value">data!$B$369</definedName>
    <definedName name="device._company_owner.datasource">data!$B$361</definedName>
    <definedName name="device._company_owner.devgroup_a2">data!$B$384</definedName>
    <definedName name="device._company_owner.devgroup_biokaasu">data!$B$382</definedName>
    <definedName name="device._company_owner.devgroup_g">data!$B$385</definedName>
    <definedName name="device._company_owner.devgroup_kemikaali">data!$B$379</definedName>
    <definedName name="device._company_owner.devgroup_maakaasu">data!$B$381</definedName>
    <definedName name="device._company_owner.devgroup_nestekaasu">data!$B$380</definedName>
    <definedName name="device._company_owner.devgroup_other">data!$B$386</definedName>
    <definedName name="device._company_owner.devgroup_paine">data!$B$378</definedName>
    <definedName name="device._company_owner.devgroup_vakadr">data!$B$383</definedName>
    <definedName name="device._company_owner.email">data!$B$368</definedName>
    <definedName name="device._company_owner.enabled">data!$B$355</definedName>
    <definedName name="device._company_owner.inspection_institution">data!$B$392</definedName>
    <definedName name="device._company_owner.migrated">data!$B$356</definedName>
    <definedName name="device._company_owner.migration">data!$B$357</definedName>
    <definedName name="device._company_owner.migration_target">data!$B$358</definedName>
    <definedName name="device._company_owner.name">data!$B$354</definedName>
    <definedName name="device._company_owner.notes">data!$B$366</definedName>
    <definedName name="device._company_owner.role_energyplant">data!$B$388</definedName>
    <definedName name="device._company_owner.role_government">data!$B$389</definedName>
    <definedName name="device._company_owner.role_manufacturer">data!$B$387</definedName>
    <definedName name="device._company_owner.role_processplant">data!$B$390</definedName>
    <definedName name="device._company_owner.role_transport">data!$B$391</definedName>
    <definedName name="device._company_owner.StartTime">data!$B$359</definedName>
    <definedName name="device._company_owner.state">data!$B$367</definedName>
    <definedName name="device._company_owner.street_post">data!$B$362</definedName>
    <definedName name="device._company_owner.street_visit">data!$B$363</definedName>
    <definedName name="device._company_owner.UpdateTime">data!$B$360</definedName>
    <definedName name="device._company_owner.uuid">data!$B$352</definedName>
    <definedName name="device._company_owner.zip_code">data!$B$364</definedName>
    <definedName name="device._person_contact._company.aindex">data!$B$460</definedName>
    <definedName name="device._person_contact._company.area_hame">data!$B$480</definedName>
    <definedName name="device._person_contact._company.area_kymenlaakso">data!$B$479</definedName>
    <definedName name="device._person_contact._company.area_lappi">data!$B$484</definedName>
    <definedName name="device._person_contact._company.area_pohjanmaa">data!$B$482</definedName>
    <definedName name="device._person_contact._company.area_pohjois">data!$B$483</definedName>
    <definedName name="device._person_contact._company.area_satakunta">data!$B$481</definedName>
    <definedName name="device._person_contact._company.area_uusimaa">data!$B$477</definedName>
    <definedName name="device._person_contact._company.area_varsinais">data!$B$478</definedName>
    <definedName name="device._person_contact._company.city">data!$B$472</definedName>
    <definedName name="device._person_contact._company.customer_value">data!$B$476</definedName>
    <definedName name="device._person_contact._company.datasource">data!$B$468</definedName>
    <definedName name="device._person_contact._company.devgroup_a2">data!$B$491</definedName>
    <definedName name="device._person_contact._company.devgroup_biokaasu">data!$B$489</definedName>
    <definedName name="device._person_contact._company.devgroup_g">data!$B$492</definedName>
    <definedName name="device._person_contact._company.devgroup_kemikaali">data!$B$486</definedName>
    <definedName name="device._person_contact._company.devgroup_maakaasu">data!$B$488</definedName>
    <definedName name="device._person_contact._company.devgroup_nestekaasu">data!$B$487</definedName>
    <definedName name="device._person_contact._company.devgroup_other">data!$B$493</definedName>
    <definedName name="device._person_contact._company.devgroup_paine">data!$B$485</definedName>
    <definedName name="device._person_contact._company.devgroup_vakadr">data!$B$490</definedName>
    <definedName name="device._person_contact._company.email">data!$B$475</definedName>
    <definedName name="device._person_contact._company.enabled">data!$B$462</definedName>
    <definedName name="device._person_contact._company.inspection_institution">data!$B$499</definedName>
    <definedName name="device._person_contact._company.migrated">data!$B$463</definedName>
    <definedName name="device._person_contact._company.migration">data!$B$464</definedName>
    <definedName name="device._person_contact._company.migration_target">data!$B$465</definedName>
    <definedName name="device._person_contact._company.name">data!$B$461</definedName>
    <definedName name="device._person_contact._company.notes">data!$B$473</definedName>
    <definedName name="device._person_contact._company.role_energyplant">data!$B$495</definedName>
    <definedName name="device._person_contact._company.role_government">data!$B$496</definedName>
    <definedName name="device._person_contact._company.role_manufacturer">data!$B$494</definedName>
    <definedName name="device._person_contact._company.role_processplant">data!$B$497</definedName>
    <definedName name="device._person_contact._company.role_transport">data!$B$498</definedName>
    <definedName name="device._person_contact._company.StartTime">data!$B$466</definedName>
    <definedName name="device._person_contact._company.state">data!$B$474</definedName>
    <definedName name="device._person_contact._company.street_post">data!$B$469</definedName>
    <definedName name="device._person_contact._company.street_visit">data!$B$470</definedName>
    <definedName name="device._person_contact._company.UpdateTime">data!$B$467</definedName>
    <definedName name="device._person_contact._company.uuid">data!$B$459</definedName>
    <definedName name="device._person_contact._company.zip_code">data!$B$471</definedName>
    <definedName name="device._person_contact.aindex">data!$B$435</definedName>
    <definedName name="device._person_contact.birth_date">data!$B$457</definedName>
    <definedName name="device._person_contact.birth_place">data!$B$458</definedName>
    <definedName name="device._person_contact.company">data!$B$436</definedName>
    <definedName name="device._person_contact.company_role">data!$B$439</definedName>
    <definedName name="device._person_contact.competence_lpg_operator">data!$B$455</definedName>
    <definedName name="device._person_contact.competence_lpg_supervisor">data!$B$454</definedName>
    <definedName name="device._person_contact.delivery_address">data!$B$450</definedName>
    <definedName name="device._person_contact.email">data!$B$442</definedName>
    <definedName name="device._person_contact.enabled">data!$B$456</definedName>
    <definedName name="device._person_contact.InsertTime">data!$B$451</definedName>
    <definedName name="device._person_contact.jobtitle">data!$B$445</definedName>
    <definedName name="device._person_contact.migrated">data!$B$453</definedName>
    <definedName name="device._person_contact.migration">data!$B$437</definedName>
    <definedName name="device._person_contact.migration_target">data!$B$438</definedName>
    <definedName name="device._person_contact.name">data!$B$440</definedName>
    <definedName name="device._person_contact.phonenumber">data!$B$444</definedName>
    <definedName name="device._person_contact.phonenumber_cc">data!$B$443</definedName>
    <definedName name="device._person_contact.qualification">data!$B$446</definedName>
    <definedName name="device._person_contact.qualification_code">data!$B$447</definedName>
    <definedName name="device._person_contact.role">data!$B$448</definedName>
    <definedName name="device._person_contact.role_code">data!$B$449</definedName>
    <definedName name="device._person_contact.shorthand">data!$B$441</definedName>
    <definedName name="device._person_contact.UpdateTime">data!$B$452</definedName>
    <definedName name="device._person_contact.uuid">data!$B$434</definedName>
    <definedName name="device._person_supervisor._company.aindex">data!$B$526</definedName>
    <definedName name="device._person_supervisor._company.area_hame">data!$B$546</definedName>
    <definedName name="device._person_supervisor._company.area_kymenlaakso">data!$B$545</definedName>
    <definedName name="device._person_supervisor._company.area_lappi">data!$B$550</definedName>
    <definedName name="device._person_supervisor._company.area_pohjanmaa">data!$B$548</definedName>
    <definedName name="device._person_supervisor._company.area_pohjois">data!$B$549</definedName>
    <definedName name="device._person_supervisor._company.area_satakunta">data!$B$547</definedName>
    <definedName name="device._person_supervisor._company.area_uusimaa">data!$B$543</definedName>
    <definedName name="device._person_supervisor._company.area_varsinais">data!$B$544</definedName>
    <definedName name="device._person_supervisor._company.city">data!$B$538</definedName>
    <definedName name="device._person_supervisor._company.customer_value">data!$B$542</definedName>
    <definedName name="device._person_supervisor._company.datasource">data!$B$534</definedName>
    <definedName name="device._person_supervisor._company.devgroup_a2">data!$B$557</definedName>
    <definedName name="device._person_supervisor._company.devgroup_biokaasu">data!$B$555</definedName>
    <definedName name="device._person_supervisor._company.devgroup_g">data!$B$558</definedName>
    <definedName name="device._person_supervisor._company.devgroup_kemikaali">data!$B$552</definedName>
    <definedName name="device._person_supervisor._company.devgroup_maakaasu">data!$B$554</definedName>
    <definedName name="device._person_supervisor._company.devgroup_nestekaasu">data!$B$553</definedName>
    <definedName name="device._person_supervisor._company.devgroup_other">data!$B$559</definedName>
    <definedName name="device._person_supervisor._company.devgroup_paine">data!$B$551</definedName>
    <definedName name="device._person_supervisor._company.devgroup_vakadr">data!$B$556</definedName>
    <definedName name="device._person_supervisor._company.email">data!$B$541</definedName>
    <definedName name="device._person_supervisor._company.enabled">data!$B$528</definedName>
    <definedName name="device._person_supervisor._company.inspection_institution">data!$B$565</definedName>
    <definedName name="device._person_supervisor._company.migrated">data!$B$529</definedName>
    <definedName name="device._person_supervisor._company.migration">data!$B$530</definedName>
    <definedName name="device._person_supervisor._company.migration_target">data!$B$531</definedName>
    <definedName name="device._person_supervisor._company.name">data!$B$527</definedName>
    <definedName name="device._person_supervisor._company.notes">data!$B$539</definedName>
    <definedName name="device._person_supervisor._company.role_energyplant">data!$B$561</definedName>
    <definedName name="device._person_supervisor._company.role_government">data!$B$562</definedName>
    <definedName name="device._person_supervisor._company.role_manufacturer">data!$B$560</definedName>
    <definedName name="device._person_supervisor._company.role_processplant">data!$B$563</definedName>
    <definedName name="device._person_supervisor._company.role_transport">data!$B$564</definedName>
    <definedName name="device._person_supervisor._company.StartTime">data!$B$532</definedName>
    <definedName name="device._person_supervisor._company.state">data!$B$540</definedName>
    <definedName name="device._person_supervisor._company.street_post">data!$B$535</definedName>
    <definedName name="device._person_supervisor._company.street_visit">data!$B$536</definedName>
    <definedName name="device._person_supervisor._company.UpdateTime">data!$B$533</definedName>
    <definedName name="device._person_supervisor._company.uuid">data!$B$525</definedName>
    <definedName name="device._person_supervisor._company.zip_code">data!$B$537</definedName>
    <definedName name="device._person_supervisor.aindex">data!$B$501</definedName>
    <definedName name="device._person_supervisor.birth_date">data!$B$523</definedName>
    <definedName name="device._person_supervisor.birth_place">data!$B$524</definedName>
    <definedName name="device._person_supervisor.company">data!$B$502</definedName>
    <definedName name="device._person_supervisor.company_role">data!$B$505</definedName>
    <definedName name="device._person_supervisor.competence_lpg_operator">data!$B$521</definedName>
    <definedName name="device._person_supervisor.competence_lpg_supervisor">data!$B$520</definedName>
    <definedName name="device._person_supervisor.delivery_address">data!$B$516</definedName>
    <definedName name="device._person_supervisor.email">data!$B$508</definedName>
    <definedName name="device._person_supervisor.enabled">data!$B$522</definedName>
    <definedName name="device._person_supervisor.InsertTime">data!$B$517</definedName>
    <definedName name="device._person_supervisor.jobtitle">data!$B$511</definedName>
    <definedName name="device._person_supervisor.migrated">data!$B$519</definedName>
    <definedName name="device._person_supervisor.migration">data!$B$503</definedName>
    <definedName name="device._person_supervisor.migration_target">data!$B$504</definedName>
    <definedName name="device._person_supervisor.name">data!$B$506</definedName>
    <definedName name="device._person_supervisor.phonenumber">data!$B$510</definedName>
    <definedName name="device._person_supervisor.phonenumber_cc">data!$B$509</definedName>
    <definedName name="device._person_supervisor.qualification">data!$B$512</definedName>
    <definedName name="device._person_supervisor.qualification_code">data!$B$513</definedName>
    <definedName name="device._person_supervisor.role">data!$B$514</definedName>
    <definedName name="device._person_supervisor.role_code">data!$B$515</definedName>
    <definedName name="device._person_supervisor.shorthand">data!$B$507</definedName>
    <definedName name="device._person_supervisor.UpdateTime">data!$B$518</definedName>
    <definedName name="device._person_supervisor.uuid">data!$B$500</definedName>
    <definedName name="device._person_supervisor_alt._company.aindex">data!$B$592</definedName>
    <definedName name="device._person_supervisor_alt._company.area_hame">data!$B$612</definedName>
    <definedName name="device._person_supervisor_alt._company.area_kymenlaakso">data!$B$611</definedName>
    <definedName name="device._person_supervisor_alt._company.area_lappi">data!$B$616</definedName>
    <definedName name="device._person_supervisor_alt._company.area_pohjanmaa">data!$B$614</definedName>
    <definedName name="device._person_supervisor_alt._company.area_pohjois">data!$B$615</definedName>
    <definedName name="device._person_supervisor_alt._company.area_satakunta">data!$B$613</definedName>
    <definedName name="device._person_supervisor_alt._company.area_uusimaa">data!$B$609</definedName>
    <definedName name="device._person_supervisor_alt._company.area_varsinais">data!$B$610</definedName>
    <definedName name="device._person_supervisor_alt._company.city">data!$B$604</definedName>
    <definedName name="device._person_supervisor_alt._company.customer_value">data!$B$608</definedName>
    <definedName name="device._person_supervisor_alt._company.datasource">data!$B$600</definedName>
    <definedName name="device._person_supervisor_alt._company.devgroup_a2">data!$B$623</definedName>
    <definedName name="device._person_supervisor_alt._company.devgroup_biokaasu">data!$B$621</definedName>
    <definedName name="device._person_supervisor_alt._company.devgroup_g">data!$B$624</definedName>
    <definedName name="device._person_supervisor_alt._company.devgroup_kemikaali">data!$B$618</definedName>
    <definedName name="device._person_supervisor_alt._company.devgroup_maakaasu">data!$B$620</definedName>
    <definedName name="device._person_supervisor_alt._company.devgroup_nestekaasu">data!$B$619</definedName>
    <definedName name="device._person_supervisor_alt._company.devgroup_other">data!$B$625</definedName>
    <definedName name="device._person_supervisor_alt._company.devgroup_paine">data!$B$617</definedName>
    <definedName name="device._person_supervisor_alt._company.devgroup_vakadr">data!$B$622</definedName>
    <definedName name="device._person_supervisor_alt._company.email">data!$B$607</definedName>
    <definedName name="device._person_supervisor_alt._company.enabled">data!$B$594</definedName>
    <definedName name="device._person_supervisor_alt._company.inspection_institution">data!$B$631</definedName>
    <definedName name="device._person_supervisor_alt._company.migrated">data!$B$595</definedName>
    <definedName name="device._person_supervisor_alt._company.migration">data!$B$596</definedName>
    <definedName name="device._person_supervisor_alt._company.migration_target">data!$B$597</definedName>
    <definedName name="device._person_supervisor_alt._company.name">data!$B$593</definedName>
    <definedName name="device._person_supervisor_alt._company.notes">data!$B$605</definedName>
    <definedName name="device._person_supervisor_alt._company.role_energyplant">data!$B$627</definedName>
    <definedName name="device._person_supervisor_alt._company.role_government">data!$B$628</definedName>
    <definedName name="device._person_supervisor_alt._company.role_manufacturer">data!$B$626</definedName>
    <definedName name="device._person_supervisor_alt._company.role_processplant">data!$B$629</definedName>
    <definedName name="device._person_supervisor_alt._company.role_transport">data!$B$630</definedName>
    <definedName name="device._person_supervisor_alt._company.StartTime">data!$B$598</definedName>
    <definedName name="device._person_supervisor_alt._company.state">data!$B$606</definedName>
    <definedName name="device._person_supervisor_alt._company.street_post">data!$B$601</definedName>
    <definedName name="device._person_supervisor_alt._company.street_visit">data!$B$602</definedName>
    <definedName name="device._person_supervisor_alt._company.UpdateTime">data!$B$599</definedName>
    <definedName name="device._person_supervisor_alt._company.uuid">data!$B$591</definedName>
    <definedName name="device._person_supervisor_alt._company.zip_code">data!$B$603</definedName>
    <definedName name="device._person_supervisor_alt.aindex">data!$B$567</definedName>
    <definedName name="device._person_supervisor_alt.birth_date">data!$B$589</definedName>
    <definedName name="device._person_supervisor_alt.birth_place">data!$B$590</definedName>
    <definedName name="device._person_supervisor_alt.company">data!$B$568</definedName>
    <definedName name="device._person_supervisor_alt.company_role">data!$B$571</definedName>
    <definedName name="device._person_supervisor_alt.competence_lpg_operator">data!$B$587</definedName>
    <definedName name="device._person_supervisor_alt.competence_lpg_supervisor">data!$B$586</definedName>
    <definedName name="device._person_supervisor_alt.delivery_address">data!$B$582</definedName>
    <definedName name="device._person_supervisor_alt.email">data!$B$574</definedName>
    <definedName name="device._person_supervisor_alt.enabled">data!$B$588</definedName>
    <definedName name="device._person_supervisor_alt.InsertTime">data!$B$583</definedName>
    <definedName name="device._person_supervisor_alt.jobtitle">data!$B$577</definedName>
    <definedName name="device._person_supervisor_alt.migrated">data!$B$585</definedName>
    <definedName name="device._person_supervisor_alt.migration">data!$B$569</definedName>
    <definedName name="device._person_supervisor_alt.migration_target">data!$B$570</definedName>
    <definedName name="device._person_supervisor_alt.name">data!$B$572</definedName>
    <definedName name="device._person_supervisor_alt.phonenumber">data!$B$576</definedName>
    <definedName name="device._person_supervisor_alt.phonenumber_cc">data!$B$575</definedName>
    <definedName name="device._person_supervisor_alt.qualification">data!$B$578</definedName>
    <definedName name="device._person_supervisor_alt.qualification_code">data!$B$579</definedName>
    <definedName name="device._person_supervisor_alt.role">data!$B$580</definedName>
    <definedName name="device._person_supervisor_alt.role_code">data!$B$581</definedName>
    <definedName name="device._person_supervisor_alt.shorthand">data!$B$573</definedName>
    <definedName name="device._person_supervisor_alt.UpdateTime">data!$B$584</definedName>
    <definedName name="device._person_supervisor_alt.uuid">data!$B$566</definedName>
    <definedName name="device.aindex">data!$B$131</definedName>
    <definedName name="device.category_code">data!$B$173</definedName>
    <definedName name="device.category_description">data!$B$174</definedName>
    <definedName name="device.certificate_latest_int">data!$B$141</definedName>
    <definedName name="device.class_description">data!$B$266</definedName>
    <definedName name="device.company_holder">data!$B$157</definedName>
    <definedName name="device.company_importer">data!$B$159</definedName>
    <definedName name="device.company_manufacturer">data!$B$158</definedName>
    <definedName name="device.company_owner">data!$B$156</definedName>
    <definedName name="device.container_number">data!$B$164</definedName>
    <definedName name="device.content_primary">data!$B$206</definedName>
    <definedName name="device.content_primary_density">data!$B$209</definedName>
    <definedName name="device.content_primary_subtitle">data!$B$208</definedName>
    <definedName name="device.content_primary_title">data!$B$207</definedName>
    <definedName name="device.content_state1">data!$B$210</definedName>
    <definedName name="device.content_state1_subtitle">data!$B$212</definedName>
    <definedName name="device.content_state1_title">data!$B$211</definedName>
    <definedName name="device.content_state2">data!$B$213</definedName>
    <definedName name="device.content_state2_subtitle">data!$B$215</definedName>
    <definedName name="device.content_state2_title">data!$B$214</definedName>
    <definedName name="device.content_state3">data!$B$216</definedName>
    <definedName name="device.content_state3_subtitle">data!$B$218</definedName>
    <definedName name="device.content_state3_title">data!$B$217</definedName>
    <definedName name="device.cycle_condition_inspection">data!$B$235</definedName>
    <definedName name="device.cycle_followup">data!$B$233</definedName>
    <definedName name="device.cycle_inside_inspection">data!$B$240</definedName>
    <definedName name="device.cycle_operational_inspection">data!$B$236</definedName>
    <definedName name="device.cycle_other_inspection">data!$B$232</definedName>
    <definedName name="device.cycle_scheduled_inspection">data!$B$237</definedName>
    <definedName name="device.cycle_scheduled_pressure">data!$B$239</definedName>
    <definedName name="device.cycle_seal_inspection">data!$B$234</definedName>
    <definedName name="device.cycle_usage_inspection">data!$B$238</definedName>
    <definedName name="device.delete_allowed">data!$B$269</definedName>
    <definedName name="device.dn_state1">data!$B$251</definedName>
    <definedName name="device.dn_state2">data!$B$252</definedName>
    <definedName name="device.dn_state3">data!$B$253</definedName>
    <definedName name="device.EditDate">data!$B$139</definedName>
    <definedName name="device.editor">data!$B$135</definedName>
    <definedName name="device.InsertTime">data!$B$242</definedName>
    <definedName name="device.inspection_date_latest">data!$B$151</definedName>
    <definedName name="device.inspection_date_next">data!$B$152</definedName>
    <definedName name="device.inspector">data!$B$136</definedName>
    <definedName name="device.inspector_person_name">data!$B$163</definedName>
    <definedName name="device.latest_change_inspection">data!$B$231</definedName>
    <definedName name="device.latest_condition_inspection">data!$B$225</definedName>
    <definedName name="device.latest_followup">data!$B$223</definedName>
    <definedName name="device.latest_inside_inspection">data!$B$230</definedName>
    <definedName name="device.latest_operational_inspection">data!$B$226</definedName>
    <definedName name="device.latest_other_inspection">data!$B$222</definedName>
    <definedName name="device.latest_scheduled_inspection">data!$B$227</definedName>
    <definedName name="device.latest_scheduled_pressure">data!$B$229</definedName>
    <definedName name="device.latest_seal_inspection">data!$B$224</definedName>
    <definedName name="device.latest_usage_inspection">data!$B$228</definedName>
    <definedName name="device.location_address">data!$B$171</definedName>
    <definedName name="device.location_city">data!$B$172</definedName>
    <definedName name="device.location_description">data!$B$170</definedName>
    <definedName name="device.location_device">data!$B$169</definedName>
    <definedName name="device.location_state1">data!$B$248</definedName>
    <definedName name="device.location_state2">data!$B$249</definedName>
    <definedName name="device.location_state3">data!$B$250</definedName>
    <definedName name="device.manufacturing_number">data!$B$166</definedName>
    <definedName name="device.manufacturing_standard">data!$B$168</definedName>
    <definedName name="device.manufacturing_standardby">data!$B$167</definedName>
    <definedName name="device.manufacturing_year">data!$B$165</definedName>
    <definedName name="device.next_condition_inspection">data!$B$149</definedName>
    <definedName name="device.next_followup">data!$B$147</definedName>
    <definedName name="device.next_inside_inspection">data!$B$143</definedName>
    <definedName name="device.next_operational_inspection">data!$B$148</definedName>
    <definedName name="device.next_other_inspection">data!$B$146</definedName>
    <definedName name="device.next_scheduled_inspection">data!$B$145</definedName>
    <definedName name="device.next_scheduled_pressure">data!$B$144</definedName>
    <definedName name="device.next_seal_inspection">data!$B$150</definedName>
    <definedName name="device.next_usage_inspection">data!$B$142</definedName>
    <definedName name="device.notes">data!$B$138</definedName>
    <definedName name="device.orbeon_import_allowed">data!$B$243</definedName>
    <definedName name="device.orbeon_imported">data!$B$244</definedName>
    <definedName name="device.person_contact">data!$B$160</definedName>
    <definedName name="device.person_supervisor">data!$B$161</definedName>
    <definedName name="device.person_supervisor_alt">data!$B$162</definedName>
    <definedName name="device.person_supervisor_alt_qualification">data!$B$258</definedName>
    <definedName name="device.person_supervisor_alt_qualification_code">data!$B$259</definedName>
    <definedName name="device.person_supervisor_alt_role">data!$B$256</definedName>
    <definedName name="device.person_supervisor_alt_role_code">data!$B$257</definedName>
    <definedName name="device.person_supervisor_qualification">data!$B$260</definedName>
    <definedName name="device.person_supervisor_qualification_code">data!$B$261</definedName>
    <definedName name="device.person_supervisor_role">data!$B$254</definedName>
    <definedName name="device.person_supervisor_role_code">data!$B$255</definedName>
    <definedName name="device.power_state1">data!$B$219</definedName>
    <definedName name="device.power_state2">data!$B$220</definedName>
    <definedName name="device.power_state3">data!$B$221</definedName>
    <definedName name="device.primary_class">data!$B$265</definedName>
    <definedName name="device.primary_diameter">data!$B$262</definedName>
    <definedName name="device.primary_fuel">data!$B$190</definedName>
    <definedName name="device.primary_fuel_code">data!$B$189</definedName>
    <definedName name="device.primary_lenght">data!$B$264</definedName>
    <definedName name="device.primary_volume">data!$B$263</definedName>
    <definedName name="device.ps_state1_max">data!$B$192</definedName>
    <definedName name="device.ps_state1_min">data!$B$191</definedName>
    <definedName name="device.ps_state2_max">data!$B$194</definedName>
    <definedName name="device.ps_state2_min">data!$B$193</definedName>
    <definedName name="device.ps_state3_max">data!$B$196</definedName>
    <definedName name="device.ps_state3_min">data!$B$195</definedName>
    <definedName name="device.reg">data!$B$132</definedName>
    <definedName name="device.reg_prev">data!$B$133</definedName>
    <definedName name="device.reg_unavailable">data!$B$134</definedName>
    <definedName name="device.running_number">data!$B$153</definedName>
    <definedName name="device.running_number_changed">data!$B$154</definedName>
    <definedName name="device.running_number_history">data!$B$155</definedName>
    <definedName name="device.running_number_static">data!$B$268</definedName>
    <definedName name="device.safety_device_description">data!$B$267</definedName>
    <definedName name="device.stucture_bottom_material">data!$B$184</definedName>
    <definedName name="device.stucture_bottom_strength">data!$B$185</definedName>
    <definedName name="device.stucture_code">data!$B$180</definedName>
    <definedName name="device.stucture_description">data!$B$181</definedName>
    <definedName name="device.stucture_drawings">data!$B$188</definedName>
    <definedName name="device.stucture_sheat_material">data!$B$182</definedName>
    <definedName name="device.stucture_sheat_strength">data!$B$183</definedName>
    <definedName name="device.stucture_topend_material">data!$B$186</definedName>
    <definedName name="device.stucture_topend_strength">data!$B$187</definedName>
    <definedName name="device.subcategory_code">data!$B$175</definedName>
    <definedName name="device.subcategory_description">data!$B$176</definedName>
    <definedName name="device.substucture_description">data!$B$177</definedName>
    <definedName name="device.title">data!$B$137</definedName>
    <definedName name="device.title_state1">data!$B$245</definedName>
    <definedName name="device.title_state2">data!$B$246</definedName>
    <definedName name="device.title_state3">data!$B$247</definedName>
    <definedName name="device.ts_state1_max">data!$B$198</definedName>
    <definedName name="device.ts_state1_min">data!$B$197</definedName>
    <definedName name="device.ts_state2_max">data!$B$200</definedName>
    <definedName name="device.ts_state2_min">data!$B$199</definedName>
    <definedName name="device.ts_state3_max">data!$B$202</definedName>
    <definedName name="device.ts_state3_min">data!$B$201</definedName>
    <definedName name="device.UpdateTime">data!$B$241</definedName>
    <definedName name="device.usage_method_code">data!$B$178</definedName>
    <definedName name="device.usage_method_description">data!$B$179</definedName>
    <definedName name="device.uuid">data!$B$130</definedName>
    <definedName name="device.v_state1">data!$B$203</definedName>
    <definedName name="device.v_state2">data!$B$204</definedName>
    <definedName name="device.v_state3">data!$B$205</definedName>
    <definedName name="device.version">data!$B$140</definedName>
    <definedName name="ensimmainentarkastus_huomiot">data!$B$715</definedName>
    <definedName name="ensimmainentarkastus_paiva">data!$B$714</definedName>
    <definedName name="ensimmainentarkastus_yleiskuva">data!$B$716</definedName>
    <definedName name="ensimmainentarkastus_yleiskuva.aindex">data!$B$718</definedName>
    <definedName name="ensimmainentarkastus_yleiskuva.content">data!$B$721</definedName>
    <definedName name="ensimmainentarkastus_yleiskuva.description">data!$B$723</definedName>
    <definedName name="ensimmainentarkastus_yleiskuva.ext">data!$B$729</definedName>
    <definedName name="ensimmainentarkastus_yleiskuva.filename">data!$B$726</definedName>
    <definedName name="ensimmainentarkastus_yleiskuva.hash">data!$B$725</definedName>
    <definedName name="ensimmainentarkastus_yleiskuva.local_path">data!$B$732</definedName>
    <definedName name="ensimmainentarkastus_yleiskuva.protected">data!$B$733</definedName>
    <definedName name="ensimmainentarkastus_yleiskuva.ref">data!$B$719</definedName>
    <definedName name="ensimmainentarkastus_yleiskuva.size">data!$B$730</definedName>
    <definedName name="ensimmainentarkastus_yleiskuva.StartTime">data!$B$724</definedName>
    <definedName name="ensimmainentarkastus_yleiskuva.title">data!$B$722</definedName>
    <definedName name="ensimmainentarkastus_yleiskuva.type">data!$B$728</definedName>
    <definedName name="ensimmainentarkastus_yleiskuva.uploader">data!$B$720</definedName>
    <definedName name="ensimmainentarkastus_yleiskuva.url">data!$B$727</definedName>
    <definedName name="ensimmainentarkastus_yleiskuva.uuid">data!$B$717</definedName>
    <definedName name="ensimmainentarkastus_yleiskuva.version">data!$B$731</definedName>
    <definedName name="form._employer_create.">data!$B$68</definedName>
    <definedName name="form._employer_create._signature.aindex">data!$B$70</definedName>
    <definedName name="form._employer_create._signature.content">data!$B$73</definedName>
    <definedName name="form._employer_create._signature.description">data!$B$75</definedName>
    <definedName name="form._employer_create._signature.ext">data!$B$81</definedName>
    <definedName name="form._employer_create._signature.filename">data!$B$78</definedName>
    <definedName name="form._employer_create._signature.hash">data!$B$77</definedName>
    <definedName name="form._employer_create._signature.local_path">data!$B$84</definedName>
    <definedName name="form._employer_create._signature.protected">data!$B$85</definedName>
    <definedName name="form._employer_create._signature.ref">data!$B$71</definedName>
    <definedName name="form._employer_create._signature.size">data!$B$82</definedName>
    <definedName name="form._employer_create._signature.StartTime">data!$B$76</definedName>
    <definedName name="form._employer_create._signature.title">data!$B$74</definedName>
    <definedName name="form._employer_create._signature.type">data!$B$80</definedName>
    <definedName name="form._employer_create._signature.uploader">data!$B$72</definedName>
    <definedName name="form._employer_create._signature.url">data!$B$79</definedName>
    <definedName name="form._employer_create._signature.uuid">data!$B$69</definedName>
    <definedName name="form._employer_create._signature.version">data!$B$83</definedName>
    <definedName name="form._employer_create.admin">data!$B$51</definedName>
    <definedName name="form._employer_create.city">data!$B$60</definedName>
    <definedName name="form._employer_create.company">data!$B$45</definedName>
    <definedName name="form._employer_create.company_admin">data!$B$52</definedName>
    <definedName name="form._employer_create.creator">data!$B$46</definedName>
    <definedName name="form._employer_create.creator_ip">data!$B$47</definedName>
    <definedName name="form._employer_create.datasource">data!$B$56</definedName>
    <definedName name="form._employer_create.developer">data!$B$58</definedName>
    <definedName name="form._employer_create.email">data!$B$43</definedName>
    <definedName name="form._employer_create.enabled">data!$B$50</definedName>
    <definedName name="form._employer_create.finuid">data!$B$57</definedName>
    <definedName name="form._employer_create.jobtitle">data!$B$61</definedName>
    <definedName name="form._employer_create.lang">data!$B$67</definedName>
    <definedName name="form._employer_create.LastLogin">data!$B$55</definedName>
    <definedName name="form._employer_create.name">data!$B$44</definedName>
    <definedName name="form._employer_create.phonenumber">data!$B$62</definedName>
    <definedName name="form._employer_create.pressure_meter_number">data!$B$65</definedName>
    <definedName name="form._employer_create.pressure_sensor_number">data!$B$66</definedName>
    <definedName name="form._employer_create.signature_upload">data!$B$48</definedName>
    <definedName name="form._employer_create.signature_url">data!$B$49</definedName>
    <definedName name="form._employer_create.StartTime">data!$B$53</definedName>
    <definedName name="form._employer_create.street">data!$B$63</definedName>
    <definedName name="form._employer_create.UpdateTime">data!$B$54</definedName>
    <definedName name="form._employer_create.uuid">data!$B$42</definedName>
    <definedName name="form._employer_create.x509_login">data!$B$59</definedName>
    <definedName name="form._employer_create.zip_code">data!$B$64</definedName>
    <definedName name="form._employer_update.">data!$B$112</definedName>
    <definedName name="form._employer_update._signature.aindex">data!$B$114</definedName>
    <definedName name="form._employer_update._signature.content">data!$B$117</definedName>
    <definedName name="form._employer_update._signature.description">data!$B$119</definedName>
    <definedName name="form._employer_update._signature.ext">data!$B$125</definedName>
    <definedName name="form._employer_update._signature.filename">data!$B$122</definedName>
    <definedName name="form._employer_update._signature.hash">data!$B$121</definedName>
    <definedName name="form._employer_update._signature.local_path">data!$B$128</definedName>
    <definedName name="form._employer_update._signature.protected">data!$B$129</definedName>
    <definedName name="form._employer_update._signature.ref">data!$B$115</definedName>
    <definedName name="form._employer_update._signature.size">data!$B$126</definedName>
    <definedName name="form._employer_update._signature.StartTime">data!$B$120</definedName>
    <definedName name="form._employer_update._signature.title">data!$B$118</definedName>
    <definedName name="form._employer_update._signature.type">data!$B$124</definedName>
    <definedName name="form._employer_update._signature.uploader">data!$B$116</definedName>
    <definedName name="form._employer_update._signature.url">data!$B$123</definedName>
    <definedName name="form._employer_update._signature.uuid">data!$B$113</definedName>
    <definedName name="form._employer_update._signature.version">data!$B$127</definedName>
    <definedName name="form._employer_update.admin">data!$B$95</definedName>
    <definedName name="form._employer_update.city">data!$B$104</definedName>
    <definedName name="form._employer_update.company">data!$B$89</definedName>
    <definedName name="form._employer_update.company_admin">data!$B$96</definedName>
    <definedName name="form._employer_update.creator">data!$B$90</definedName>
    <definedName name="form._employer_update.creator_ip">data!$B$91</definedName>
    <definedName name="form._employer_update.datasource">data!$B$100</definedName>
    <definedName name="form._employer_update.developer">data!$B$102</definedName>
    <definedName name="form._employer_update.email">data!$B$87</definedName>
    <definedName name="form._employer_update.enabled">data!$B$94</definedName>
    <definedName name="form._employer_update.finuid">data!$B$101</definedName>
    <definedName name="form._employer_update.jobtitle">data!$B$105</definedName>
    <definedName name="form._employer_update.lang">data!$B$111</definedName>
    <definedName name="form._employer_update.LastLogin">data!$B$99</definedName>
    <definedName name="form._employer_update.name">data!$B$88</definedName>
    <definedName name="form._employer_update.phonenumber">data!$B$106</definedName>
    <definedName name="form._employer_update.pressure_meter_number">data!$B$109</definedName>
    <definedName name="form._employer_update.pressure_sensor_number">data!$B$110</definedName>
    <definedName name="form._employer_update.signature_upload">data!$B$92</definedName>
    <definedName name="form._employer_update.signature_url">data!$B$93</definedName>
    <definedName name="form._employer_update.StartTime">data!$B$97</definedName>
    <definedName name="form._employer_update.street">data!$B$107</definedName>
    <definedName name="form._employer_update.UpdateTime">data!$B$98</definedName>
    <definedName name="form._employer_update.uuid">data!$B$86</definedName>
    <definedName name="form._employer_update.x509_login">data!$B$103</definedName>
    <definedName name="form._employer_update.zip_code">data!$B$108</definedName>
    <definedName name="form.aindex">data!$B$3</definedName>
    <definedName name="form.aindex_bundle">data!$B$5</definedName>
    <definedName name="form.aindex_form_template">data!$B$4</definedName>
    <definedName name="form.archive">data!$B$41</definedName>
    <definedName name="form.company">data!$B$9</definedName>
    <definedName name="form.company_create">data!$B$13</definedName>
    <definedName name="form.device">data!$B$10</definedName>
    <definedName name="form.employer_create">data!$B$14</definedName>
    <definedName name="form.employer_update">data!$B$15</definedName>
    <definedName name="form.export_date">data!$B$31</definedName>
    <definedName name="form.export_lock">data!$B$33</definedName>
    <definedName name="form.export_time">data!$B$32</definedName>
    <definedName name="form.fill_state">data!$B$18</definedName>
    <definedName name="form.form_template">data!$B$6</definedName>
    <definedName name="form.InsertTime">data!$B$20</definedName>
    <definedName name="form.lang">data!$B$19</definedName>
    <definedName name="form.manual_report">data!$B$34</definedName>
    <definedName name="form.pdf_report">data!$B$26</definedName>
    <definedName name="form.pdf_title">data!$B$28</definedName>
    <definedName name="form.pdf_upload">data!$B$25</definedName>
    <definedName name="form.pdf_url">data!$B$27</definedName>
    <definedName name="form.person">data!$B$11</definedName>
    <definedName name="form.sheet_report">data!$B$30</definedName>
    <definedName name="form.sheet_url">data!$B$29</definedName>
    <definedName name="form.syslog">data!$B$40</definedName>
    <definedName name="form.title">data!$B$17</definedName>
    <definedName name="form.UpdateTime">data!$B$21</definedName>
    <definedName name="form.UpdateTimeTemplate">data!$B$22</definedName>
    <definedName name="form.upload">data!$B$23</definedName>
    <definedName name="form.upload_url">data!$B$24</definedName>
    <definedName name="form.user">data!$B$12</definedName>
    <definedName name="form.uuid">data!$B$2</definedName>
    <definedName name="form.version">data!$B$16</definedName>
    <definedName name="form.xml_error">data!$B$36</definedName>
    <definedName name="form.xml_report">data!$B$35</definedName>
    <definedName name="form.xml_syslog">data!$B$39</definedName>
    <definedName name="form.xml_template">data!$B$7</definedName>
    <definedName name="form.xml_template2">data!$B$8</definedName>
    <definedName name="form.xml_transfer">data!$B$37</definedName>
    <definedName name="form.xml_transfer_timestamp">data!$B$38</definedName>
    <definedName name="general_description_device">data!$B$960</definedName>
    <definedName name="general_device_image">data!$B$942</definedName>
    <definedName name="general_device_image.aindex">data!$B$944</definedName>
    <definedName name="general_device_image.content">data!$B$947</definedName>
    <definedName name="general_device_image.description">data!$B$949</definedName>
    <definedName name="general_device_image.ext">data!$B$955</definedName>
    <definedName name="general_device_image.filename">data!$B$952</definedName>
    <definedName name="general_device_image.hash">data!$B$951</definedName>
    <definedName name="general_device_image.local_path">data!$B$958</definedName>
    <definedName name="general_device_image.protected">data!$B$959</definedName>
    <definedName name="general_device_image.ref">data!$B$945</definedName>
    <definedName name="general_device_image.size">data!$B$956</definedName>
    <definedName name="general_device_image.StartTime">data!$B$950</definedName>
    <definedName name="general_device_image.title">data!$B$948</definedName>
    <definedName name="general_device_image.type">data!$B$954</definedName>
    <definedName name="general_device_image.uploader">data!$B$946</definedName>
    <definedName name="general_device_image.url">data!$B$953</definedName>
    <definedName name="general_device_image.uuid">data!$B$943</definedName>
    <definedName name="general_device_image.version">data!$B$957</definedName>
    <definedName name="hyvaksynta_tarkastaja">data!$B$964</definedName>
    <definedName name="inspection_date">data!$B$961</definedName>
    <definedName name="inspection_result">data!$B$940</definedName>
    <definedName name="inspection_result_boolean">data!$B$941</definedName>
    <definedName name="kayttoarvot_huomiot">data!$B$685</definedName>
    <definedName name="kayttoarvot_tarkastettu">data!$B$684</definedName>
    <definedName name="kilpimerkinnat_huomiot">data!$B$707</definedName>
    <definedName name="kilpimerkinnat_tarkastettu">data!$B$706</definedName>
    <definedName name="laitekokonaisuus_vaatimustenmukaisuusvakuutus_huomiot">data!$B$687</definedName>
    <definedName name="laitekokonaisuus_vaatimustenmukaisuusvakuutus_tarkastettu">data!$B$686</definedName>
    <definedName name="muut_huomiot">data!$B$770</definedName>
    <definedName name="muut_valokuva1">data!$B$771</definedName>
    <definedName name="muut_valokuva1.aindex">data!$B$773</definedName>
    <definedName name="muut_valokuva1.content">data!$B$776</definedName>
    <definedName name="muut_valokuva1.description">data!$B$778</definedName>
    <definedName name="muut_valokuva1.ext">data!$B$784</definedName>
    <definedName name="muut_valokuva1.filename">data!$B$781</definedName>
    <definedName name="muut_valokuva1.hash">data!$B$780</definedName>
    <definedName name="muut_valokuva1.local_path">data!$B$787</definedName>
    <definedName name="muut_valokuva1.protected">data!$B$788</definedName>
    <definedName name="muut_valokuva1.ref">data!$B$774</definedName>
    <definedName name="muut_valokuva1.size">data!$B$785</definedName>
    <definedName name="muut_valokuva1.StartTime">data!$B$779</definedName>
    <definedName name="muut_valokuva1.title">data!$B$777</definedName>
    <definedName name="muut_valokuva1.type">data!$B$783</definedName>
    <definedName name="muut_valokuva1.uploader">data!$B$775</definedName>
    <definedName name="muut_valokuva1.url">data!$B$782</definedName>
    <definedName name="muut_valokuva1.uuid">data!$B$772</definedName>
    <definedName name="muut_valokuva1.version">data!$B$786</definedName>
    <definedName name="muut_valokuva2">data!$B$789</definedName>
    <definedName name="muut_valokuva2.aindex">data!$B$791</definedName>
    <definedName name="muut_valokuva2.content">data!$B$794</definedName>
    <definedName name="muut_valokuva2.description">data!$B$796</definedName>
    <definedName name="muut_valokuva2.ext">data!$B$802</definedName>
    <definedName name="muut_valokuva2.filename">data!$B$799</definedName>
    <definedName name="muut_valokuva2.hash">data!$B$798</definedName>
    <definedName name="muut_valokuva2.local_path">data!$B$805</definedName>
    <definedName name="muut_valokuva2.protected">data!$B$806</definedName>
    <definedName name="muut_valokuva2.ref">data!$B$792</definedName>
    <definedName name="muut_valokuva2.size">data!$B$803</definedName>
    <definedName name="muut_valokuva2.StartTime">data!$B$797</definedName>
    <definedName name="muut_valokuva2.title">data!$B$795</definedName>
    <definedName name="muut_valokuva2.type">data!$B$801</definedName>
    <definedName name="muut_valokuva2.uploader">data!$B$793</definedName>
    <definedName name="muut_valokuva2.url">data!$B$800</definedName>
    <definedName name="muut_valokuva2.uuid">data!$B$790</definedName>
    <definedName name="muut_valokuva2.version">data!$B$804</definedName>
    <definedName name="muut_valokuva3">data!$B$807</definedName>
    <definedName name="muut_valokuva3.aindex">data!$B$809</definedName>
    <definedName name="muut_valokuva3.content">data!$B$812</definedName>
    <definedName name="muut_valokuva3.description">data!$B$814</definedName>
    <definedName name="muut_valokuva3.ext">data!$B$820</definedName>
    <definedName name="muut_valokuva3.filename">data!$B$817</definedName>
    <definedName name="muut_valokuva3.hash">data!$B$816</definedName>
    <definedName name="muut_valokuva3.local_path">data!$B$823</definedName>
    <definedName name="muut_valokuva3.protected">data!$B$824</definedName>
    <definedName name="muut_valokuva3.ref">data!$B$810</definedName>
    <definedName name="muut_valokuva3.size">data!$B$821</definedName>
    <definedName name="muut_valokuva3.StartTime">data!$B$815</definedName>
    <definedName name="muut_valokuva3.title">data!$B$813</definedName>
    <definedName name="muut_valokuva3.type">data!$B$819</definedName>
    <definedName name="muut_valokuva3.uploader">data!$B$811</definedName>
    <definedName name="muut_valokuva3.url">data!$B$818</definedName>
    <definedName name="muut_valokuva3.uuid">data!$B$808</definedName>
    <definedName name="muut_valokuva3.version">data!$B$822</definedName>
    <definedName name="muut_valokuva4">data!$B$825</definedName>
    <definedName name="muut_valokuva4.aindex">data!$B$827</definedName>
    <definedName name="muut_valokuva4.content">data!$B$830</definedName>
    <definedName name="muut_valokuva4.description">data!$B$832</definedName>
    <definedName name="muut_valokuva4.ext">data!$B$838</definedName>
    <definedName name="muut_valokuva4.filename">data!$B$835</definedName>
    <definedName name="muut_valokuva4.hash">data!$B$834</definedName>
    <definedName name="muut_valokuva4.local_path">data!$B$841</definedName>
    <definedName name="muut_valokuva4.protected">data!$B$842</definedName>
    <definedName name="muut_valokuva4.ref">data!$B$828</definedName>
    <definedName name="muut_valokuva4.size">data!$B$839</definedName>
    <definedName name="muut_valokuva4.StartTime">data!$B$833</definedName>
    <definedName name="muut_valokuva4.title">data!$B$831</definedName>
    <definedName name="muut_valokuva4.type">data!$B$837</definedName>
    <definedName name="muut_valokuva4.uploader">data!$B$829</definedName>
    <definedName name="muut_valokuva4.url">data!$B$836</definedName>
    <definedName name="muut_valokuva4.uuid">data!$B$826</definedName>
    <definedName name="muut_valokuva4.version">data!$B$840</definedName>
    <definedName name="muut_valokuva5">data!$B$843</definedName>
    <definedName name="muut_valokuva5.aindex">data!$B$845</definedName>
    <definedName name="muut_valokuva5.content">data!$B$848</definedName>
    <definedName name="muut_valokuva5.description">data!$B$850</definedName>
    <definedName name="muut_valokuva5.ext">data!$B$856</definedName>
    <definedName name="muut_valokuva5.filename">data!$B$853</definedName>
    <definedName name="muut_valokuva5.hash">data!$B$852</definedName>
    <definedName name="muut_valokuva5.local_path">data!$B$859</definedName>
    <definedName name="muut_valokuva5.protected">data!$B$860</definedName>
    <definedName name="muut_valokuva5.ref">data!$B$846</definedName>
    <definedName name="muut_valokuva5.size">data!$B$857</definedName>
    <definedName name="muut_valokuva5.StartTime">data!$B$851</definedName>
    <definedName name="muut_valokuva5.title">data!$B$849</definedName>
    <definedName name="muut_valokuva5.type">data!$B$855</definedName>
    <definedName name="muut_valokuva5.uploader">data!$B$847</definedName>
    <definedName name="muut_valokuva5.url">data!$B$854</definedName>
    <definedName name="muut_valokuva5.uuid">data!$B$844</definedName>
    <definedName name="muut_valokuva5.version">data!$B$858</definedName>
    <definedName name="muut_valokuva6">data!$B$861</definedName>
    <definedName name="muut_valokuva6.aindex">data!$B$863</definedName>
    <definedName name="muut_valokuva6.content">data!$B$866</definedName>
    <definedName name="muut_valokuva6.description">data!$B$868</definedName>
    <definedName name="muut_valokuva6.ext">data!$B$874</definedName>
    <definedName name="muut_valokuva6.filename">data!$B$871</definedName>
    <definedName name="muut_valokuva6.hash">data!$B$870</definedName>
    <definedName name="muut_valokuva6.local_path">data!$B$877</definedName>
    <definedName name="muut_valokuva6.protected">data!$B$878</definedName>
    <definedName name="muut_valokuva6.ref">data!$B$864</definedName>
    <definedName name="muut_valokuva6.size">data!$B$875</definedName>
    <definedName name="muut_valokuva6.StartTime">data!$B$869</definedName>
    <definedName name="muut_valokuva6.title">data!$B$867</definedName>
    <definedName name="muut_valokuva6.type">data!$B$873</definedName>
    <definedName name="muut_valokuva6.uploader">data!$B$865</definedName>
    <definedName name="muut_valokuva6.url">data!$B$872</definedName>
    <definedName name="muut_valokuva6.uuid">data!$B$862</definedName>
    <definedName name="muut_valokuva6.version">data!$B$876</definedName>
    <definedName name="muut_valokuva7">data!$B$879</definedName>
    <definedName name="muut_valokuva7.aindex">data!$B$881</definedName>
    <definedName name="muut_valokuva7.content">data!$B$884</definedName>
    <definedName name="muut_valokuva7.description">data!$B$886</definedName>
    <definedName name="muut_valokuva7.ext">data!$B$892</definedName>
    <definedName name="muut_valokuva7.filename">data!$B$889</definedName>
    <definedName name="muut_valokuva7.hash">data!$B$888</definedName>
    <definedName name="muut_valokuva7.local_path">data!$B$895</definedName>
    <definedName name="muut_valokuva7.protected">data!$B$896</definedName>
    <definedName name="muut_valokuva7.ref">data!$B$882</definedName>
    <definedName name="muut_valokuva7.size">data!$B$893</definedName>
    <definedName name="muut_valokuva7.StartTime">data!$B$887</definedName>
    <definedName name="muut_valokuva7.title">data!$B$885</definedName>
    <definedName name="muut_valokuva7.type">data!$B$891</definedName>
    <definedName name="muut_valokuva7.uploader">data!$B$883</definedName>
    <definedName name="muut_valokuva7.url">data!$B$890</definedName>
    <definedName name="muut_valokuva7.uuid">data!$B$880</definedName>
    <definedName name="muut_valokuva7.version">data!$B$894</definedName>
    <definedName name="muut_valokuva8">data!$B$897</definedName>
    <definedName name="muut_valokuva8.aindex">data!$B$899</definedName>
    <definedName name="muut_valokuva8.content">data!$B$902</definedName>
    <definedName name="muut_valokuva8.description">data!$B$904</definedName>
    <definedName name="muut_valokuva8.ext">data!$B$910</definedName>
    <definedName name="muut_valokuva8.filename">data!$B$907</definedName>
    <definedName name="muut_valokuva8.hash">data!$B$906</definedName>
    <definedName name="muut_valokuva8.local_path">data!$B$913</definedName>
    <definedName name="muut_valokuva8.protected">data!$B$914</definedName>
    <definedName name="muut_valokuva8.ref">data!$B$900</definedName>
    <definedName name="muut_valokuva8.size">data!$B$911</definedName>
    <definedName name="muut_valokuva8.StartTime">data!$B$905</definedName>
    <definedName name="muut_valokuva8.title">data!$B$903</definedName>
    <definedName name="muut_valokuva8.type">data!$B$909</definedName>
    <definedName name="muut_valokuva8.uploader">data!$B$901</definedName>
    <definedName name="muut_valokuva8.url">data!$B$908</definedName>
    <definedName name="muut_valokuva8.uuid">data!$B$898</definedName>
    <definedName name="muut_valokuva8.version">data!$B$912</definedName>
    <definedName name="muut_valokuva9">data!$B$915</definedName>
    <definedName name="muut_valokuva9.aindex">data!$B$917</definedName>
    <definedName name="muut_valokuva9.content">data!$B$920</definedName>
    <definedName name="muut_valokuva9.description">data!$B$922</definedName>
    <definedName name="muut_valokuva9.ext">data!$B$928</definedName>
    <definedName name="muut_valokuva9.filename">data!$B$925</definedName>
    <definedName name="muut_valokuva9.hash">data!$B$924</definedName>
    <definedName name="muut_valokuva9.local_path">data!$B$931</definedName>
    <definedName name="muut_valokuva9.protected">data!$B$932</definedName>
    <definedName name="muut_valokuva9.ref">data!$B$918</definedName>
    <definedName name="muut_valokuva9.size">data!$B$929</definedName>
    <definedName name="muut_valokuva9.StartTime">data!$B$923</definedName>
    <definedName name="muut_valokuva9.title">data!$B$921</definedName>
    <definedName name="muut_valokuva9.type">data!$B$927</definedName>
    <definedName name="muut_valokuva9.uploader">data!$B$919</definedName>
    <definedName name="muut_valokuva9.url">data!$B$926</definedName>
    <definedName name="muut_valokuva9.uuid">data!$B$916</definedName>
    <definedName name="muut_valokuva9.version">data!$B$930</definedName>
    <definedName name="next_condition_inspection">data!$B$939</definedName>
    <definedName name="next_followup">data!$B$938</definedName>
    <definedName name="next_inside_inspection">data!$B$934</definedName>
    <definedName name="next_inspection_date">data!$B$933</definedName>
    <definedName name="next_other_inspection">data!$B$937</definedName>
    <definedName name="next_scheduled_pressure">data!$B$936</definedName>
    <definedName name="next_usage_inspection">data!$B$935</definedName>
    <definedName name="ohjeet_huomiot">data!$B$701</definedName>
    <definedName name="ohjeet_tarkastettu">data!$B$700</definedName>
    <definedName name="pikaavio_huomiot">data!$B$709</definedName>
    <definedName name="pikaavio_tarkastettu">data!$B$708</definedName>
    <definedName name="_xlnm.Print_Area" localSheetId="0">Print!$A:$X</definedName>
    <definedName name="putkisto_huomiot">data!$B$703</definedName>
    <definedName name="putkisto_tarkastettu">data!$B$702</definedName>
    <definedName name="riittavahenkilosto_huomiot">data!$B$711</definedName>
    <definedName name="riittavahenkilosto_tarkastettu">data!$B$710</definedName>
    <definedName name="signature_city">data!$B$963</definedName>
    <definedName name="signature_date">data!$B$962</definedName>
    <definedName name="signature_image">data!$B$965</definedName>
    <definedName name="signature_image.aindex">data!$B$967</definedName>
    <definedName name="signature_image.content">data!$B$970</definedName>
    <definedName name="signature_image.description">data!$B$972</definedName>
    <definedName name="signature_image.ext">data!$B$978</definedName>
    <definedName name="signature_image.filename">data!$B$975</definedName>
    <definedName name="signature_image.hash">data!$B$974</definedName>
    <definedName name="signature_image.local_path">data!$B$981</definedName>
    <definedName name="signature_image.protected">data!$B$982</definedName>
    <definedName name="signature_image.ref">data!$B$968</definedName>
    <definedName name="signature_image.size">data!$B$979</definedName>
    <definedName name="signature_image.StartTime">data!$B$973</definedName>
    <definedName name="signature_image.title">data!$B$971</definedName>
    <definedName name="signature_image.type">data!$B$977</definedName>
    <definedName name="signature_image.uploader">data!$B$969</definedName>
    <definedName name="signature_image.url">data!$B$976</definedName>
    <definedName name="signature_image.uuid">data!$B$966</definedName>
    <definedName name="signature_image.version">data!$B$980</definedName>
    <definedName name="sijoituksen_turvallisuus_huomiot">data!$B$693</definedName>
    <definedName name="sijoituksen_turvallisuus_tarkastettu">data!$B$692</definedName>
    <definedName name="turvaautomaatio_huomiot">data!$B$697</definedName>
    <definedName name="turvaautomaatio_tarkastettu">data!$B$696</definedName>
    <definedName name="vaaranarviointi_huomiot">data!$B$705</definedName>
    <definedName name="vaaranarviointi_tarkastettu">data!$B$704</definedName>
    <definedName name="vaatimustenmukaisuustodistus_huomiot">data!$B$681</definedName>
    <definedName name="vaatimustenmukaisuustodistus_tarkastettu">data!$B$680</definedName>
    <definedName name="vaatimustenmukaisuusvakuutus_huomiot">data!$B$683</definedName>
    <definedName name="vaatimustenmukaisuusvakuutus_tarkastettu">data!$B$682</definedName>
    <definedName name="varmistuslaitteet_huomiot">data!$B$699</definedName>
    <definedName name="varmistuslaitteet_tarkastettu">data!$B$698</definedName>
    <definedName name="varoventtiili_bar1">data!$B$760</definedName>
    <definedName name="varoventtiili_bar2">data!$B$764</definedName>
    <definedName name="varoventtiili_bar3">data!$B$768</definedName>
    <definedName name="varoventtiili_koestus_kuva">data!$B$740</definedName>
    <definedName name="varoventtiili_koestus_kuva.aindex">data!$B$742</definedName>
    <definedName name="varoventtiili_koestus_kuva.content">data!$B$745</definedName>
    <definedName name="varoventtiili_koestus_kuva.description">data!$B$747</definedName>
    <definedName name="varoventtiili_koestus_kuva.ext">data!$B$753</definedName>
    <definedName name="varoventtiili_koestus_kuva.filename">data!$B$750</definedName>
    <definedName name="varoventtiili_koestus_kuva.hash">data!$B$749</definedName>
    <definedName name="varoventtiili_koestus_kuva.local_path">data!$B$756</definedName>
    <definedName name="varoventtiili_koestus_kuva.protected">data!$B$757</definedName>
    <definedName name="varoventtiili_koestus_kuva.ref">data!$B$743</definedName>
    <definedName name="varoventtiili_koestus_kuva.size">data!$B$754</definedName>
    <definedName name="varoventtiili_koestus_kuva.StartTime">data!$B$748</definedName>
    <definedName name="varoventtiili_koestus_kuva.title">data!$B$746</definedName>
    <definedName name="varoventtiili_koestus_kuva.type">data!$B$752</definedName>
    <definedName name="varoventtiili_koestus_kuva.uploader">data!$B$744</definedName>
    <definedName name="varoventtiili_koestus_kuva.url">data!$B$751</definedName>
    <definedName name="varoventtiili_koestus_kuva.uuid">data!$B$741</definedName>
    <definedName name="varoventtiili_koestus_kuva.version">data!$B$755</definedName>
    <definedName name="varoventtiili_koestus_teksti">data!$B$739</definedName>
    <definedName name="varoventtiili_kohde1">data!$B$758</definedName>
    <definedName name="varoventtiili_kohde2">data!$B$762</definedName>
    <definedName name="varoventtiili_kohde3">data!$B$766</definedName>
    <definedName name="varoventtiili_paineanturin_numero">data!$B$736</definedName>
    <definedName name="varoventtiili_painemittarin_numero">data!$B$735</definedName>
    <definedName name="varoventtiili_sulkupaine1">data!$B$761</definedName>
    <definedName name="varoventtiili_sulkupaine2">data!$B$765</definedName>
    <definedName name="varoventtiili_sulkupaine3">data!$B$769</definedName>
    <definedName name="varoventtiili_tarkastuspaiva">data!$B$734</definedName>
    <definedName name="varoventtiili_valiaine1">data!$B$759</definedName>
    <definedName name="varoventtiili_valiaine2">data!$B$763</definedName>
    <definedName name="varoventtiili_valiaine3">data!$B$767</definedName>
    <definedName name="varoventtiilien_vaatimustenmukaisuusvakuutus_huomiot">data!$B$689</definedName>
    <definedName name="varoventtiilien_vaatimustenmukaisuusvakuutus_tarkastettu">data!$B$688</definedName>
    <definedName name="varoventtiilin_merkinnat">data!$B$738</definedName>
    <definedName name="varoventtiin_sinetointi">data!$B$737</definedName>
    <definedName name="varusteiden_toimintatarkastus_huomiot">data!$B$691</definedName>
    <definedName name="varusteiden_toimintatarkastus_tarkastettu">data!$B$690</definedName>
    <definedName name="yleisetjarjestelyt_huomiot">data!$B$713</definedName>
    <definedName name="yleisetjarjestelyt_tarkastettu">data!$B$712</definedName>
    <definedName name="yleistarkastus_huomiot">data!$B$695</definedName>
    <definedName name="yleistarkastus_tarkastettu">data!$B$694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54" i="1" l="1"/>
  <c r="M254" i="1"/>
  <c r="P253" i="1"/>
  <c r="M253" i="1"/>
  <c r="P243" i="1"/>
  <c r="M243" i="1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A350" i="1"/>
  <c r="A349" i="1"/>
  <c r="A347" i="1"/>
  <c r="A346" i="1"/>
  <c r="A344" i="1"/>
  <c r="A343" i="1"/>
  <c r="S338" i="1"/>
  <c r="X337" i="1"/>
  <c r="A332" i="1"/>
  <c r="A331" i="1"/>
  <c r="A329" i="1"/>
  <c r="A328" i="1"/>
  <c r="A326" i="1"/>
  <c r="A325" i="1"/>
  <c r="S320" i="1"/>
  <c r="X319" i="1"/>
  <c r="A314" i="1"/>
  <c r="A313" i="1"/>
  <c r="A311" i="1"/>
  <c r="A310" i="1"/>
  <c r="A308" i="1"/>
  <c r="A307" i="1"/>
  <c r="S302" i="1"/>
  <c r="X301" i="1"/>
  <c r="A281" i="1"/>
  <c r="S276" i="1"/>
  <c r="X275" i="1"/>
  <c r="A262" i="1"/>
  <c r="A257" i="1"/>
  <c r="P252" i="1"/>
  <c r="M252" i="1"/>
  <c r="P251" i="1"/>
  <c r="M251" i="1"/>
  <c r="P250" i="1"/>
  <c r="M250" i="1"/>
  <c r="P249" i="1"/>
  <c r="M249" i="1"/>
  <c r="P248" i="1"/>
  <c r="M248" i="1"/>
  <c r="P247" i="1"/>
  <c r="M247" i="1"/>
  <c r="P246" i="1"/>
  <c r="M246" i="1"/>
  <c r="P245" i="1"/>
  <c r="M245" i="1"/>
  <c r="P244" i="1"/>
  <c r="M244" i="1"/>
  <c r="P242" i="1"/>
  <c r="M242" i="1"/>
  <c r="P241" i="1"/>
  <c r="M241" i="1"/>
  <c r="R238" i="1"/>
  <c r="S235" i="1"/>
  <c r="X234" i="1"/>
  <c r="A226" i="1"/>
  <c r="A221" i="1"/>
  <c r="P218" i="1"/>
  <c r="M218" i="1"/>
  <c r="P217" i="1"/>
  <c r="M217" i="1"/>
  <c r="P216" i="1"/>
  <c r="M216" i="1"/>
  <c r="P215" i="1"/>
  <c r="M215" i="1"/>
  <c r="P214" i="1"/>
  <c r="M214" i="1"/>
  <c r="P213" i="1"/>
  <c r="M213" i="1"/>
  <c r="P212" i="1"/>
  <c r="M212" i="1"/>
  <c r="P211" i="1"/>
  <c r="M211" i="1"/>
  <c r="P210" i="1"/>
  <c r="M210" i="1"/>
  <c r="P209" i="1"/>
  <c r="M209" i="1"/>
  <c r="P208" i="1"/>
  <c r="M208" i="1"/>
  <c r="P207" i="1"/>
  <c r="M207" i="1"/>
  <c r="P206" i="1"/>
  <c r="M206" i="1"/>
  <c r="P205" i="1"/>
  <c r="M205" i="1"/>
  <c r="P204" i="1"/>
  <c r="M204" i="1"/>
  <c r="P203" i="1"/>
  <c r="M203" i="1"/>
  <c r="P202" i="1"/>
  <c r="M202" i="1"/>
  <c r="R199" i="1"/>
  <c r="S196" i="1"/>
  <c r="X195" i="1"/>
  <c r="A187" i="1"/>
  <c r="XFD186" i="1"/>
  <c r="XFC186" i="1"/>
  <c r="XFB186" i="1"/>
  <c r="XFA186" i="1"/>
  <c r="XEZ186" i="1"/>
  <c r="XEY186" i="1"/>
  <c r="XEX186" i="1"/>
  <c r="XEW186" i="1"/>
  <c r="XEV186" i="1"/>
  <c r="XEU186" i="1"/>
  <c r="XET186" i="1"/>
  <c r="XES186" i="1"/>
  <c r="XER186" i="1"/>
  <c r="XEQ186" i="1"/>
  <c r="XEP186" i="1"/>
  <c r="XEO186" i="1"/>
  <c r="XEN186" i="1"/>
  <c r="XEM186" i="1"/>
  <c r="XEL186" i="1"/>
  <c r="XEK186" i="1"/>
  <c r="XEJ186" i="1"/>
  <c r="XEI186" i="1"/>
  <c r="XEH186" i="1"/>
  <c r="XEG186" i="1"/>
  <c r="XEF186" i="1"/>
  <c r="XEE186" i="1"/>
  <c r="XED186" i="1"/>
  <c r="XEC186" i="1"/>
  <c r="XEB186" i="1"/>
  <c r="XEA186" i="1"/>
  <c r="XDZ186" i="1"/>
  <c r="XDY186" i="1"/>
  <c r="XDX186" i="1"/>
  <c r="XDW186" i="1"/>
  <c r="XDV186" i="1"/>
  <c r="XDU186" i="1"/>
  <c r="XDT186" i="1"/>
  <c r="XDS186" i="1"/>
  <c r="XDR186" i="1"/>
  <c r="XDQ186" i="1"/>
  <c r="XDP186" i="1"/>
  <c r="XDO186" i="1"/>
  <c r="XDN186" i="1"/>
  <c r="XDM186" i="1"/>
  <c r="XDL186" i="1"/>
  <c r="XDK186" i="1"/>
  <c r="XDJ186" i="1"/>
  <c r="XDI186" i="1"/>
  <c r="XDH186" i="1"/>
  <c r="XDG186" i="1"/>
  <c r="XDF186" i="1"/>
  <c r="XDE186" i="1"/>
  <c r="XDD186" i="1"/>
  <c r="XDC186" i="1"/>
  <c r="XDB186" i="1"/>
  <c r="XDA186" i="1"/>
  <c r="XCZ186" i="1"/>
  <c r="XCY186" i="1"/>
  <c r="XCX186" i="1"/>
  <c r="XCW186" i="1"/>
  <c r="XCV186" i="1"/>
  <c r="XCU186" i="1"/>
  <c r="XCT186" i="1"/>
  <c r="XCS186" i="1"/>
  <c r="XCR186" i="1"/>
  <c r="XCQ186" i="1"/>
  <c r="XCP186" i="1"/>
  <c r="XCO186" i="1"/>
  <c r="XCN186" i="1"/>
  <c r="XCM186" i="1"/>
  <c r="XCL186" i="1"/>
  <c r="XCK186" i="1"/>
  <c r="XCJ186" i="1"/>
  <c r="XCI186" i="1"/>
  <c r="XCH186" i="1"/>
  <c r="XCG186" i="1"/>
  <c r="XCF186" i="1"/>
  <c r="XCE186" i="1"/>
  <c r="XCD186" i="1"/>
  <c r="XCC186" i="1"/>
  <c r="XCB186" i="1"/>
  <c r="XCA186" i="1"/>
  <c r="XBZ186" i="1"/>
  <c r="XBY186" i="1"/>
  <c r="XBX186" i="1"/>
  <c r="XBW186" i="1"/>
  <c r="XBV186" i="1"/>
  <c r="XBU186" i="1"/>
  <c r="XBT186" i="1"/>
  <c r="XBS186" i="1"/>
  <c r="XBR186" i="1"/>
  <c r="XBQ186" i="1"/>
  <c r="XBP186" i="1"/>
  <c r="XBO186" i="1"/>
  <c r="XBN186" i="1"/>
  <c r="XBM186" i="1"/>
  <c r="XBL186" i="1"/>
  <c r="XBK186" i="1"/>
  <c r="XBJ186" i="1"/>
  <c r="XBI186" i="1"/>
  <c r="XBH186" i="1"/>
  <c r="XBG186" i="1"/>
  <c r="XBF186" i="1"/>
  <c r="XBE186" i="1"/>
  <c r="XBD186" i="1"/>
  <c r="XBC186" i="1"/>
  <c r="XBB186" i="1"/>
  <c r="XBA186" i="1"/>
  <c r="XAZ186" i="1"/>
  <c r="XAY186" i="1"/>
  <c r="XAX186" i="1"/>
  <c r="XAW186" i="1"/>
  <c r="XAV186" i="1"/>
  <c r="XAU186" i="1"/>
  <c r="XAT186" i="1"/>
  <c r="XAS186" i="1"/>
  <c r="XAR186" i="1"/>
  <c r="XAQ186" i="1"/>
  <c r="XAP186" i="1"/>
  <c r="XAO186" i="1"/>
  <c r="XAN186" i="1"/>
  <c r="XAM186" i="1"/>
  <c r="XAL186" i="1"/>
  <c r="XAK186" i="1"/>
  <c r="XAJ186" i="1"/>
  <c r="XAI186" i="1"/>
  <c r="XAH186" i="1"/>
  <c r="XAG186" i="1"/>
  <c r="XAF186" i="1"/>
  <c r="XAE186" i="1"/>
  <c r="XAD186" i="1"/>
  <c r="XAC186" i="1"/>
  <c r="XAB186" i="1"/>
  <c r="XAA186" i="1"/>
  <c r="WZZ186" i="1"/>
  <c r="WZY186" i="1"/>
  <c r="WZX186" i="1"/>
  <c r="WZW186" i="1"/>
  <c r="WZV186" i="1"/>
  <c r="WZU186" i="1"/>
  <c r="WZT186" i="1"/>
  <c r="WZS186" i="1"/>
  <c r="WZR186" i="1"/>
  <c r="WZQ186" i="1"/>
  <c r="WZP186" i="1"/>
  <c r="WZO186" i="1"/>
  <c r="WZN186" i="1"/>
  <c r="WZM186" i="1"/>
  <c r="WZL186" i="1"/>
  <c r="WZK186" i="1"/>
  <c r="WZJ186" i="1"/>
  <c r="WZI186" i="1"/>
  <c r="WZH186" i="1"/>
  <c r="WZG186" i="1"/>
  <c r="WZF186" i="1"/>
  <c r="WZE186" i="1"/>
  <c r="WZD186" i="1"/>
  <c r="WZC186" i="1"/>
  <c r="WZB186" i="1"/>
  <c r="WZA186" i="1"/>
  <c r="WYZ186" i="1"/>
  <c r="WYY186" i="1"/>
  <c r="WYX186" i="1"/>
  <c r="WYW186" i="1"/>
  <c r="WYV186" i="1"/>
  <c r="WYU186" i="1"/>
  <c r="WYT186" i="1"/>
  <c r="WYS186" i="1"/>
  <c r="WYR186" i="1"/>
  <c r="WYQ186" i="1"/>
  <c r="WYP186" i="1"/>
  <c r="WYO186" i="1"/>
  <c r="WYN186" i="1"/>
  <c r="WYM186" i="1"/>
  <c r="WYL186" i="1"/>
  <c r="WYK186" i="1"/>
  <c r="WYJ186" i="1"/>
  <c r="WYI186" i="1"/>
  <c r="WYH186" i="1"/>
  <c r="WYG186" i="1"/>
  <c r="WYF186" i="1"/>
  <c r="WYE186" i="1"/>
  <c r="WYD186" i="1"/>
  <c r="WYC186" i="1"/>
  <c r="WYB186" i="1"/>
  <c r="WYA186" i="1"/>
  <c r="WXZ186" i="1"/>
  <c r="WXY186" i="1"/>
  <c r="WXX186" i="1"/>
  <c r="WXW186" i="1"/>
  <c r="WXV186" i="1"/>
  <c r="WXU186" i="1"/>
  <c r="WXT186" i="1"/>
  <c r="WXS186" i="1"/>
  <c r="WXR186" i="1"/>
  <c r="WXQ186" i="1"/>
  <c r="WXP186" i="1"/>
  <c r="WXO186" i="1"/>
  <c r="WXN186" i="1"/>
  <c r="WXM186" i="1"/>
  <c r="WXL186" i="1"/>
  <c r="WXK186" i="1"/>
  <c r="WXJ186" i="1"/>
  <c r="WXI186" i="1"/>
  <c r="WXH186" i="1"/>
  <c r="WXG186" i="1"/>
  <c r="WXF186" i="1"/>
  <c r="WXE186" i="1"/>
  <c r="WXD186" i="1"/>
  <c r="WXC186" i="1"/>
  <c r="WXB186" i="1"/>
  <c r="WXA186" i="1"/>
  <c r="WWZ186" i="1"/>
  <c r="WWY186" i="1"/>
  <c r="WWX186" i="1"/>
  <c r="WWW186" i="1"/>
  <c r="WWV186" i="1"/>
  <c r="WWU186" i="1"/>
  <c r="WWT186" i="1"/>
  <c r="WWS186" i="1"/>
  <c r="WWR186" i="1"/>
  <c r="WWQ186" i="1"/>
  <c r="WWP186" i="1"/>
  <c r="WWO186" i="1"/>
  <c r="WWN186" i="1"/>
  <c r="WWM186" i="1"/>
  <c r="WWL186" i="1"/>
  <c r="WWK186" i="1"/>
  <c r="WWJ186" i="1"/>
  <c r="WWI186" i="1"/>
  <c r="WWH186" i="1"/>
  <c r="WWG186" i="1"/>
  <c r="WWF186" i="1"/>
  <c r="WWE186" i="1"/>
  <c r="WWD186" i="1"/>
  <c r="WWC186" i="1"/>
  <c r="WWB186" i="1"/>
  <c r="WWA186" i="1"/>
  <c r="WVZ186" i="1"/>
  <c r="WVY186" i="1"/>
  <c r="WVX186" i="1"/>
  <c r="WVW186" i="1"/>
  <c r="WVV186" i="1"/>
  <c r="WVU186" i="1"/>
  <c r="WVT186" i="1"/>
  <c r="WVS186" i="1"/>
  <c r="WVR186" i="1"/>
  <c r="WVQ186" i="1"/>
  <c r="WVP186" i="1"/>
  <c r="WVO186" i="1"/>
  <c r="WVN186" i="1"/>
  <c r="WVM186" i="1"/>
  <c r="WVL186" i="1"/>
  <c r="WVK186" i="1"/>
  <c r="WVJ186" i="1"/>
  <c r="WVI186" i="1"/>
  <c r="WVH186" i="1"/>
  <c r="WVG186" i="1"/>
  <c r="WVF186" i="1"/>
  <c r="WVE186" i="1"/>
  <c r="WVD186" i="1"/>
  <c r="WVC186" i="1"/>
  <c r="WVB186" i="1"/>
  <c r="WVA186" i="1"/>
  <c r="WUZ186" i="1"/>
  <c r="WUY186" i="1"/>
  <c r="WUX186" i="1"/>
  <c r="WUW186" i="1"/>
  <c r="WUV186" i="1"/>
  <c r="WUU186" i="1"/>
  <c r="WUT186" i="1"/>
  <c r="WUS186" i="1"/>
  <c r="WUR186" i="1"/>
  <c r="WUQ186" i="1"/>
  <c r="WUP186" i="1"/>
  <c r="WUO186" i="1"/>
  <c r="WUN186" i="1"/>
  <c r="WUM186" i="1"/>
  <c r="WUL186" i="1"/>
  <c r="WUK186" i="1"/>
  <c r="WUJ186" i="1"/>
  <c r="WUI186" i="1"/>
  <c r="WUH186" i="1"/>
  <c r="WUG186" i="1"/>
  <c r="WUF186" i="1"/>
  <c r="WUE186" i="1"/>
  <c r="WUD186" i="1"/>
  <c r="WUC186" i="1"/>
  <c r="WUB186" i="1"/>
  <c r="WUA186" i="1"/>
  <c r="WTZ186" i="1"/>
  <c r="WTY186" i="1"/>
  <c r="WTX186" i="1"/>
  <c r="WTW186" i="1"/>
  <c r="WTV186" i="1"/>
  <c r="WTU186" i="1"/>
  <c r="WTT186" i="1"/>
  <c r="WTS186" i="1"/>
  <c r="WTR186" i="1"/>
  <c r="WTQ186" i="1"/>
  <c r="WTP186" i="1"/>
  <c r="WTO186" i="1"/>
  <c r="WTN186" i="1"/>
  <c r="WTM186" i="1"/>
  <c r="WTL186" i="1"/>
  <c r="WTK186" i="1"/>
  <c r="WTJ186" i="1"/>
  <c r="WTI186" i="1"/>
  <c r="WTH186" i="1"/>
  <c r="WTG186" i="1"/>
  <c r="WTF186" i="1"/>
  <c r="WTE186" i="1"/>
  <c r="WTD186" i="1"/>
  <c r="WTC186" i="1"/>
  <c r="WTB186" i="1"/>
  <c r="WTA186" i="1"/>
  <c r="WSZ186" i="1"/>
  <c r="WSY186" i="1"/>
  <c r="WSX186" i="1"/>
  <c r="WSW186" i="1"/>
  <c r="WSV186" i="1"/>
  <c r="WSU186" i="1"/>
  <c r="WST186" i="1"/>
  <c r="WSS186" i="1"/>
  <c r="WSR186" i="1"/>
  <c r="WSQ186" i="1"/>
  <c r="WSP186" i="1"/>
  <c r="WSO186" i="1"/>
  <c r="WSN186" i="1"/>
  <c r="WSM186" i="1"/>
  <c r="WSL186" i="1"/>
  <c r="WSK186" i="1"/>
  <c r="WSJ186" i="1"/>
  <c r="WSI186" i="1"/>
  <c r="WSH186" i="1"/>
  <c r="WSG186" i="1"/>
  <c r="WSF186" i="1"/>
  <c r="WSE186" i="1"/>
  <c r="WSD186" i="1"/>
  <c r="WSC186" i="1"/>
  <c r="WSB186" i="1"/>
  <c r="WSA186" i="1"/>
  <c r="WRZ186" i="1"/>
  <c r="WRY186" i="1"/>
  <c r="WRX186" i="1"/>
  <c r="WRW186" i="1"/>
  <c r="WRV186" i="1"/>
  <c r="WRU186" i="1"/>
  <c r="WRT186" i="1"/>
  <c r="WRS186" i="1"/>
  <c r="WRR186" i="1"/>
  <c r="WRQ186" i="1"/>
  <c r="WRP186" i="1"/>
  <c r="WRO186" i="1"/>
  <c r="WRN186" i="1"/>
  <c r="WRM186" i="1"/>
  <c r="WRL186" i="1"/>
  <c r="WRK186" i="1"/>
  <c r="WRJ186" i="1"/>
  <c r="WRI186" i="1"/>
  <c r="WRH186" i="1"/>
  <c r="WRG186" i="1"/>
  <c r="WRF186" i="1"/>
  <c r="WRE186" i="1"/>
  <c r="WRD186" i="1"/>
  <c r="WRC186" i="1"/>
  <c r="WRB186" i="1"/>
  <c r="WRA186" i="1"/>
  <c r="WQZ186" i="1"/>
  <c r="WQY186" i="1"/>
  <c r="WQX186" i="1"/>
  <c r="WQW186" i="1"/>
  <c r="WQV186" i="1"/>
  <c r="WQU186" i="1"/>
  <c r="WQT186" i="1"/>
  <c r="WQS186" i="1"/>
  <c r="WQR186" i="1"/>
  <c r="WQQ186" i="1"/>
  <c r="WQP186" i="1"/>
  <c r="WQO186" i="1"/>
  <c r="WQN186" i="1"/>
  <c r="WQM186" i="1"/>
  <c r="WQL186" i="1"/>
  <c r="WQK186" i="1"/>
  <c r="WQJ186" i="1"/>
  <c r="WQI186" i="1"/>
  <c r="WQH186" i="1"/>
  <c r="WQG186" i="1"/>
  <c r="WQF186" i="1"/>
  <c r="WQE186" i="1"/>
  <c r="WQD186" i="1"/>
  <c r="WQC186" i="1"/>
  <c r="WQB186" i="1"/>
  <c r="WQA186" i="1"/>
  <c r="WPZ186" i="1"/>
  <c r="WPY186" i="1"/>
  <c r="WPX186" i="1"/>
  <c r="WPW186" i="1"/>
  <c r="WPV186" i="1"/>
  <c r="WPU186" i="1"/>
  <c r="WPT186" i="1"/>
  <c r="WPS186" i="1"/>
  <c r="WPR186" i="1"/>
  <c r="WPQ186" i="1"/>
  <c r="WPP186" i="1"/>
  <c r="WPO186" i="1"/>
  <c r="WPN186" i="1"/>
  <c r="WPM186" i="1"/>
  <c r="WPL186" i="1"/>
  <c r="WPK186" i="1"/>
  <c r="WPJ186" i="1"/>
  <c r="WPI186" i="1"/>
  <c r="WPH186" i="1"/>
  <c r="WPG186" i="1"/>
  <c r="WPF186" i="1"/>
  <c r="WPE186" i="1"/>
  <c r="WPD186" i="1"/>
  <c r="WPC186" i="1"/>
  <c r="WPB186" i="1"/>
  <c r="WPA186" i="1"/>
  <c r="WOZ186" i="1"/>
  <c r="WOY186" i="1"/>
  <c r="WOX186" i="1"/>
  <c r="WOW186" i="1"/>
  <c r="WOV186" i="1"/>
  <c r="WOU186" i="1"/>
  <c r="WOT186" i="1"/>
  <c r="WOS186" i="1"/>
  <c r="WOR186" i="1"/>
  <c r="WOQ186" i="1"/>
  <c r="WOP186" i="1"/>
  <c r="WOO186" i="1"/>
  <c r="WON186" i="1"/>
  <c r="WOM186" i="1"/>
  <c r="WOL186" i="1"/>
  <c r="WOK186" i="1"/>
  <c r="WOJ186" i="1"/>
  <c r="WOI186" i="1"/>
  <c r="WOH186" i="1"/>
  <c r="WOG186" i="1"/>
  <c r="WOF186" i="1"/>
  <c r="WOE186" i="1"/>
  <c r="WOD186" i="1"/>
  <c r="WOC186" i="1"/>
  <c r="WOB186" i="1"/>
  <c r="WOA186" i="1"/>
  <c r="WNZ186" i="1"/>
  <c r="WNY186" i="1"/>
  <c r="WNX186" i="1"/>
  <c r="WNW186" i="1"/>
  <c r="WNV186" i="1"/>
  <c r="WNU186" i="1"/>
  <c r="WNT186" i="1"/>
  <c r="WNS186" i="1"/>
  <c r="WNR186" i="1"/>
  <c r="WNQ186" i="1"/>
  <c r="WNP186" i="1"/>
  <c r="WNO186" i="1"/>
  <c r="WNN186" i="1"/>
  <c r="WNM186" i="1"/>
  <c r="WNL186" i="1"/>
  <c r="WNK186" i="1"/>
  <c r="WNJ186" i="1"/>
  <c r="WNI186" i="1"/>
  <c r="WNH186" i="1"/>
  <c r="WNG186" i="1"/>
  <c r="WNF186" i="1"/>
  <c r="WNE186" i="1"/>
  <c r="WND186" i="1"/>
  <c r="WNC186" i="1"/>
  <c r="WNB186" i="1"/>
  <c r="WNA186" i="1"/>
  <c r="WMZ186" i="1"/>
  <c r="WMY186" i="1"/>
  <c r="WMX186" i="1"/>
  <c r="WMW186" i="1"/>
  <c r="WMV186" i="1"/>
  <c r="WMU186" i="1"/>
  <c r="WMT186" i="1"/>
  <c r="WMS186" i="1"/>
  <c r="WMR186" i="1"/>
  <c r="WMQ186" i="1"/>
  <c r="WMP186" i="1"/>
  <c r="WMO186" i="1"/>
  <c r="WMN186" i="1"/>
  <c r="WMM186" i="1"/>
  <c r="WML186" i="1"/>
  <c r="WMK186" i="1"/>
  <c r="WMJ186" i="1"/>
  <c r="WMI186" i="1"/>
  <c r="WMH186" i="1"/>
  <c r="WMG186" i="1"/>
  <c r="WMF186" i="1"/>
  <c r="WME186" i="1"/>
  <c r="WMD186" i="1"/>
  <c r="WMC186" i="1"/>
  <c r="WMB186" i="1"/>
  <c r="WMA186" i="1"/>
  <c r="WLZ186" i="1"/>
  <c r="WLY186" i="1"/>
  <c r="WLX186" i="1"/>
  <c r="WLW186" i="1"/>
  <c r="WLV186" i="1"/>
  <c r="WLU186" i="1"/>
  <c r="WLT186" i="1"/>
  <c r="WLS186" i="1"/>
  <c r="WLR186" i="1"/>
  <c r="WLQ186" i="1"/>
  <c r="WLP186" i="1"/>
  <c r="WLO186" i="1"/>
  <c r="WLN186" i="1"/>
  <c r="WLM186" i="1"/>
  <c r="WLL186" i="1"/>
  <c r="WLK186" i="1"/>
  <c r="WLJ186" i="1"/>
  <c r="WLI186" i="1"/>
  <c r="WLH186" i="1"/>
  <c r="WLG186" i="1"/>
  <c r="WLF186" i="1"/>
  <c r="WLE186" i="1"/>
  <c r="WLD186" i="1"/>
  <c r="WLC186" i="1"/>
  <c r="WLB186" i="1"/>
  <c r="WLA186" i="1"/>
  <c r="WKZ186" i="1"/>
  <c r="WKY186" i="1"/>
  <c r="WKX186" i="1"/>
  <c r="WKW186" i="1"/>
  <c r="WKV186" i="1"/>
  <c r="WKU186" i="1"/>
  <c r="WKT186" i="1"/>
  <c r="WKS186" i="1"/>
  <c r="WKR186" i="1"/>
  <c r="WKQ186" i="1"/>
  <c r="WKP186" i="1"/>
  <c r="WKO186" i="1"/>
  <c r="WKN186" i="1"/>
  <c r="WKM186" i="1"/>
  <c r="WKL186" i="1"/>
  <c r="WKK186" i="1"/>
  <c r="WKJ186" i="1"/>
  <c r="WKI186" i="1"/>
  <c r="WKH186" i="1"/>
  <c r="WKG186" i="1"/>
  <c r="WKF186" i="1"/>
  <c r="WKE186" i="1"/>
  <c r="WKD186" i="1"/>
  <c r="WKC186" i="1"/>
  <c r="WKB186" i="1"/>
  <c r="WKA186" i="1"/>
  <c r="WJZ186" i="1"/>
  <c r="WJY186" i="1"/>
  <c r="WJX186" i="1"/>
  <c r="WJW186" i="1"/>
  <c r="WJV186" i="1"/>
  <c r="WJU186" i="1"/>
  <c r="WJT186" i="1"/>
  <c r="WJS186" i="1"/>
  <c r="WJR186" i="1"/>
  <c r="WJQ186" i="1"/>
  <c r="WJP186" i="1"/>
  <c r="WJO186" i="1"/>
  <c r="WJN186" i="1"/>
  <c r="WJM186" i="1"/>
  <c r="WJL186" i="1"/>
  <c r="WJK186" i="1"/>
  <c r="WJJ186" i="1"/>
  <c r="WJI186" i="1"/>
  <c r="WJH186" i="1"/>
  <c r="WJG186" i="1"/>
  <c r="WJF186" i="1"/>
  <c r="WJE186" i="1"/>
  <c r="WJD186" i="1"/>
  <c r="WJC186" i="1"/>
  <c r="WJB186" i="1"/>
  <c r="WJA186" i="1"/>
  <c r="WIZ186" i="1"/>
  <c r="WIY186" i="1"/>
  <c r="WIX186" i="1"/>
  <c r="WIW186" i="1"/>
  <c r="WIV186" i="1"/>
  <c r="WIU186" i="1"/>
  <c r="WIT186" i="1"/>
  <c r="WIS186" i="1"/>
  <c r="WIR186" i="1"/>
  <c r="WIQ186" i="1"/>
  <c r="WIP186" i="1"/>
  <c r="WIO186" i="1"/>
  <c r="WIN186" i="1"/>
  <c r="WIM186" i="1"/>
  <c r="WIL186" i="1"/>
  <c r="WIK186" i="1"/>
  <c r="WIJ186" i="1"/>
  <c r="WII186" i="1"/>
  <c r="WIH186" i="1"/>
  <c r="WIG186" i="1"/>
  <c r="WIF186" i="1"/>
  <c r="WIE186" i="1"/>
  <c r="WID186" i="1"/>
  <c r="WIC186" i="1"/>
  <c r="WIB186" i="1"/>
  <c r="WIA186" i="1"/>
  <c r="WHZ186" i="1"/>
  <c r="WHY186" i="1"/>
  <c r="WHX186" i="1"/>
  <c r="WHW186" i="1"/>
  <c r="WHV186" i="1"/>
  <c r="WHU186" i="1"/>
  <c r="WHT186" i="1"/>
  <c r="WHS186" i="1"/>
  <c r="WHR186" i="1"/>
  <c r="WHQ186" i="1"/>
  <c r="WHP186" i="1"/>
  <c r="WHO186" i="1"/>
  <c r="WHN186" i="1"/>
  <c r="WHM186" i="1"/>
  <c r="WHL186" i="1"/>
  <c r="WHK186" i="1"/>
  <c r="WHJ186" i="1"/>
  <c r="WHI186" i="1"/>
  <c r="WHH186" i="1"/>
  <c r="WHG186" i="1"/>
  <c r="WHF186" i="1"/>
  <c r="WHE186" i="1"/>
  <c r="WHD186" i="1"/>
  <c r="WHC186" i="1"/>
  <c r="WHB186" i="1"/>
  <c r="WHA186" i="1"/>
  <c r="WGZ186" i="1"/>
  <c r="WGY186" i="1"/>
  <c r="WGX186" i="1"/>
  <c r="WGW186" i="1"/>
  <c r="WGV186" i="1"/>
  <c r="WGU186" i="1"/>
  <c r="WGT186" i="1"/>
  <c r="WGS186" i="1"/>
  <c r="WGR186" i="1"/>
  <c r="WGQ186" i="1"/>
  <c r="WGP186" i="1"/>
  <c r="WGO186" i="1"/>
  <c r="WGN186" i="1"/>
  <c r="WGM186" i="1"/>
  <c r="WGL186" i="1"/>
  <c r="WGK186" i="1"/>
  <c r="WGJ186" i="1"/>
  <c r="WGI186" i="1"/>
  <c r="WGH186" i="1"/>
  <c r="WGG186" i="1"/>
  <c r="WGF186" i="1"/>
  <c r="WGE186" i="1"/>
  <c r="WGD186" i="1"/>
  <c r="WGC186" i="1"/>
  <c r="WGB186" i="1"/>
  <c r="WGA186" i="1"/>
  <c r="WFZ186" i="1"/>
  <c r="WFY186" i="1"/>
  <c r="WFX186" i="1"/>
  <c r="WFW186" i="1"/>
  <c r="WFV186" i="1"/>
  <c r="WFU186" i="1"/>
  <c r="WFT186" i="1"/>
  <c r="WFS186" i="1"/>
  <c r="WFR186" i="1"/>
  <c r="WFQ186" i="1"/>
  <c r="WFP186" i="1"/>
  <c r="WFO186" i="1"/>
  <c r="WFN186" i="1"/>
  <c r="WFM186" i="1"/>
  <c r="WFL186" i="1"/>
  <c r="WFK186" i="1"/>
  <c r="WFJ186" i="1"/>
  <c r="WFI186" i="1"/>
  <c r="WFH186" i="1"/>
  <c r="WFG186" i="1"/>
  <c r="WFF186" i="1"/>
  <c r="WFE186" i="1"/>
  <c r="WFD186" i="1"/>
  <c r="WFC186" i="1"/>
  <c r="WFB186" i="1"/>
  <c r="WFA186" i="1"/>
  <c r="WEZ186" i="1"/>
  <c r="WEY186" i="1"/>
  <c r="WEX186" i="1"/>
  <c r="WEW186" i="1"/>
  <c r="WEV186" i="1"/>
  <c r="WEU186" i="1"/>
  <c r="WET186" i="1"/>
  <c r="WES186" i="1"/>
  <c r="WER186" i="1"/>
  <c r="WEQ186" i="1"/>
  <c r="WEP186" i="1"/>
  <c r="WEO186" i="1"/>
  <c r="WEN186" i="1"/>
  <c r="WEM186" i="1"/>
  <c r="WEL186" i="1"/>
  <c r="WEK186" i="1"/>
  <c r="WEJ186" i="1"/>
  <c r="WEI186" i="1"/>
  <c r="WEH186" i="1"/>
  <c r="WEG186" i="1"/>
  <c r="WEF186" i="1"/>
  <c r="WEE186" i="1"/>
  <c r="WED186" i="1"/>
  <c r="WEC186" i="1"/>
  <c r="WEB186" i="1"/>
  <c r="WEA186" i="1"/>
  <c r="WDZ186" i="1"/>
  <c r="WDY186" i="1"/>
  <c r="WDX186" i="1"/>
  <c r="WDW186" i="1"/>
  <c r="WDV186" i="1"/>
  <c r="WDU186" i="1"/>
  <c r="WDT186" i="1"/>
  <c r="WDS186" i="1"/>
  <c r="WDR186" i="1"/>
  <c r="WDQ186" i="1"/>
  <c r="WDP186" i="1"/>
  <c r="WDO186" i="1"/>
  <c r="WDN186" i="1"/>
  <c r="WDM186" i="1"/>
  <c r="WDL186" i="1"/>
  <c r="WDK186" i="1"/>
  <c r="WDJ186" i="1"/>
  <c r="WDI186" i="1"/>
  <c r="WDH186" i="1"/>
  <c r="WDG186" i="1"/>
  <c r="WDF186" i="1"/>
  <c r="WDE186" i="1"/>
  <c r="WDD186" i="1"/>
  <c r="WDC186" i="1"/>
  <c r="WDB186" i="1"/>
  <c r="WDA186" i="1"/>
  <c r="WCZ186" i="1"/>
  <c r="WCY186" i="1"/>
  <c r="WCX186" i="1"/>
  <c r="WCW186" i="1"/>
  <c r="WCV186" i="1"/>
  <c r="WCU186" i="1"/>
  <c r="WCT186" i="1"/>
  <c r="WCS186" i="1"/>
  <c r="WCR186" i="1"/>
  <c r="WCQ186" i="1"/>
  <c r="WCP186" i="1"/>
  <c r="WCO186" i="1"/>
  <c r="WCN186" i="1"/>
  <c r="WCM186" i="1"/>
  <c r="WCL186" i="1"/>
  <c r="WCK186" i="1"/>
  <c r="WCJ186" i="1"/>
  <c r="WCI186" i="1"/>
  <c r="WCH186" i="1"/>
  <c r="WCG186" i="1"/>
  <c r="WCF186" i="1"/>
  <c r="WCE186" i="1"/>
  <c r="WCD186" i="1"/>
  <c r="WCC186" i="1"/>
  <c r="WCB186" i="1"/>
  <c r="WCA186" i="1"/>
  <c r="WBZ186" i="1"/>
  <c r="WBY186" i="1"/>
  <c r="WBX186" i="1"/>
  <c r="WBW186" i="1"/>
  <c r="WBV186" i="1"/>
  <c r="WBU186" i="1"/>
  <c r="WBT186" i="1"/>
  <c r="WBS186" i="1"/>
  <c r="WBR186" i="1"/>
  <c r="WBQ186" i="1"/>
  <c r="WBP186" i="1"/>
  <c r="WBO186" i="1"/>
  <c r="WBN186" i="1"/>
  <c r="WBM186" i="1"/>
  <c r="WBL186" i="1"/>
  <c r="WBK186" i="1"/>
  <c r="WBJ186" i="1"/>
  <c r="WBI186" i="1"/>
  <c r="WBH186" i="1"/>
  <c r="WBG186" i="1"/>
  <c r="WBF186" i="1"/>
  <c r="WBE186" i="1"/>
  <c r="WBD186" i="1"/>
  <c r="WBC186" i="1"/>
  <c r="WBB186" i="1"/>
  <c r="WBA186" i="1"/>
  <c r="WAZ186" i="1"/>
  <c r="WAY186" i="1"/>
  <c r="WAX186" i="1"/>
  <c r="WAW186" i="1"/>
  <c r="WAV186" i="1"/>
  <c r="WAU186" i="1"/>
  <c r="WAT186" i="1"/>
  <c r="WAS186" i="1"/>
  <c r="WAR186" i="1"/>
  <c r="WAQ186" i="1"/>
  <c r="WAP186" i="1"/>
  <c r="WAO186" i="1"/>
  <c r="WAN186" i="1"/>
  <c r="WAM186" i="1"/>
  <c r="WAL186" i="1"/>
  <c r="WAK186" i="1"/>
  <c r="WAJ186" i="1"/>
  <c r="WAI186" i="1"/>
  <c r="WAH186" i="1"/>
  <c r="WAG186" i="1"/>
  <c r="WAF186" i="1"/>
  <c r="WAE186" i="1"/>
  <c r="WAD186" i="1"/>
  <c r="WAC186" i="1"/>
  <c r="WAB186" i="1"/>
  <c r="WAA186" i="1"/>
  <c r="VZZ186" i="1"/>
  <c r="VZY186" i="1"/>
  <c r="VZX186" i="1"/>
  <c r="VZW186" i="1"/>
  <c r="VZV186" i="1"/>
  <c r="VZU186" i="1"/>
  <c r="VZT186" i="1"/>
  <c r="VZS186" i="1"/>
  <c r="VZR186" i="1"/>
  <c r="VZQ186" i="1"/>
  <c r="VZP186" i="1"/>
  <c r="VZO186" i="1"/>
  <c r="VZN186" i="1"/>
  <c r="VZM186" i="1"/>
  <c r="VZL186" i="1"/>
  <c r="VZK186" i="1"/>
  <c r="VZJ186" i="1"/>
  <c r="VZI186" i="1"/>
  <c r="VZH186" i="1"/>
  <c r="VZG186" i="1"/>
  <c r="VZF186" i="1"/>
  <c r="VZE186" i="1"/>
  <c r="VZD186" i="1"/>
  <c r="VZC186" i="1"/>
  <c r="VZB186" i="1"/>
  <c r="VZA186" i="1"/>
  <c r="VYZ186" i="1"/>
  <c r="VYY186" i="1"/>
  <c r="VYX186" i="1"/>
  <c r="VYW186" i="1"/>
  <c r="VYV186" i="1"/>
  <c r="VYU186" i="1"/>
  <c r="VYT186" i="1"/>
  <c r="VYS186" i="1"/>
  <c r="VYR186" i="1"/>
  <c r="VYQ186" i="1"/>
  <c r="VYP186" i="1"/>
  <c r="VYO186" i="1"/>
  <c r="VYN186" i="1"/>
  <c r="VYM186" i="1"/>
  <c r="VYL186" i="1"/>
  <c r="VYK186" i="1"/>
  <c r="VYJ186" i="1"/>
  <c r="VYI186" i="1"/>
  <c r="VYH186" i="1"/>
  <c r="VYG186" i="1"/>
  <c r="VYF186" i="1"/>
  <c r="VYE186" i="1"/>
  <c r="VYD186" i="1"/>
  <c r="VYC186" i="1"/>
  <c r="VYB186" i="1"/>
  <c r="VYA186" i="1"/>
  <c r="VXZ186" i="1"/>
  <c r="VXY186" i="1"/>
  <c r="VXX186" i="1"/>
  <c r="VXW186" i="1"/>
  <c r="VXV186" i="1"/>
  <c r="VXU186" i="1"/>
  <c r="VXT186" i="1"/>
  <c r="VXS186" i="1"/>
  <c r="VXR186" i="1"/>
  <c r="VXQ186" i="1"/>
  <c r="VXP186" i="1"/>
  <c r="VXO186" i="1"/>
  <c r="VXN186" i="1"/>
  <c r="VXM186" i="1"/>
  <c r="VXL186" i="1"/>
  <c r="VXK186" i="1"/>
  <c r="VXJ186" i="1"/>
  <c r="VXI186" i="1"/>
  <c r="VXH186" i="1"/>
  <c r="VXG186" i="1"/>
  <c r="VXF186" i="1"/>
  <c r="VXE186" i="1"/>
  <c r="VXD186" i="1"/>
  <c r="VXC186" i="1"/>
  <c r="VXB186" i="1"/>
  <c r="VXA186" i="1"/>
  <c r="VWZ186" i="1"/>
  <c r="VWY186" i="1"/>
  <c r="VWX186" i="1"/>
  <c r="VWW186" i="1"/>
  <c r="VWV186" i="1"/>
  <c r="VWU186" i="1"/>
  <c r="VWT186" i="1"/>
  <c r="VWS186" i="1"/>
  <c r="VWR186" i="1"/>
  <c r="VWQ186" i="1"/>
  <c r="VWP186" i="1"/>
  <c r="VWO186" i="1"/>
  <c r="VWN186" i="1"/>
  <c r="VWM186" i="1"/>
  <c r="VWL186" i="1"/>
  <c r="VWK186" i="1"/>
  <c r="VWJ186" i="1"/>
  <c r="VWI186" i="1"/>
  <c r="VWH186" i="1"/>
  <c r="VWG186" i="1"/>
  <c r="VWF186" i="1"/>
  <c r="VWE186" i="1"/>
  <c r="VWD186" i="1"/>
  <c r="VWC186" i="1"/>
  <c r="VWB186" i="1"/>
  <c r="VWA186" i="1"/>
  <c r="VVZ186" i="1"/>
  <c r="VVY186" i="1"/>
  <c r="VVX186" i="1"/>
  <c r="VVW186" i="1"/>
  <c r="VVV186" i="1"/>
  <c r="VVU186" i="1"/>
  <c r="VVT186" i="1"/>
  <c r="VVS186" i="1"/>
  <c r="VVR186" i="1"/>
  <c r="VVQ186" i="1"/>
  <c r="VVP186" i="1"/>
  <c r="VVO186" i="1"/>
  <c r="VVN186" i="1"/>
  <c r="VVM186" i="1"/>
  <c r="VVL186" i="1"/>
  <c r="VVK186" i="1"/>
  <c r="VVJ186" i="1"/>
  <c r="VVI186" i="1"/>
  <c r="VVH186" i="1"/>
  <c r="VVG186" i="1"/>
  <c r="VVF186" i="1"/>
  <c r="VVE186" i="1"/>
  <c r="VVD186" i="1"/>
  <c r="VVC186" i="1"/>
  <c r="VVB186" i="1"/>
  <c r="VVA186" i="1"/>
  <c r="VUZ186" i="1"/>
  <c r="VUY186" i="1"/>
  <c r="VUX186" i="1"/>
  <c r="VUW186" i="1"/>
  <c r="VUV186" i="1"/>
  <c r="VUU186" i="1"/>
  <c r="VUT186" i="1"/>
  <c r="VUS186" i="1"/>
  <c r="VUR186" i="1"/>
  <c r="VUQ186" i="1"/>
  <c r="VUP186" i="1"/>
  <c r="VUO186" i="1"/>
  <c r="VUN186" i="1"/>
  <c r="VUM186" i="1"/>
  <c r="VUL186" i="1"/>
  <c r="VUK186" i="1"/>
  <c r="VUJ186" i="1"/>
  <c r="VUI186" i="1"/>
  <c r="VUH186" i="1"/>
  <c r="VUG186" i="1"/>
  <c r="VUF186" i="1"/>
  <c r="VUE186" i="1"/>
  <c r="VUD186" i="1"/>
  <c r="VUC186" i="1"/>
  <c r="VUB186" i="1"/>
  <c r="VUA186" i="1"/>
  <c r="VTZ186" i="1"/>
  <c r="VTY186" i="1"/>
  <c r="VTX186" i="1"/>
  <c r="VTW186" i="1"/>
  <c r="VTV186" i="1"/>
  <c r="VTU186" i="1"/>
  <c r="VTT186" i="1"/>
  <c r="VTS186" i="1"/>
  <c r="VTR186" i="1"/>
  <c r="VTQ186" i="1"/>
  <c r="VTP186" i="1"/>
  <c r="VTO186" i="1"/>
  <c r="VTN186" i="1"/>
  <c r="VTM186" i="1"/>
  <c r="VTL186" i="1"/>
  <c r="VTK186" i="1"/>
  <c r="VTJ186" i="1"/>
  <c r="VTI186" i="1"/>
  <c r="VTH186" i="1"/>
  <c r="VTG186" i="1"/>
  <c r="VTF186" i="1"/>
  <c r="VTE186" i="1"/>
  <c r="VTD186" i="1"/>
  <c r="VTC186" i="1"/>
  <c r="VTB186" i="1"/>
  <c r="VTA186" i="1"/>
  <c r="VSZ186" i="1"/>
  <c r="VSY186" i="1"/>
  <c r="VSX186" i="1"/>
  <c r="VSW186" i="1"/>
  <c r="VSV186" i="1"/>
  <c r="VSU186" i="1"/>
  <c r="VST186" i="1"/>
  <c r="VSS186" i="1"/>
  <c r="VSR186" i="1"/>
  <c r="VSQ186" i="1"/>
  <c r="VSP186" i="1"/>
  <c r="VSO186" i="1"/>
  <c r="VSN186" i="1"/>
  <c r="VSM186" i="1"/>
  <c r="VSL186" i="1"/>
  <c r="VSK186" i="1"/>
  <c r="VSJ186" i="1"/>
  <c r="VSI186" i="1"/>
  <c r="VSH186" i="1"/>
  <c r="VSG186" i="1"/>
  <c r="VSF186" i="1"/>
  <c r="VSE186" i="1"/>
  <c r="VSD186" i="1"/>
  <c r="VSC186" i="1"/>
  <c r="VSB186" i="1"/>
  <c r="VSA186" i="1"/>
  <c r="VRZ186" i="1"/>
  <c r="VRY186" i="1"/>
  <c r="VRX186" i="1"/>
  <c r="VRW186" i="1"/>
  <c r="VRV186" i="1"/>
  <c r="VRU186" i="1"/>
  <c r="VRT186" i="1"/>
  <c r="VRS186" i="1"/>
  <c r="VRR186" i="1"/>
  <c r="VRQ186" i="1"/>
  <c r="VRP186" i="1"/>
  <c r="VRO186" i="1"/>
  <c r="VRN186" i="1"/>
  <c r="VRM186" i="1"/>
  <c r="VRL186" i="1"/>
  <c r="VRK186" i="1"/>
  <c r="VRJ186" i="1"/>
  <c r="VRI186" i="1"/>
  <c r="VRH186" i="1"/>
  <c r="VRG186" i="1"/>
  <c r="VRF186" i="1"/>
  <c r="VRE186" i="1"/>
  <c r="VRD186" i="1"/>
  <c r="VRC186" i="1"/>
  <c r="VRB186" i="1"/>
  <c r="VRA186" i="1"/>
  <c r="VQZ186" i="1"/>
  <c r="VQY186" i="1"/>
  <c r="VQX186" i="1"/>
  <c r="VQW186" i="1"/>
  <c r="VQV186" i="1"/>
  <c r="VQU186" i="1"/>
  <c r="VQT186" i="1"/>
  <c r="VQS186" i="1"/>
  <c r="VQR186" i="1"/>
  <c r="VQQ186" i="1"/>
  <c r="VQP186" i="1"/>
  <c r="VQO186" i="1"/>
  <c r="VQN186" i="1"/>
  <c r="VQM186" i="1"/>
  <c r="VQL186" i="1"/>
  <c r="VQK186" i="1"/>
  <c r="VQJ186" i="1"/>
  <c r="VQI186" i="1"/>
  <c r="VQH186" i="1"/>
  <c r="VQG186" i="1"/>
  <c r="VQF186" i="1"/>
  <c r="VQE186" i="1"/>
  <c r="VQD186" i="1"/>
  <c r="VQC186" i="1"/>
  <c r="VQB186" i="1"/>
  <c r="VQA186" i="1"/>
  <c r="VPZ186" i="1"/>
  <c r="VPY186" i="1"/>
  <c r="VPX186" i="1"/>
  <c r="VPW186" i="1"/>
  <c r="VPV186" i="1"/>
  <c r="VPU186" i="1"/>
  <c r="VPT186" i="1"/>
  <c r="VPS186" i="1"/>
  <c r="VPR186" i="1"/>
  <c r="VPQ186" i="1"/>
  <c r="VPP186" i="1"/>
  <c r="VPO186" i="1"/>
  <c r="VPN186" i="1"/>
  <c r="VPM186" i="1"/>
  <c r="VPL186" i="1"/>
  <c r="VPK186" i="1"/>
  <c r="VPJ186" i="1"/>
  <c r="VPI186" i="1"/>
  <c r="VPH186" i="1"/>
  <c r="VPG186" i="1"/>
  <c r="VPF186" i="1"/>
  <c r="VPE186" i="1"/>
  <c r="VPD186" i="1"/>
  <c r="VPC186" i="1"/>
  <c r="VPB186" i="1"/>
  <c r="VPA186" i="1"/>
  <c r="VOZ186" i="1"/>
  <c r="VOY186" i="1"/>
  <c r="VOX186" i="1"/>
  <c r="VOW186" i="1"/>
  <c r="VOV186" i="1"/>
  <c r="VOU186" i="1"/>
  <c r="VOT186" i="1"/>
  <c r="VOS186" i="1"/>
  <c r="VOR186" i="1"/>
  <c r="VOQ186" i="1"/>
  <c r="VOP186" i="1"/>
  <c r="VOO186" i="1"/>
  <c r="VON186" i="1"/>
  <c r="VOM186" i="1"/>
  <c r="VOL186" i="1"/>
  <c r="VOK186" i="1"/>
  <c r="VOJ186" i="1"/>
  <c r="VOI186" i="1"/>
  <c r="VOH186" i="1"/>
  <c r="VOG186" i="1"/>
  <c r="VOF186" i="1"/>
  <c r="VOE186" i="1"/>
  <c r="VOD186" i="1"/>
  <c r="VOC186" i="1"/>
  <c r="VOB186" i="1"/>
  <c r="VOA186" i="1"/>
  <c r="VNZ186" i="1"/>
  <c r="VNY186" i="1"/>
  <c r="VNX186" i="1"/>
  <c r="VNW186" i="1"/>
  <c r="VNV186" i="1"/>
  <c r="VNU186" i="1"/>
  <c r="VNT186" i="1"/>
  <c r="VNS186" i="1"/>
  <c r="VNR186" i="1"/>
  <c r="VNQ186" i="1"/>
  <c r="VNP186" i="1"/>
  <c r="VNO186" i="1"/>
  <c r="VNN186" i="1"/>
  <c r="VNM186" i="1"/>
  <c r="VNL186" i="1"/>
  <c r="VNK186" i="1"/>
  <c r="VNJ186" i="1"/>
  <c r="VNI186" i="1"/>
  <c r="VNH186" i="1"/>
  <c r="VNG186" i="1"/>
  <c r="VNF186" i="1"/>
  <c r="VNE186" i="1"/>
  <c r="VND186" i="1"/>
  <c r="VNC186" i="1"/>
  <c r="VNB186" i="1"/>
  <c r="VNA186" i="1"/>
  <c r="VMZ186" i="1"/>
  <c r="VMY186" i="1"/>
  <c r="VMX186" i="1"/>
  <c r="VMW186" i="1"/>
  <c r="VMV186" i="1"/>
  <c r="VMU186" i="1"/>
  <c r="VMT186" i="1"/>
  <c r="VMS186" i="1"/>
  <c r="VMR186" i="1"/>
  <c r="VMQ186" i="1"/>
  <c r="VMP186" i="1"/>
  <c r="VMO186" i="1"/>
  <c r="VMN186" i="1"/>
  <c r="VMM186" i="1"/>
  <c r="VML186" i="1"/>
  <c r="VMK186" i="1"/>
  <c r="VMJ186" i="1"/>
  <c r="VMI186" i="1"/>
  <c r="VMH186" i="1"/>
  <c r="VMG186" i="1"/>
  <c r="VMF186" i="1"/>
  <c r="VME186" i="1"/>
  <c r="VMD186" i="1"/>
  <c r="VMC186" i="1"/>
  <c r="VMB186" i="1"/>
  <c r="VMA186" i="1"/>
  <c r="VLZ186" i="1"/>
  <c r="VLY186" i="1"/>
  <c r="VLX186" i="1"/>
  <c r="VLW186" i="1"/>
  <c r="VLV186" i="1"/>
  <c r="VLU186" i="1"/>
  <c r="VLT186" i="1"/>
  <c r="VLS186" i="1"/>
  <c r="VLR186" i="1"/>
  <c r="VLQ186" i="1"/>
  <c r="VLP186" i="1"/>
  <c r="VLO186" i="1"/>
  <c r="VLN186" i="1"/>
  <c r="VLM186" i="1"/>
  <c r="VLL186" i="1"/>
  <c r="VLK186" i="1"/>
  <c r="VLJ186" i="1"/>
  <c r="VLI186" i="1"/>
  <c r="VLH186" i="1"/>
  <c r="VLG186" i="1"/>
  <c r="VLF186" i="1"/>
  <c r="VLE186" i="1"/>
  <c r="VLD186" i="1"/>
  <c r="VLC186" i="1"/>
  <c r="VLB186" i="1"/>
  <c r="VLA186" i="1"/>
  <c r="VKZ186" i="1"/>
  <c r="VKY186" i="1"/>
  <c r="VKX186" i="1"/>
  <c r="VKW186" i="1"/>
  <c r="VKV186" i="1"/>
  <c r="VKU186" i="1"/>
  <c r="VKT186" i="1"/>
  <c r="VKS186" i="1"/>
  <c r="VKR186" i="1"/>
  <c r="VKQ186" i="1"/>
  <c r="VKP186" i="1"/>
  <c r="VKO186" i="1"/>
  <c r="VKN186" i="1"/>
  <c r="VKM186" i="1"/>
  <c r="VKL186" i="1"/>
  <c r="VKK186" i="1"/>
  <c r="VKJ186" i="1"/>
  <c r="VKI186" i="1"/>
  <c r="VKH186" i="1"/>
  <c r="VKG186" i="1"/>
  <c r="VKF186" i="1"/>
  <c r="VKE186" i="1"/>
  <c r="VKD186" i="1"/>
  <c r="VKC186" i="1"/>
  <c r="VKB186" i="1"/>
  <c r="VKA186" i="1"/>
  <c r="VJZ186" i="1"/>
  <c r="VJY186" i="1"/>
  <c r="VJX186" i="1"/>
  <c r="VJW186" i="1"/>
  <c r="VJV186" i="1"/>
  <c r="VJU186" i="1"/>
  <c r="VJT186" i="1"/>
  <c r="VJS186" i="1"/>
  <c r="VJR186" i="1"/>
  <c r="VJQ186" i="1"/>
  <c r="VJP186" i="1"/>
  <c r="VJO186" i="1"/>
  <c r="VJN186" i="1"/>
  <c r="VJM186" i="1"/>
  <c r="VJL186" i="1"/>
  <c r="VJK186" i="1"/>
  <c r="VJJ186" i="1"/>
  <c r="VJI186" i="1"/>
  <c r="VJH186" i="1"/>
  <c r="VJG186" i="1"/>
  <c r="VJF186" i="1"/>
  <c r="VJE186" i="1"/>
  <c r="VJD186" i="1"/>
  <c r="VJC186" i="1"/>
  <c r="VJB186" i="1"/>
  <c r="VJA186" i="1"/>
  <c r="VIZ186" i="1"/>
  <c r="VIY186" i="1"/>
  <c r="VIX186" i="1"/>
  <c r="VIW186" i="1"/>
  <c r="VIV186" i="1"/>
  <c r="VIU186" i="1"/>
  <c r="VIT186" i="1"/>
  <c r="VIS186" i="1"/>
  <c r="VIR186" i="1"/>
  <c r="VIQ186" i="1"/>
  <c r="VIP186" i="1"/>
  <c r="VIO186" i="1"/>
  <c r="VIN186" i="1"/>
  <c r="VIM186" i="1"/>
  <c r="VIL186" i="1"/>
  <c r="VIK186" i="1"/>
  <c r="VIJ186" i="1"/>
  <c r="VII186" i="1"/>
  <c r="VIH186" i="1"/>
  <c r="VIG186" i="1"/>
  <c r="VIF186" i="1"/>
  <c r="VIE186" i="1"/>
  <c r="VID186" i="1"/>
  <c r="VIC186" i="1"/>
  <c r="VIB186" i="1"/>
  <c r="VIA186" i="1"/>
  <c r="VHZ186" i="1"/>
  <c r="VHY186" i="1"/>
  <c r="VHX186" i="1"/>
  <c r="VHW186" i="1"/>
  <c r="VHV186" i="1"/>
  <c r="VHU186" i="1"/>
  <c r="VHT186" i="1"/>
  <c r="VHS186" i="1"/>
  <c r="VHR186" i="1"/>
  <c r="VHQ186" i="1"/>
  <c r="VHP186" i="1"/>
  <c r="VHO186" i="1"/>
  <c r="VHN186" i="1"/>
  <c r="VHM186" i="1"/>
  <c r="VHL186" i="1"/>
  <c r="VHK186" i="1"/>
  <c r="VHJ186" i="1"/>
  <c r="VHI186" i="1"/>
  <c r="VHH186" i="1"/>
  <c r="VHG186" i="1"/>
  <c r="VHF186" i="1"/>
  <c r="VHE186" i="1"/>
  <c r="VHD186" i="1"/>
  <c r="VHC186" i="1"/>
  <c r="VHB186" i="1"/>
  <c r="VHA186" i="1"/>
  <c r="VGZ186" i="1"/>
  <c r="VGY186" i="1"/>
  <c r="VGX186" i="1"/>
  <c r="VGW186" i="1"/>
  <c r="VGV186" i="1"/>
  <c r="VGU186" i="1"/>
  <c r="VGT186" i="1"/>
  <c r="VGS186" i="1"/>
  <c r="VGR186" i="1"/>
  <c r="VGQ186" i="1"/>
  <c r="VGP186" i="1"/>
  <c r="VGO186" i="1"/>
  <c r="VGN186" i="1"/>
  <c r="VGM186" i="1"/>
  <c r="VGL186" i="1"/>
  <c r="VGK186" i="1"/>
  <c r="VGJ186" i="1"/>
  <c r="VGI186" i="1"/>
  <c r="VGH186" i="1"/>
  <c r="VGG186" i="1"/>
  <c r="VGF186" i="1"/>
  <c r="VGE186" i="1"/>
  <c r="VGD186" i="1"/>
  <c r="VGC186" i="1"/>
  <c r="VGB186" i="1"/>
  <c r="VGA186" i="1"/>
  <c r="VFZ186" i="1"/>
  <c r="VFY186" i="1"/>
  <c r="VFX186" i="1"/>
  <c r="VFW186" i="1"/>
  <c r="VFV186" i="1"/>
  <c r="VFU186" i="1"/>
  <c r="VFT186" i="1"/>
  <c r="VFS186" i="1"/>
  <c r="VFR186" i="1"/>
  <c r="VFQ186" i="1"/>
  <c r="VFP186" i="1"/>
  <c r="VFO186" i="1"/>
  <c r="VFN186" i="1"/>
  <c r="VFM186" i="1"/>
  <c r="VFL186" i="1"/>
  <c r="VFK186" i="1"/>
  <c r="VFJ186" i="1"/>
  <c r="VFI186" i="1"/>
  <c r="VFH186" i="1"/>
  <c r="VFG186" i="1"/>
  <c r="VFF186" i="1"/>
  <c r="VFE186" i="1"/>
  <c r="VFD186" i="1"/>
  <c r="VFC186" i="1"/>
  <c r="VFB186" i="1"/>
  <c r="VFA186" i="1"/>
  <c r="VEZ186" i="1"/>
  <c r="VEY186" i="1"/>
  <c r="VEX186" i="1"/>
  <c r="VEW186" i="1"/>
  <c r="VEV186" i="1"/>
  <c r="VEU186" i="1"/>
  <c r="VET186" i="1"/>
  <c r="VES186" i="1"/>
  <c r="VER186" i="1"/>
  <c r="VEQ186" i="1"/>
  <c r="VEP186" i="1"/>
  <c r="VEO186" i="1"/>
  <c r="VEN186" i="1"/>
  <c r="VEM186" i="1"/>
  <c r="VEL186" i="1"/>
  <c r="VEK186" i="1"/>
  <c r="VEJ186" i="1"/>
  <c r="VEI186" i="1"/>
  <c r="VEH186" i="1"/>
  <c r="VEG186" i="1"/>
  <c r="VEF186" i="1"/>
  <c r="VEE186" i="1"/>
  <c r="VED186" i="1"/>
  <c r="VEC186" i="1"/>
  <c r="VEB186" i="1"/>
  <c r="VEA186" i="1"/>
  <c r="VDZ186" i="1"/>
  <c r="VDY186" i="1"/>
  <c r="VDX186" i="1"/>
  <c r="VDW186" i="1"/>
  <c r="VDV186" i="1"/>
  <c r="VDU186" i="1"/>
  <c r="VDT186" i="1"/>
  <c r="VDS186" i="1"/>
  <c r="VDR186" i="1"/>
  <c r="VDQ186" i="1"/>
  <c r="VDP186" i="1"/>
  <c r="VDO186" i="1"/>
  <c r="VDN186" i="1"/>
  <c r="VDM186" i="1"/>
  <c r="VDL186" i="1"/>
  <c r="VDK186" i="1"/>
  <c r="VDJ186" i="1"/>
  <c r="VDI186" i="1"/>
  <c r="VDH186" i="1"/>
  <c r="VDG186" i="1"/>
  <c r="VDF186" i="1"/>
  <c r="VDE186" i="1"/>
  <c r="VDD186" i="1"/>
  <c r="VDC186" i="1"/>
  <c r="VDB186" i="1"/>
  <c r="VDA186" i="1"/>
  <c r="VCZ186" i="1"/>
  <c r="VCY186" i="1"/>
  <c r="VCX186" i="1"/>
  <c r="VCW186" i="1"/>
  <c r="VCV186" i="1"/>
  <c r="VCU186" i="1"/>
  <c r="VCT186" i="1"/>
  <c r="VCS186" i="1"/>
  <c r="VCR186" i="1"/>
  <c r="VCQ186" i="1"/>
  <c r="VCP186" i="1"/>
  <c r="VCO186" i="1"/>
  <c r="VCN186" i="1"/>
  <c r="VCM186" i="1"/>
  <c r="VCL186" i="1"/>
  <c r="VCK186" i="1"/>
  <c r="VCJ186" i="1"/>
  <c r="VCI186" i="1"/>
  <c r="VCH186" i="1"/>
  <c r="VCG186" i="1"/>
  <c r="VCF186" i="1"/>
  <c r="VCE186" i="1"/>
  <c r="VCD186" i="1"/>
  <c r="VCC186" i="1"/>
  <c r="VCB186" i="1"/>
  <c r="VCA186" i="1"/>
  <c r="VBZ186" i="1"/>
  <c r="VBY186" i="1"/>
  <c r="VBX186" i="1"/>
  <c r="VBW186" i="1"/>
  <c r="VBV186" i="1"/>
  <c r="VBU186" i="1"/>
  <c r="VBT186" i="1"/>
  <c r="VBS186" i="1"/>
  <c r="VBR186" i="1"/>
  <c r="VBQ186" i="1"/>
  <c r="VBP186" i="1"/>
  <c r="VBO186" i="1"/>
  <c r="VBN186" i="1"/>
  <c r="VBM186" i="1"/>
  <c r="VBL186" i="1"/>
  <c r="VBK186" i="1"/>
  <c r="VBJ186" i="1"/>
  <c r="VBI186" i="1"/>
  <c r="VBH186" i="1"/>
  <c r="VBG186" i="1"/>
  <c r="VBF186" i="1"/>
  <c r="VBE186" i="1"/>
  <c r="VBD186" i="1"/>
  <c r="VBC186" i="1"/>
  <c r="VBB186" i="1"/>
  <c r="VBA186" i="1"/>
  <c r="VAZ186" i="1"/>
  <c r="VAY186" i="1"/>
  <c r="VAX186" i="1"/>
  <c r="VAW186" i="1"/>
  <c r="VAV186" i="1"/>
  <c r="VAU186" i="1"/>
  <c r="VAT186" i="1"/>
  <c r="VAS186" i="1"/>
  <c r="VAR186" i="1"/>
  <c r="VAQ186" i="1"/>
  <c r="VAP186" i="1"/>
  <c r="VAO186" i="1"/>
  <c r="VAN186" i="1"/>
  <c r="VAM186" i="1"/>
  <c r="VAL186" i="1"/>
  <c r="VAK186" i="1"/>
  <c r="VAJ186" i="1"/>
  <c r="VAI186" i="1"/>
  <c r="VAH186" i="1"/>
  <c r="VAG186" i="1"/>
  <c r="VAF186" i="1"/>
  <c r="VAE186" i="1"/>
  <c r="VAD186" i="1"/>
  <c r="VAC186" i="1"/>
  <c r="VAB186" i="1"/>
  <c r="VAA186" i="1"/>
  <c r="UZZ186" i="1"/>
  <c r="UZY186" i="1"/>
  <c r="UZX186" i="1"/>
  <c r="UZW186" i="1"/>
  <c r="UZV186" i="1"/>
  <c r="UZU186" i="1"/>
  <c r="UZT186" i="1"/>
  <c r="UZS186" i="1"/>
  <c r="UZR186" i="1"/>
  <c r="UZQ186" i="1"/>
  <c r="UZP186" i="1"/>
  <c r="UZO186" i="1"/>
  <c r="UZN186" i="1"/>
  <c r="UZM186" i="1"/>
  <c r="UZL186" i="1"/>
  <c r="UZK186" i="1"/>
  <c r="UZJ186" i="1"/>
  <c r="UZI186" i="1"/>
  <c r="UZH186" i="1"/>
  <c r="UZG186" i="1"/>
  <c r="UZF186" i="1"/>
  <c r="UZE186" i="1"/>
  <c r="UZD186" i="1"/>
  <c r="UZC186" i="1"/>
  <c r="UZB186" i="1"/>
  <c r="UZA186" i="1"/>
  <c r="UYZ186" i="1"/>
  <c r="UYY186" i="1"/>
  <c r="UYX186" i="1"/>
  <c r="UYW186" i="1"/>
  <c r="UYV186" i="1"/>
  <c r="UYU186" i="1"/>
  <c r="UYT186" i="1"/>
  <c r="UYS186" i="1"/>
  <c r="UYR186" i="1"/>
  <c r="UYQ186" i="1"/>
  <c r="UYP186" i="1"/>
  <c r="UYO186" i="1"/>
  <c r="UYN186" i="1"/>
  <c r="UYM186" i="1"/>
  <c r="UYL186" i="1"/>
  <c r="UYK186" i="1"/>
  <c r="UYJ186" i="1"/>
  <c r="UYI186" i="1"/>
  <c r="UYH186" i="1"/>
  <c r="UYG186" i="1"/>
  <c r="UYF186" i="1"/>
  <c r="UYE186" i="1"/>
  <c r="UYD186" i="1"/>
  <c r="UYC186" i="1"/>
  <c r="UYB186" i="1"/>
  <c r="UYA186" i="1"/>
  <c r="UXZ186" i="1"/>
  <c r="UXY186" i="1"/>
  <c r="UXX186" i="1"/>
  <c r="UXW186" i="1"/>
  <c r="UXV186" i="1"/>
  <c r="UXU186" i="1"/>
  <c r="UXT186" i="1"/>
  <c r="UXS186" i="1"/>
  <c r="UXR186" i="1"/>
  <c r="UXQ186" i="1"/>
  <c r="UXP186" i="1"/>
  <c r="UXO186" i="1"/>
  <c r="UXN186" i="1"/>
  <c r="UXM186" i="1"/>
  <c r="UXL186" i="1"/>
  <c r="UXK186" i="1"/>
  <c r="UXJ186" i="1"/>
  <c r="UXI186" i="1"/>
  <c r="UXH186" i="1"/>
  <c r="UXG186" i="1"/>
  <c r="UXF186" i="1"/>
  <c r="UXE186" i="1"/>
  <c r="UXD186" i="1"/>
  <c r="UXC186" i="1"/>
  <c r="UXB186" i="1"/>
  <c r="UXA186" i="1"/>
  <c r="UWZ186" i="1"/>
  <c r="UWY186" i="1"/>
  <c r="UWX186" i="1"/>
  <c r="UWW186" i="1"/>
  <c r="UWV186" i="1"/>
  <c r="UWU186" i="1"/>
  <c r="UWT186" i="1"/>
  <c r="UWS186" i="1"/>
  <c r="UWR186" i="1"/>
  <c r="UWQ186" i="1"/>
  <c r="UWP186" i="1"/>
  <c r="UWO186" i="1"/>
  <c r="UWN186" i="1"/>
  <c r="UWM186" i="1"/>
  <c r="UWL186" i="1"/>
  <c r="UWK186" i="1"/>
  <c r="UWJ186" i="1"/>
  <c r="UWI186" i="1"/>
  <c r="UWH186" i="1"/>
  <c r="UWG186" i="1"/>
  <c r="UWF186" i="1"/>
  <c r="UWE186" i="1"/>
  <c r="UWD186" i="1"/>
  <c r="UWC186" i="1"/>
  <c r="UWB186" i="1"/>
  <c r="UWA186" i="1"/>
  <c r="UVZ186" i="1"/>
  <c r="UVY186" i="1"/>
  <c r="UVX186" i="1"/>
  <c r="UVW186" i="1"/>
  <c r="UVV186" i="1"/>
  <c r="UVU186" i="1"/>
  <c r="UVT186" i="1"/>
  <c r="UVS186" i="1"/>
  <c r="UVR186" i="1"/>
  <c r="UVQ186" i="1"/>
  <c r="UVP186" i="1"/>
  <c r="UVO186" i="1"/>
  <c r="UVN186" i="1"/>
  <c r="UVM186" i="1"/>
  <c r="UVL186" i="1"/>
  <c r="UVK186" i="1"/>
  <c r="UVJ186" i="1"/>
  <c r="UVI186" i="1"/>
  <c r="UVH186" i="1"/>
  <c r="UVG186" i="1"/>
  <c r="UVF186" i="1"/>
  <c r="UVE186" i="1"/>
  <c r="UVD186" i="1"/>
  <c r="UVC186" i="1"/>
  <c r="UVB186" i="1"/>
  <c r="UVA186" i="1"/>
  <c r="UUZ186" i="1"/>
  <c r="UUY186" i="1"/>
  <c r="UUX186" i="1"/>
  <c r="UUW186" i="1"/>
  <c r="UUV186" i="1"/>
  <c r="UUU186" i="1"/>
  <c r="UUT186" i="1"/>
  <c r="UUS186" i="1"/>
  <c r="UUR186" i="1"/>
  <c r="UUQ186" i="1"/>
  <c r="UUP186" i="1"/>
  <c r="UUO186" i="1"/>
  <c r="UUN186" i="1"/>
  <c r="UUM186" i="1"/>
  <c r="UUL186" i="1"/>
  <c r="UUK186" i="1"/>
  <c r="UUJ186" i="1"/>
  <c r="UUI186" i="1"/>
  <c r="UUH186" i="1"/>
  <c r="UUG186" i="1"/>
  <c r="UUF186" i="1"/>
  <c r="UUE186" i="1"/>
  <c r="UUD186" i="1"/>
  <c r="UUC186" i="1"/>
  <c r="UUB186" i="1"/>
  <c r="UUA186" i="1"/>
  <c r="UTZ186" i="1"/>
  <c r="UTY186" i="1"/>
  <c r="UTX186" i="1"/>
  <c r="UTW186" i="1"/>
  <c r="UTV186" i="1"/>
  <c r="UTU186" i="1"/>
  <c r="UTT186" i="1"/>
  <c r="UTS186" i="1"/>
  <c r="UTR186" i="1"/>
  <c r="UTQ186" i="1"/>
  <c r="UTP186" i="1"/>
  <c r="UTO186" i="1"/>
  <c r="UTN186" i="1"/>
  <c r="UTM186" i="1"/>
  <c r="UTL186" i="1"/>
  <c r="UTK186" i="1"/>
  <c r="UTJ186" i="1"/>
  <c r="UTI186" i="1"/>
  <c r="UTH186" i="1"/>
  <c r="UTG186" i="1"/>
  <c r="UTF186" i="1"/>
  <c r="UTE186" i="1"/>
  <c r="UTD186" i="1"/>
  <c r="UTC186" i="1"/>
  <c r="UTB186" i="1"/>
  <c r="UTA186" i="1"/>
  <c r="USZ186" i="1"/>
  <c r="USY186" i="1"/>
  <c r="USX186" i="1"/>
  <c r="USW186" i="1"/>
  <c r="USV186" i="1"/>
  <c r="USU186" i="1"/>
  <c r="UST186" i="1"/>
  <c r="USS186" i="1"/>
  <c r="USR186" i="1"/>
  <c r="USQ186" i="1"/>
  <c r="USP186" i="1"/>
  <c r="USO186" i="1"/>
  <c r="USN186" i="1"/>
  <c r="USM186" i="1"/>
  <c r="USL186" i="1"/>
  <c r="USK186" i="1"/>
  <c r="USJ186" i="1"/>
  <c r="USI186" i="1"/>
  <c r="USH186" i="1"/>
  <c r="USG186" i="1"/>
  <c r="USF186" i="1"/>
  <c r="USE186" i="1"/>
  <c r="USD186" i="1"/>
  <c r="USC186" i="1"/>
  <c r="USB186" i="1"/>
  <c r="USA186" i="1"/>
  <c r="URZ186" i="1"/>
  <c r="URY186" i="1"/>
  <c r="URX186" i="1"/>
  <c r="URW186" i="1"/>
  <c r="URV186" i="1"/>
  <c r="URU186" i="1"/>
  <c r="URT186" i="1"/>
  <c r="URS186" i="1"/>
  <c r="URR186" i="1"/>
  <c r="URQ186" i="1"/>
  <c r="URP186" i="1"/>
  <c r="URO186" i="1"/>
  <c r="URN186" i="1"/>
  <c r="URM186" i="1"/>
  <c r="URL186" i="1"/>
  <c r="URK186" i="1"/>
  <c r="URJ186" i="1"/>
  <c r="URI186" i="1"/>
  <c r="URH186" i="1"/>
  <c r="URG186" i="1"/>
  <c r="URF186" i="1"/>
  <c r="URE186" i="1"/>
  <c r="URD186" i="1"/>
  <c r="URC186" i="1"/>
  <c r="URB186" i="1"/>
  <c r="URA186" i="1"/>
  <c r="UQZ186" i="1"/>
  <c r="UQY186" i="1"/>
  <c r="UQX186" i="1"/>
  <c r="UQW186" i="1"/>
  <c r="UQV186" i="1"/>
  <c r="UQU186" i="1"/>
  <c r="UQT186" i="1"/>
  <c r="UQS186" i="1"/>
  <c r="UQR186" i="1"/>
  <c r="UQQ186" i="1"/>
  <c r="UQP186" i="1"/>
  <c r="UQO186" i="1"/>
  <c r="UQN186" i="1"/>
  <c r="UQM186" i="1"/>
  <c r="UQL186" i="1"/>
  <c r="UQK186" i="1"/>
  <c r="UQJ186" i="1"/>
  <c r="UQI186" i="1"/>
  <c r="UQH186" i="1"/>
  <c r="UQG186" i="1"/>
  <c r="UQF186" i="1"/>
  <c r="UQE186" i="1"/>
  <c r="UQD186" i="1"/>
  <c r="UQC186" i="1"/>
  <c r="UQB186" i="1"/>
  <c r="UQA186" i="1"/>
  <c r="UPZ186" i="1"/>
  <c r="UPY186" i="1"/>
  <c r="UPX186" i="1"/>
  <c r="UPW186" i="1"/>
  <c r="UPV186" i="1"/>
  <c r="UPU186" i="1"/>
  <c r="UPT186" i="1"/>
  <c r="UPS186" i="1"/>
  <c r="UPR186" i="1"/>
  <c r="UPQ186" i="1"/>
  <c r="UPP186" i="1"/>
  <c r="UPO186" i="1"/>
  <c r="UPN186" i="1"/>
  <c r="UPM186" i="1"/>
  <c r="UPL186" i="1"/>
  <c r="UPK186" i="1"/>
  <c r="UPJ186" i="1"/>
  <c r="UPI186" i="1"/>
  <c r="UPH186" i="1"/>
  <c r="UPG186" i="1"/>
  <c r="UPF186" i="1"/>
  <c r="UPE186" i="1"/>
  <c r="UPD186" i="1"/>
  <c r="UPC186" i="1"/>
  <c r="UPB186" i="1"/>
  <c r="UPA186" i="1"/>
  <c r="UOZ186" i="1"/>
  <c r="UOY186" i="1"/>
  <c r="UOX186" i="1"/>
  <c r="UOW186" i="1"/>
  <c r="UOV186" i="1"/>
  <c r="UOU186" i="1"/>
  <c r="UOT186" i="1"/>
  <c r="UOS186" i="1"/>
  <c r="UOR186" i="1"/>
  <c r="UOQ186" i="1"/>
  <c r="UOP186" i="1"/>
  <c r="UOO186" i="1"/>
  <c r="UON186" i="1"/>
  <c r="UOM186" i="1"/>
  <c r="UOL186" i="1"/>
  <c r="UOK186" i="1"/>
  <c r="UOJ186" i="1"/>
  <c r="UOI186" i="1"/>
  <c r="UOH186" i="1"/>
  <c r="UOG186" i="1"/>
  <c r="UOF186" i="1"/>
  <c r="UOE186" i="1"/>
  <c r="UOD186" i="1"/>
  <c r="UOC186" i="1"/>
  <c r="UOB186" i="1"/>
  <c r="UOA186" i="1"/>
  <c r="UNZ186" i="1"/>
  <c r="UNY186" i="1"/>
  <c r="UNX186" i="1"/>
  <c r="UNW186" i="1"/>
  <c r="UNV186" i="1"/>
  <c r="UNU186" i="1"/>
  <c r="UNT186" i="1"/>
  <c r="UNS186" i="1"/>
  <c r="UNR186" i="1"/>
  <c r="UNQ186" i="1"/>
  <c r="UNP186" i="1"/>
  <c r="UNO186" i="1"/>
  <c r="UNN186" i="1"/>
  <c r="UNM186" i="1"/>
  <c r="UNL186" i="1"/>
  <c r="UNK186" i="1"/>
  <c r="UNJ186" i="1"/>
  <c r="UNI186" i="1"/>
  <c r="UNH186" i="1"/>
  <c r="UNG186" i="1"/>
  <c r="UNF186" i="1"/>
  <c r="UNE186" i="1"/>
  <c r="UND186" i="1"/>
  <c r="UNC186" i="1"/>
  <c r="UNB186" i="1"/>
  <c r="UNA186" i="1"/>
  <c r="UMZ186" i="1"/>
  <c r="UMY186" i="1"/>
  <c r="UMX186" i="1"/>
  <c r="UMW186" i="1"/>
  <c r="UMV186" i="1"/>
  <c r="UMU186" i="1"/>
  <c r="UMT186" i="1"/>
  <c r="UMS186" i="1"/>
  <c r="UMR186" i="1"/>
  <c r="UMQ186" i="1"/>
  <c r="UMP186" i="1"/>
  <c r="UMO186" i="1"/>
  <c r="UMN186" i="1"/>
  <c r="UMM186" i="1"/>
  <c r="UML186" i="1"/>
  <c r="UMK186" i="1"/>
  <c r="UMJ186" i="1"/>
  <c r="UMI186" i="1"/>
  <c r="UMH186" i="1"/>
  <c r="UMG186" i="1"/>
  <c r="UMF186" i="1"/>
  <c r="UME186" i="1"/>
  <c r="UMD186" i="1"/>
  <c r="UMC186" i="1"/>
  <c r="UMB186" i="1"/>
  <c r="UMA186" i="1"/>
  <c r="ULZ186" i="1"/>
  <c r="ULY186" i="1"/>
  <c r="ULX186" i="1"/>
  <c r="ULW186" i="1"/>
  <c r="ULV186" i="1"/>
  <c r="ULU186" i="1"/>
  <c r="ULT186" i="1"/>
  <c r="ULS186" i="1"/>
  <c r="ULR186" i="1"/>
  <c r="ULQ186" i="1"/>
  <c r="ULP186" i="1"/>
  <c r="ULO186" i="1"/>
  <c r="ULN186" i="1"/>
  <c r="ULM186" i="1"/>
  <c r="ULL186" i="1"/>
  <c r="ULK186" i="1"/>
  <c r="ULJ186" i="1"/>
  <c r="ULI186" i="1"/>
  <c r="ULH186" i="1"/>
  <c r="ULG186" i="1"/>
  <c r="ULF186" i="1"/>
  <c r="ULE186" i="1"/>
  <c r="ULD186" i="1"/>
  <c r="ULC186" i="1"/>
  <c r="ULB186" i="1"/>
  <c r="ULA186" i="1"/>
  <c r="UKZ186" i="1"/>
  <c r="UKY186" i="1"/>
  <c r="UKX186" i="1"/>
  <c r="UKW186" i="1"/>
  <c r="UKV186" i="1"/>
  <c r="UKU186" i="1"/>
  <c r="UKT186" i="1"/>
  <c r="UKS186" i="1"/>
  <c r="UKR186" i="1"/>
  <c r="UKQ186" i="1"/>
  <c r="UKP186" i="1"/>
  <c r="UKO186" i="1"/>
  <c r="UKN186" i="1"/>
  <c r="UKM186" i="1"/>
  <c r="UKL186" i="1"/>
  <c r="UKK186" i="1"/>
  <c r="UKJ186" i="1"/>
  <c r="UKI186" i="1"/>
  <c r="UKH186" i="1"/>
  <c r="UKG186" i="1"/>
  <c r="UKF186" i="1"/>
  <c r="UKE186" i="1"/>
  <c r="UKD186" i="1"/>
  <c r="UKC186" i="1"/>
  <c r="UKB186" i="1"/>
  <c r="UKA186" i="1"/>
  <c r="UJZ186" i="1"/>
  <c r="UJY186" i="1"/>
  <c r="UJX186" i="1"/>
  <c r="UJW186" i="1"/>
  <c r="UJV186" i="1"/>
  <c r="UJU186" i="1"/>
  <c r="UJT186" i="1"/>
  <c r="UJS186" i="1"/>
  <c r="UJR186" i="1"/>
  <c r="UJQ186" i="1"/>
  <c r="UJP186" i="1"/>
  <c r="UJO186" i="1"/>
  <c r="UJN186" i="1"/>
  <c r="UJM186" i="1"/>
  <c r="UJL186" i="1"/>
  <c r="UJK186" i="1"/>
  <c r="UJJ186" i="1"/>
  <c r="UJI186" i="1"/>
  <c r="UJH186" i="1"/>
  <c r="UJG186" i="1"/>
  <c r="UJF186" i="1"/>
  <c r="UJE186" i="1"/>
  <c r="UJD186" i="1"/>
  <c r="UJC186" i="1"/>
  <c r="UJB186" i="1"/>
  <c r="UJA186" i="1"/>
  <c r="UIZ186" i="1"/>
  <c r="UIY186" i="1"/>
  <c r="UIX186" i="1"/>
  <c r="UIW186" i="1"/>
  <c r="UIV186" i="1"/>
  <c r="UIU186" i="1"/>
  <c r="UIT186" i="1"/>
  <c r="UIS186" i="1"/>
  <c r="UIR186" i="1"/>
  <c r="UIQ186" i="1"/>
  <c r="UIP186" i="1"/>
  <c r="UIO186" i="1"/>
  <c r="UIN186" i="1"/>
  <c r="UIM186" i="1"/>
  <c r="UIL186" i="1"/>
  <c r="UIK186" i="1"/>
  <c r="UIJ186" i="1"/>
  <c r="UII186" i="1"/>
  <c r="UIH186" i="1"/>
  <c r="UIG186" i="1"/>
  <c r="UIF186" i="1"/>
  <c r="UIE186" i="1"/>
  <c r="UID186" i="1"/>
  <c r="UIC186" i="1"/>
  <c r="UIB186" i="1"/>
  <c r="UIA186" i="1"/>
  <c r="UHZ186" i="1"/>
  <c r="UHY186" i="1"/>
  <c r="UHX186" i="1"/>
  <c r="UHW186" i="1"/>
  <c r="UHV186" i="1"/>
  <c r="UHU186" i="1"/>
  <c r="UHT186" i="1"/>
  <c r="UHS186" i="1"/>
  <c r="UHR186" i="1"/>
  <c r="UHQ186" i="1"/>
  <c r="UHP186" i="1"/>
  <c r="UHO186" i="1"/>
  <c r="UHN186" i="1"/>
  <c r="UHM186" i="1"/>
  <c r="UHL186" i="1"/>
  <c r="UHK186" i="1"/>
  <c r="UHJ186" i="1"/>
  <c r="UHI186" i="1"/>
  <c r="UHH186" i="1"/>
  <c r="UHG186" i="1"/>
  <c r="UHF186" i="1"/>
  <c r="UHE186" i="1"/>
  <c r="UHD186" i="1"/>
  <c r="UHC186" i="1"/>
  <c r="UHB186" i="1"/>
  <c r="UHA186" i="1"/>
  <c r="UGZ186" i="1"/>
  <c r="UGY186" i="1"/>
  <c r="UGX186" i="1"/>
  <c r="UGW186" i="1"/>
  <c r="UGV186" i="1"/>
  <c r="UGU186" i="1"/>
  <c r="UGT186" i="1"/>
  <c r="UGS186" i="1"/>
  <c r="UGR186" i="1"/>
  <c r="UGQ186" i="1"/>
  <c r="UGP186" i="1"/>
  <c r="UGO186" i="1"/>
  <c r="UGN186" i="1"/>
  <c r="UGM186" i="1"/>
  <c r="UGL186" i="1"/>
  <c r="UGK186" i="1"/>
  <c r="UGJ186" i="1"/>
  <c r="UGI186" i="1"/>
  <c r="UGH186" i="1"/>
  <c r="UGG186" i="1"/>
  <c r="UGF186" i="1"/>
  <c r="UGE186" i="1"/>
  <c r="UGD186" i="1"/>
  <c r="UGC186" i="1"/>
  <c r="UGB186" i="1"/>
  <c r="UGA186" i="1"/>
  <c r="UFZ186" i="1"/>
  <c r="UFY186" i="1"/>
  <c r="UFX186" i="1"/>
  <c r="UFW186" i="1"/>
  <c r="UFV186" i="1"/>
  <c r="UFU186" i="1"/>
  <c r="UFT186" i="1"/>
  <c r="UFS186" i="1"/>
  <c r="UFR186" i="1"/>
  <c r="UFQ186" i="1"/>
  <c r="UFP186" i="1"/>
  <c r="UFO186" i="1"/>
  <c r="UFN186" i="1"/>
  <c r="UFM186" i="1"/>
  <c r="UFL186" i="1"/>
  <c r="UFK186" i="1"/>
  <c r="UFJ186" i="1"/>
  <c r="UFI186" i="1"/>
  <c r="UFH186" i="1"/>
  <c r="UFG186" i="1"/>
  <c r="UFF186" i="1"/>
  <c r="UFE186" i="1"/>
  <c r="UFD186" i="1"/>
  <c r="UFC186" i="1"/>
  <c r="UFB186" i="1"/>
  <c r="UFA186" i="1"/>
  <c r="UEZ186" i="1"/>
  <c r="UEY186" i="1"/>
  <c r="UEX186" i="1"/>
  <c r="UEW186" i="1"/>
  <c r="UEV186" i="1"/>
  <c r="UEU186" i="1"/>
  <c r="UET186" i="1"/>
  <c r="UES186" i="1"/>
  <c r="UER186" i="1"/>
  <c r="UEQ186" i="1"/>
  <c r="UEP186" i="1"/>
  <c r="UEO186" i="1"/>
  <c r="UEN186" i="1"/>
  <c r="UEM186" i="1"/>
  <c r="UEL186" i="1"/>
  <c r="UEK186" i="1"/>
  <c r="UEJ186" i="1"/>
  <c r="UEI186" i="1"/>
  <c r="UEH186" i="1"/>
  <c r="UEG186" i="1"/>
  <c r="UEF186" i="1"/>
  <c r="UEE186" i="1"/>
  <c r="UED186" i="1"/>
  <c r="UEC186" i="1"/>
  <c r="UEB186" i="1"/>
  <c r="UEA186" i="1"/>
  <c r="UDZ186" i="1"/>
  <c r="UDY186" i="1"/>
  <c r="UDX186" i="1"/>
  <c r="UDW186" i="1"/>
  <c r="UDV186" i="1"/>
  <c r="UDU186" i="1"/>
  <c r="UDT186" i="1"/>
  <c r="UDS186" i="1"/>
  <c r="UDR186" i="1"/>
  <c r="UDQ186" i="1"/>
  <c r="UDP186" i="1"/>
  <c r="UDO186" i="1"/>
  <c r="UDN186" i="1"/>
  <c r="UDM186" i="1"/>
  <c r="UDL186" i="1"/>
  <c r="UDK186" i="1"/>
  <c r="UDJ186" i="1"/>
  <c r="UDI186" i="1"/>
  <c r="UDH186" i="1"/>
  <c r="UDG186" i="1"/>
  <c r="UDF186" i="1"/>
  <c r="UDE186" i="1"/>
  <c r="UDD186" i="1"/>
  <c r="UDC186" i="1"/>
  <c r="UDB186" i="1"/>
  <c r="UDA186" i="1"/>
  <c r="UCZ186" i="1"/>
  <c r="UCY186" i="1"/>
  <c r="UCX186" i="1"/>
  <c r="UCW186" i="1"/>
  <c r="UCV186" i="1"/>
  <c r="UCU186" i="1"/>
  <c r="UCT186" i="1"/>
  <c r="UCS186" i="1"/>
  <c r="UCR186" i="1"/>
  <c r="UCQ186" i="1"/>
  <c r="UCP186" i="1"/>
  <c r="UCO186" i="1"/>
  <c r="UCN186" i="1"/>
  <c r="UCM186" i="1"/>
  <c r="UCL186" i="1"/>
  <c r="UCK186" i="1"/>
  <c r="UCJ186" i="1"/>
  <c r="UCI186" i="1"/>
  <c r="UCH186" i="1"/>
  <c r="UCG186" i="1"/>
  <c r="UCF186" i="1"/>
  <c r="UCE186" i="1"/>
  <c r="UCD186" i="1"/>
  <c r="UCC186" i="1"/>
  <c r="UCB186" i="1"/>
  <c r="UCA186" i="1"/>
  <c r="UBZ186" i="1"/>
  <c r="UBY186" i="1"/>
  <c r="UBX186" i="1"/>
  <c r="UBW186" i="1"/>
  <c r="UBV186" i="1"/>
  <c r="UBU186" i="1"/>
  <c r="UBT186" i="1"/>
  <c r="UBS186" i="1"/>
  <c r="UBR186" i="1"/>
  <c r="UBQ186" i="1"/>
  <c r="UBP186" i="1"/>
  <c r="UBO186" i="1"/>
  <c r="UBN186" i="1"/>
  <c r="UBM186" i="1"/>
  <c r="UBL186" i="1"/>
  <c r="UBK186" i="1"/>
  <c r="UBJ186" i="1"/>
  <c r="UBI186" i="1"/>
  <c r="UBH186" i="1"/>
  <c r="UBG186" i="1"/>
  <c r="UBF186" i="1"/>
  <c r="UBE186" i="1"/>
  <c r="UBD186" i="1"/>
  <c r="UBC186" i="1"/>
  <c r="UBB186" i="1"/>
  <c r="UBA186" i="1"/>
  <c r="UAZ186" i="1"/>
  <c r="UAY186" i="1"/>
  <c r="UAX186" i="1"/>
  <c r="UAW186" i="1"/>
  <c r="UAV186" i="1"/>
  <c r="UAU186" i="1"/>
  <c r="UAT186" i="1"/>
  <c r="UAS186" i="1"/>
  <c r="UAR186" i="1"/>
  <c r="UAQ186" i="1"/>
  <c r="UAP186" i="1"/>
  <c r="UAO186" i="1"/>
  <c r="UAN186" i="1"/>
  <c r="UAM186" i="1"/>
  <c r="UAL186" i="1"/>
  <c r="UAK186" i="1"/>
  <c r="UAJ186" i="1"/>
  <c r="UAI186" i="1"/>
  <c r="UAH186" i="1"/>
  <c r="UAG186" i="1"/>
  <c r="UAF186" i="1"/>
  <c r="UAE186" i="1"/>
  <c r="UAD186" i="1"/>
  <c r="UAC186" i="1"/>
  <c r="UAB186" i="1"/>
  <c r="UAA186" i="1"/>
  <c r="TZZ186" i="1"/>
  <c r="TZY186" i="1"/>
  <c r="TZX186" i="1"/>
  <c r="TZW186" i="1"/>
  <c r="TZV186" i="1"/>
  <c r="TZU186" i="1"/>
  <c r="TZT186" i="1"/>
  <c r="TZS186" i="1"/>
  <c r="TZR186" i="1"/>
  <c r="TZQ186" i="1"/>
  <c r="TZP186" i="1"/>
  <c r="TZO186" i="1"/>
  <c r="TZN186" i="1"/>
  <c r="TZM186" i="1"/>
  <c r="TZL186" i="1"/>
  <c r="TZK186" i="1"/>
  <c r="TZJ186" i="1"/>
  <c r="TZI186" i="1"/>
  <c r="TZH186" i="1"/>
  <c r="TZG186" i="1"/>
  <c r="TZF186" i="1"/>
  <c r="TZE186" i="1"/>
  <c r="TZD186" i="1"/>
  <c r="TZC186" i="1"/>
  <c r="TZB186" i="1"/>
  <c r="TZA186" i="1"/>
  <c r="TYZ186" i="1"/>
  <c r="TYY186" i="1"/>
  <c r="TYX186" i="1"/>
  <c r="TYW186" i="1"/>
  <c r="TYV186" i="1"/>
  <c r="TYU186" i="1"/>
  <c r="TYT186" i="1"/>
  <c r="TYS186" i="1"/>
  <c r="TYR186" i="1"/>
  <c r="TYQ186" i="1"/>
  <c r="TYP186" i="1"/>
  <c r="TYO186" i="1"/>
  <c r="TYN186" i="1"/>
  <c r="TYM186" i="1"/>
  <c r="TYL186" i="1"/>
  <c r="TYK186" i="1"/>
  <c r="TYJ186" i="1"/>
  <c r="TYI186" i="1"/>
  <c r="TYH186" i="1"/>
  <c r="TYG186" i="1"/>
  <c r="TYF186" i="1"/>
  <c r="TYE186" i="1"/>
  <c r="TYD186" i="1"/>
  <c r="TYC186" i="1"/>
  <c r="TYB186" i="1"/>
  <c r="TYA186" i="1"/>
  <c r="TXZ186" i="1"/>
  <c r="TXY186" i="1"/>
  <c r="TXX186" i="1"/>
  <c r="TXW186" i="1"/>
  <c r="TXV186" i="1"/>
  <c r="TXU186" i="1"/>
  <c r="TXT186" i="1"/>
  <c r="TXS186" i="1"/>
  <c r="TXR186" i="1"/>
  <c r="TXQ186" i="1"/>
  <c r="TXP186" i="1"/>
  <c r="TXO186" i="1"/>
  <c r="TXN186" i="1"/>
  <c r="TXM186" i="1"/>
  <c r="TXL186" i="1"/>
  <c r="TXK186" i="1"/>
  <c r="TXJ186" i="1"/>
  <c r="TXI186" i="1"/>
  <c r="TXH186" i="1"/>
  <c r="TXG186" i="1"/>
  <c r="TXF186" i="1"/>
  <c r="TXE186" i="1"/>
  <c r="TXD186" i="1"/>
  <c r="TXC186" i="1"/>
  <c r="TXB186" i="1"/>
  <c r="TXA186" i="1"/>
  <c r="TWZ186" i="1"/>
  <c r="TWY186" i="1"/>
  <c r="TWX186" i="1"/>
  <c r="TWW186" i="1"/>
  <c r="TWV186" i="1"/>
  <c r="TWU186" i="1"/>
  <c r="TWT186" i="1"/>
  <c r="TWS186" i="1"/>
  <c r="TWR186" i="1"/>
  <c r="TWQ186" i="1"/>
  <c r="TWP186" i="1"/>
  <c r="TWO186" i="1"/>
  <c r="TWN186" i="1"/>
  <c r="TWM186" i="1"/>
  <c r="TWL186" i="1"/>
  <c r="TWK186" i="1"/>
  <c r="TWJ186" i="1"/>
  <c r="TWI186" i="1"/>
  <c r="TWH186" i="1"/>
  <c r="TWG186" i="1"/>
  <c r="TWF186" i="1"/>
  <c r="TWE186" i="1"/>
  <c r="TWD186" i="1"/>
  <c r="TWC186" i="1"/>
  <c r="TWB186" i="1"/>
  <c r="TWA186" i="1"/>
  <c r="TVZ186" i="1"/>
  <c r="TVY186" i="1"/>
  <c r="TVX186" i="1"/>
  <c r="TVW186" i="1"/>
  <c r="TVV186" i="1"/>
  <c r="TVU186" i="1"/>
  <c r="TVT186" i="1"/>
  <c r="TVS186" i="1"/>
  <c r="TVR186" i="1"/>
  <c r="TVQ186" i="1"/>
  <c r="TVP186" i="1"/>
  <c r="TVO186" i="1"/>
  <c r="TVN186" i="1"/>
  <c r="TVM186" i="1"/>
  <c r="TVL186" i="1"/>
  <c r="TVK186" i="1"/>
  <c r="TVJ186" i="1"/>
  <c r="TVI186" i="1"/>
  <c r="TVH186" i="1"/>
  <c r="TVG186" i="1"/>
  <c r="TVF186" i="1"/>
  <c r="TVE186" i="1"/>
  <c r="TVD186" i="1"/>
  <c r="TVC186" i="1"/>
  <c r="TVB186" i="1"/>
  <c r="TVA186" i="1"/>
  <c r="TUZ186" i="1"/>
  <c r="TUY186" i="1"/>
  <c r="TUX186" i="1"/>
  <c r="TUW186" i="1"/>
  <c r="TUV186" i="1"/>
  <c r="TUU186" i="1"/>
  <c r="TUT186" i="1"/>
  <c r="TUS186" i="1"/>
  <c r="TUR186" i="1"/>
  <c r="TUQ186" i="1"/>
  <c r="TUP186" i="1"/>
  <c r="TUO186" i="1"/>
  <c r="TUN186" i="1"/>
  <c r="TUM186" i="1"/>
  <c r="TUL186" i="1"/>
  <c r="TUK186" i="1"/>
  <c r="TUJ186" i="1"/>
  <c r="TUI186" i="1"/>
  <c r="TUH186" i="1"/>
  <c r="TUG186" i="1"/>
  <c r="TUF186" i="1"/>
  <c r="TUE186" i="1"/>
  <c r="TUD186" i="1"/>
  <c r="TUC186" i="1"/>
  <c r="TUB186" i="1"/>
  <c r="TUA186" i="1"/>
  <c r="TTZ186" i="1"/>
  <c r="TTY186" i="1"/>
  <c r="TTX186" i="1"/>
  <c r="TTW186" i="1"/>
  <c r="TTV186" i="1"/>
  <c r="TTU186" i="1"/>
  <c r="TTT186" i="1"/>
  <c r="TTS186" i="1"/>
  <c r="TTR186" i="1"/>
  <c r="TTQ186" i="1"/>
  <c r="TTP186" i="1"/>
  <c r="TTO186" i="1"/>
  <c r="TTN186" i="1"/>
  <c r="TTM186" i="1"/>
  <c r="TTL186" i="1"/>
  <c r="TTK186" i="1"/>
  <c r="TTJ186" i="1"/>
  <c r="TTI186" i="1"/>
  <c r="TTH186" i="1"/>
  <c r="TTG186" i="1"/>
  <c r="TTF186" i="1"/>
  <c r="TTE186" i="1"/>
  <c r="TTD186" i="1"/>
  <c r="TTC186" i="1"/>
  <c r="TTB186" i="1"/>
  <c r="TTA186" i="1"/>
  <c r="TSZ186" i="1"/>
  <c r="TSY186" i="1"/>
  <c r="TSX186" i="1"/>
  <c r="TSW186" i="1"/>
  <c r="TSV186" i="1"/>
  <c r="TSU186" i="1"/>
  <c r="TST186" i="1"/>
  <c r="TSS186" i="1"/>
  <c r="TSR186" i="1"/>
  <c r="TSQ186" i="1"/>
  <c r="TSP186" i="1"/>
  <c r="TSO186" i="1"/>
  <c r="TSN186" i="1"/>
  <c r="TSM186" i="1"/>
  <c r="TSL186" i="1"/>
  <c r="TSK186" i="1"/>
  <c r="TSJ186" i="1"/>
  <c r="TSI186" i="1"/>
  <c r="TSH186" i="1"/>
  <c r="TSG186" i="1"/>
  <c r="TSF186" i="1"/>
  <c r="TSE186" i="1"/>
  <c r="TSD186" i="1"/>
  <c r="TSC186" i="1"/>
  <c r="TSB186" i="1"/>
  <c r="TSA186" i="1"/>
  <c r="TRZ186" i="1"/>
  <c r="TRY186" i="1"/>
  <c r="TRX186" i="1"/>
  <c r="TRW186" i="1"/>
  <c r="TRV186" i="1"/>
  <c r="TRU186" i="1"/>
  <c r="TRT186" i="1"/>
  <c r="TRS186" i="1"/>
  <c r="TRR186" i="1"/>
  <c r="TRQ186" i="1"/>
  <c r="TRP186" i="1"/>
  <c r="TRO186" i="1"/>
  <c r="TRN186" i="1"/>
  <c r="TRM186" i="1"/>
  <c r="TRL186" i="1"/>
  <c r="TRK186" i="1"/>
  <c r="TRJ186" i="1"/>
  <c r="TRI186" i="1"/>
  <c r="TRH186" i="1"/>
  <c r="TRG186" i="1"/>
  <c r="TRF186" i="1"/>
  <c r="TRE186" i="1"/>
  <c r="TRD186" i="1"/>
  <c r="TRC186" i="1"/>
  <c r="TRB186" i="1"/>
  <c r="TRA186" i="1"/>
  <c r="TQZ186" i="1"/>
  <c r="TQY186" i="1"/>
  <c r="TQX186" i="1"/>
  <c r="TQW186" i="1"/>
  <c r="TQV186" i="1"/>
  <c r="TQU186" i="1"/>
  <c r="TQT186" i="1"/>
  <c r="TQS186" i="1"/>
  <c r="TQR186" i="1"/>
  <c r="TQQ186" i="1"/>
  <c r="TQP186" i="1"/>
  <c r="TQO186" i="1"/>
  <c r="TQN186" i="1"/>
  <c r="TQM186" i="1"/>
  <c r="TQL186" i="1"/>
  <c r="TQK186" i="1"/>
  <c r="TQJ186" i="1"/>
  <c r="TQI186" i="1"/>
  <c r="TQH186" i="1"/>
  <c r="TQG186" i="1"/>
  <c r="TQF186" i="1"/>
  <c r="TQE186" i="1"/>
  <c r="TQD186" i="1"/>
  <c r="TQC186" i="1"/>
  <c r="TQB186" i="1"/>
  <c r="TQA186" i="1"/>
  <c r="TPZ186" i="1"/>
  <c r="TPY186" i="1"/>
  <c r="TPX186" i="1"/>
  <c r="TPW186" i="1"/>
  <c r="TPV186" i="1"/>
  <c r="TPU186" i="1"/>
  <c r="TPT186" i="1"/>
  <c r="TPS186" i="1"/>
  <c r="TPR186" i="1"/>
  <c r="TPQ186" i="1"/>
  <c r="TPP186" i="1"/>
  <c r="TPO186" i="1"/>
  <c r="TPN186" i="1"/>
  <c r="TPM186" i="1"/>
  <c r="TPL186" i="1"/>
  <c r="TPK186" i="1"/>
  <c r="TPJ186" i="1"/>
  <c r="TPI186" i="1"/>
  <c r="TPH186" i="1"/>
  <c r="TPG186" i="1"/>
  <c r="TPF186" i="1"/>
  <c r="TPE186" i="1"/>
  <c r="TPD186" i="1"/>
  <c r="TPC186" i="1"/>
  <c r="TPB186" i="1"/>
  <c r="TPA186" i="1"/>
  <c r="TOZ186" i="1"/>
  <c r="TOY186" i="1"/>
  <c r="TOX186" i="1"/>
  <c r="TOW186" i="1"/>
  <c r="TOV186" i="1"/>
  <c r="TOU186" i="1"/>
  <c r="TOT186" i="1"/>
  <c r="TOS186" i="1"/>
  <c r="TOR186" i="1"/>
  <c r="TOQ186" i="1"/>
  <c r="TOP186" i="1"/>
  <c r="TOO186" i="1"/>
  <c r="TON186" i="1"/>
  <c r="TOM186" i="1"/>
  <c r="TOL186" i="1"/>
  <c r="TOK186" i="1"/>
  <c r="TOJ186" i="1"/>
  <c r="TOI186" i="1"/>
  <c r="TOH186" i="1"/>
  <c r="TOG186" i="1"/>
  <c r="TOF186" i="1"/>
  <c r="TOE186" i="1"/>
  <c r="TOD186" i="1"/>
  <c r="TOC186" i="1"/>
  <c r="TOB186" i="1"/>
  <c r="TOA186" i="1"/>
  <c r="TNZ186" i="1"/>
  <c r="TNY186" i="1"/>
  <c r="TNX186" i="1"/>
  <c r="TNW186" i="1"/>
  <c r="TNV186" i="1"/>
  <c r="TNU186" i="1"/>
  <c r="TNT186" i="1"/>
  <c r="TNS186" i="1"/>
  <c r="TNR186" i="1"/>
  <c r="TNQ186" i="1"/>
  <c r="TNP186" i="1"/>
  <c r="TNO186" i="1"/>
  <c r="TNN186" i="1"/>
  <c r="TNM186" i="1"/>
  <c r="TNL186" i="1"/>
  <c r="TNK186" i="1"/>
  <c r="TNJ186" i="1"/>
  <c r="TNI186" i="1"/>
  <c r="TNH186" i="1"/>
  <c r="TNG186" i="1"/>
  <c r="TNF186" i="1"/>
  <c r="TNE186" i="1"/>
  <c r="TND186" i="1"/>
  <c r="TNC186" i="1"/>
  <c r="TNB186" i="1"/>
  <c r="TNA186" i="1"/>
  <c r="TMZ186" i="1"/>
  <c r="TMY186" i="1"/>
  <c r="TMX186" i="1"/>
  <c r="TMW186" i="1"/>
  <c r="TMV186" i="1"/>
  <c r="TMU186" i="1"/>
  <c r="TMT186" i="1"/>
  <c r="TMS186" i="1"/>
  <c r="TMR186" i="1"/>
  <c r="TMQ186" i="1"/>
  <c r="TMP186" i="1"/>
  <c r="TMO186" i="1"/>
  <c r="TMN186" i="1"/>
  <c r="TMM186" i="1"/>
  <c r="TML186" i="1"/>
  <c r="TMK186" i="1"/>
  <c r="TMJ186" i="1"/>
  <c r="TMI186" i="1"/>
  <c r="TMH186" i="1"/>
  <c r="TMG186" i="1"/>
  <c r="TMF186" i="1"/>
  <c r="TME186" i="1"/>
  <c r="TMD186" i="1"/>
  <c r="TMC186" i="1"/>
  <c r="TMB186" i="1"/>
  <c r="TMA186" i="1"/>
  <c r="TLZ186" i="1"/>
  <c r="TLY186" i="1"/>
  <c r="TLX186" i="1"/>
  <c r="TLW186" i="1"/>
  <c r="TLV186" i="1"/>
  <c r="TLU186" i="1"/>
  <c r="TLT186" i="1"/>
  <c r="TLS186" i="1"/>
  <c r="TLR186" i="1"/>
  <c r="TLQ186" i="1"/>
  <c r="TLP186" i="1"/>
  <c r="TLO186" i="1"/>
  <c r="TLN186" i="1"/>
  <c r="TLM186" i="1"/>
  <c r="TLL186" i="1"/>
  <c r="TLK186" i="1"/>
  <c r="TLJ186" i="1"/>
  <c r="TLI186" i="1"/>
  <c r="TLH186" i="1"/>
  <c r="TLG186" i="1"/>
  <c r="TLF186" i="1"/>
  <c r="TLE186" i="1"/>
  <c r="TLD186" i="1"/>
  <c r="TLC186" i="1"/>
  <c r="TLB186" i="1"/>
  <c r="TLA186" i="1"/>
  <c r="TKZ186" i="1"/>
  <c r="TKY186" i="1"/>
  <c r="TKX186" i="1"/>
  <c r="TKW186" i="1"/>
  <c r="TKV186" i="1"/>
  <c r="TKU186" i="1"/>
  <c r="TKT186" i="1"/>
  <c r="TKS186" i="1"/>
  <c r="TKR186" i="1"/>
  <c r="TKQ186" i="1"/>
  <c r="TKP186" i="1"/>
  <c r="TKO186" i="1"/>
  <c r="TKN186" i="1"/>
  <c r="TKM186" i="1"/>
  <c r="TKL186" i="1"/>
  <c r="TKK186" i="1"/>
  <c r="TKJ186" i="1"/>
  <c r="TKI186" i="1"/>
  <c r="TKH186" i="1"/>
  <c r="TKG186" i="1"/>
  <c r="TKF186" i="1"/>
  <c r="TKE186" i="1"/>
  <c r="TKD186" i="1"/>
  <c r="TKC186" i="1"/>
  <c r="TKB186" i="1"/>
  <c r="TKA186" i="1"/>
  <c r="TJZ186" i="1"/>
  <c r="TJY186" i="1"/>
  <c r="TJX186" i="1"/>
  <c r="TJW186" i="1"/>
  <c r="TJV186" i="1"/>
  <c r="TJU186" i="1"/>
  <c r="TJT186" i="1"/>
  <c r="TJS186" i="1"/>
  <c r="TJR186" i="1"/>
  <c r="TJQ186" i="1"/>
  <c r="TJP186" i="1"/>
  <c r="TJO186" i="1"/>
  <c r="TJN186" i="1"/>
  <c r="TJM186" i="1"/>
  <c r="TJL186" i="1"/>
  <c r="TJK186" i="1"/>
  <c r="TJJ186" i="1"/>
  <c r="TJI186" i="1"/>
  <c r="TJH186" i="1"/>
  <c r="TJG186" i="1"/>
  <c r="TJF186" i="1"/>
  <c r="TJE186" i="1"/>
  <c r="TJD186" i="1"/>
  <c r="TJC186" i="1"/>
  <c r="TJB186" i="1"/>
  <c r="TJA186" i="1"/>
  <c r="TIZ186" i="1"/>
  <c r="TIY186" i="1"/>
  <c r="TIX186" i="1"/>
  <c r="TIW186" i="1"/>
  <c r="TIV186" i="1"/>
  <c r="TIU186" i="1"/>
  <c r="TIT186" i="1"/>
  <c r="TIS186" i="1"/>
  <c r="TIR186" i="1"/>
  <c r="TIQ186" i="1"/>
  <c r="TIP186" i="1"/>
  <c r="TIO186" i="1"/>
  <c r="TIN186" i="1"/>
  <c r="TIM186" i="1"/>
  <c r="TIL186" i="1"/>
  <c r="TIK186" i="1"/>
  <c r="TIJ186" i="1"/>
  <c r="TII186" i="1"/>
  <c r="TIH186" i="1"/>
  <c r="TIG186" i="1"/>
  <c r="TIF186" i="1"/>
  <c r="TIE186" i="1"/>
  <c r="TID186" i="1"/>
  <c r="TIC186" i="1"/>
  <c r="TIB186" i="1"/>
  <c r="TIA186" i="1"/>
  <c r="THZ186" i="1"/>
  <c r="THY186" i="1"/>
  <c r="THX186" i="1"/>
  <c r="THW186" i="1"/>
  <c r="THV186" i="1"/>
  <c r="THU186" i="1"/>
  <c r="THT186" i="1"/>
  <c r="THS186" i="1"/>
  <c r="THR186" i="1"/>
  <c r="THQ186" i="1"/>
  <c r="THP186" i="1"/>
  <c r="THO186" i="1"/>
  <c r="THN186" i="1"/>
  <c r="THM186" i="1"/>
  <c r="THL186" i="1"/>
  <c r="THK186" i="1"/>
  <c r="THJ186" i="1"/>
  <c r="THI186" i="1"/>
  <c r="THH186" i="1"/>
  <c r="THG186" i="1"/>
  <c r="THF186" i="1"/>
  <c r="THE186" i="1"/>
  <c r="THD186" i="1"/>
  <c r="THC186" i="1"/>
  <c r="THB186" i="1"/>
  <c r="THA186" i="1"/>
  <c r="TGZ186" i="1"/>
  <c r="TGY186" i="1"/>
  <c r="TGX186" i="1"/>
  <c r="TGW186" i="1"/>
  <c r="TGV186" i="1"/>
  <c r="TGU186" i="1"/>
  <c r="TGT186" i="1"/>
  <c r="TGS186" i="1"/>
  <c r="TGR186" i="1"/>
  <c r="TGQ186" i="1"/>
  <c r="TGP186" i="1"/>
  <c r="TGO186" i="1"/>
  <c r="TGN186" i="1"/>
  <c r="TGM186" i="1"/>
  <c r="TGL186" i="1"/>
  <c r="TGK186" i="1"/>
  <c r="TGJ186" i="1"/>
  <c r="TGI186" i="1"/>
  <c r="TGH186" i="1"/>
  <c r="TGG186" i="1"/>
  <c r="TGF186" i="1"/>
  <c r="TGE186" i="1"/>
  <c r="TGD186" i="1"/>
  <c r="TGC186" i="1"/>
  <c r="TGB186" i="1"/>
  <c r="TGA186" i="1"/>
  <c r="TFZ186" i="1"/>
  <c r="TFY186" i="1"/>
  <c r="TFX186" i="1"/>
  <c r="TFW186" i="1"/>
  <c r="TFV186" i="1"/>
  <c r="TFU186" i="1"/>
  <c r="TFT186" i="1"/>
  <c r="TFS186" i="1"/>
  <c r="TFR186" i="1"/>
  <c r="TFQ186" i="1"/>
  <c r="TFP186" i="1"/>
  <c r="TFO186" i="1"/>
  <c r="TFN186" i="1"/>
  <c r="TFM186" i="1"/>
  <c r="TFL186" i="1"/>
  <c r="TFK186" i="1"/>
  <c r="TFJ186" i="1"/>
  <c r="TFI186" i="1"/>
  <c r="TFH186" i="1"/>
  <c r="TFG186" i="1"/>
  <c r="TFF186" i="1"/>
  <c r="TFE186" i="1"/>
  <c r="TFD186" i="1"/>
  <c r="TFC186" i="1"/>
  <c r="TFB186" i="1"/>
  <c r="TFA186" i="1"/>
  <c r="TEZ186" i="1"/>
  <c r="TEY186" i="1"/>
  <c r="TEX186" i="1"/>
  <c r="TEW186" i="1"/>
  <c r="TEV186" i="1"/>
  <c r="TEU186" i="1"/>
  <c r="TET186" i="1"/>
  <c r="TES186" i="1"/>
  <c r="TER186" i="1"/>
  <c r="TEQ186" i="1"/>
  <c r="TEP186" i="1"/>
  <c r="TEO186" i="1"/>
  <c r="TEN186" i="1"/>
  <c r="TEM186" i="1"/>
  <c r="TEL186" i="1"/>
  <c r="TEK186" i="1"/>
  <c r="TEJ186" i="1"/>
  <c r="TEI186" i="1"/>
  <c r="TEH186" i="1"/>
  <c r="TEG186" i="1"/>
  <c r="TEF186" i="1"/>
  <c r="TEE186" i="1"/>
  <c r="TED186" i="1"/>
  <c r="TEC186" i="1"/>
  <c r="TEB186" i="1"/>
  <c r="TEA186" i="1"/>
  <c r="TDZ186" i="1"/>
  <c r="TDY186" i="1"/>
  <c r="TDX186" i="1"/>
  <c r="TDW186" i="1"/>
  <c r="TDV186" i="1"/>
  <c r="TDU186" i="1"/>
  <c r="TDT186" i="1"/>
  <c r="TDS186" i="1"/>
  <c r="TDR186" i="1"/>
  <c r="TDQ186" i="1"/>
  <c r="TDP186" i="1"/>
  <c r="TDO186" i="1"/>
  <c r="TDN186" i="1"/>
  <c r="TDM186" i="1"/>
  <c r="TDL186" i="1"/>
  <c r="TDK186" i="1"/>
  <c r="TDJ186" i="1"/>
  <c r="TDI186" i="1"/>
  <c r="TDH186" i="1"/>
  <c r="TDG186" i="1"/>
  <c r="TDF186" i="1"/>
  <c r="TDE186" i="1"/>
  <c r="TDD186" i="1"/>
  <c r="TDC186" i="1"/>
  <c r="TDB186" i="1"/>
  <c r="TDA186" i="1"/>
  <c r="TCZ186" i="1"/>
  <c r="TCY186" i="1"/>
  <c r="TCX186" i="1"/>
  <c r="TCW186" i="1"/>
  <c r="TCV186" i="1"/>
  <c r="TCU186" i="1"/>
  <c r="TCT186" i="1"/>
  <c r="TCS186" i="1"/>
  <c r="TCR186" i="1"/>
  <c r="TCQ186" i="1"/>
  <c r="TCP186" i="1"/>
  <c r="TCO186" i="1"/>
  <c r="TCN186" i="1"/>
  <c r="TCM186" i="1"/>
  <c r="TCL186" i="1"/>
  <c r="TCK186" i="1"/>
  <c r="TCJ186" i="1"/>
  <c r="TCI186" i="1"/>
  <c r="TCH186" i="1"/>
  <c r="TCG186" i="1"/>
  <c r="TCF186" i="1"/>
  <c r="TCE186" i="1"/>
  <c r="TCD186" i="1"/>
  <c r="TCC186" i="1"/>
  <c r="TCB186" i="1"/>
  <c r="TCA186" i="1"/>
  <c r="TBZ186" i="1"/>
  <c r="TBY186" i="1"/>
  <c r="TBX186" i="1"/>
  <c r="TBW186" i="1"/>
  <c r="TBV186" i="1"/>
  <c r="TBU186" i="1"/>
  <c r="TBT186" i="1"/>
  <c r="TBS186" i="1"/>
  <c r="TBR186" i="1"/>
  <c r="TBQ186" i="1"/>
  <c r="TBP186" i="1"/>
  <c r="TBO186" i="1"/>
  <c r="TBN186" i="1"/>
  <c r="TBM186" i="1"/>
  <c r="TBL186" i="1"/>
  <c r="TBK186" i="1"/>
  <c r="TBJ186" i="1"/>
  <c r="TBI186" i="1"/>
  <c r="TBH186" i="1"/>
  <c r="TBG186" i="1"/>
  <c r="TBF186" i="1"/>
  <c r="TBE186" i="1"/>
  <c r="TBD186" i="1"/>
  <c r="TBC186" i="1"/>
  <c r="TBB186" i="1"/>
  <c r="TBA186" i="1"/>
  <c r="TAZ186" i="1"/>
  <c r="TAY186" i="1"/>
  <c r="TAX186" i="1"/>
  <c r="TAW186" i="1"/>
  <c r="TAV186" i="1"/>
  <c r="TAU186" i="1"/>
  <c r="TAT186" i="1"/>
  <c r="TAS186" i="1"/>
  <c r="TAR186" i="1"/>
  <c r="TAQ186" i="1"/>
  <c r="TAP186" i="1"/>
  <c r="TAO186" i="1"/>
  <c r="TAN186" i="1"/>
  <c r="TAM186" i="1"/>
  <c r="TAL186" i="1"/>
  <c r="TAK186" i="1"/>
  <c r="TAJ186" i="1"/>
  <c r="TAI186" i="1"/>
  <c r="TAH186" i="1"/>
  <c r="TAG186" i="1"/>
  <c r="TAF186" i="1"/>
  <c r="TAE186" i="1"/>
  <c r="TAD186" i="1"/>
  <c r="TAC186" i="1"/>
  <c r="TAB186" i="1"/>
  <c r="TAA186" i="1"/>
  <c r="SZZ186" i="1"/>
  <c r="SZY186" i="1"/>
  <c r="SZX186" i="1"/>
  <c r="SZW186" i="1"/>
  <c r="SZV186" i="1"/>
  <c r="SZU186" i="1"/>
  <c r="SZT186" i="1"/>
  <c r="SZS186" i="1"/>
  <c r="SZR186" i="1"/>
  <c r="SZQ186" i="1"/>
  <c r="SZP186" i="1"/>
  <c r="SZO186" i="1"/>
  <c r="SZN186" i="1"/>
  <c r="SZM186" i="1"/>
  <c r="SZL186" i="1"/>
  <c r="SZK186" i="1"/>
  <c r="SZJ186" i="1"/>
  <c r="SZI186" i="1"/>
  <c r="SZH186" i="1"/>
  <c r="SZG186" i="1"/>
  <c r="SZF186" i="1"/>
  <c r="SZE186" i="1"/>
  <c r="SZD186" i="1"/>
  <c r="SZC186" i="1"/>
  <c r="SZB186" i="1"/>
  <c r="SZA186" i="1"/>
  <c r="SYZ186" i="1"/>
  <c r="SYY186" i="1"/>
  <c r="SYX186" i="1"/>
  <c r="SYW186" i="1"/>
  <c r="SYV186" i="1"/>
  <c r="SYU186" i="1"/>
  <c r="SYT186" i="1"/>
  <c r="SYS186" i="1"/>
  <c r="SYR186" i="1"/>
  <c r="SYQ186" i="1"/>
  <c r="SYP186" i="1"/>
  <c r="SYO186" i="1"/>
  <c r="SYN186" i="1"/>
  <c r="SYM186" i="1"/>
  <c r="SYL186" i="1"/>
  <c r="SYK186" i="1"/>
  <c r="SYJ186" i="1"/>
  <c r="SYI186" i="1"/>
  <c r="SYH186" i="1"/>
  <c r="SYG186" i="1"/>
  <c r="SYF186" i="1"/>
  <c r="SYE186" i="1"/>
  <c r="SYD186" i="1"/>
  <c r="SYC186" i="1"/>
  <c r="SYB186" i="1"/>
  <c r="SYA186" i="1"/>
  <c r="SXZ186" i="1"/>
  <c r="SXY186" i="1"/>
  <c r="SXX186" i="1"/>
  <c r="SXW186" i="1"/>
  <c r="SXV186" i="1"/>
  <c r="SXU186" i="1"/>
  <c r="SXT186" i="1"/>
  <c r="SXS186" i="1"/>
  <c r="SXR186" i="1"/>
  <c r="SXQ186" i="1"/>
  <c r="SXP186" i="1"/>
  <c r="SXO186" i="1"/>
  <c r="SXN186" i="1"/>
  <c r="SXM186" i="1"/>
  <c r="SXL186" i="1"/>
  <c r="SXK186" i="1"/>
  <c r="SXJ186" i="1"/>
  <c r="SXI186" i="1"/>
  <c r="SXH186" i="1"/>
  <c r="SXG186" i="1"/>
  <c r="SXF186" i="1"/>
  <c r="SXE186" i="1"/>
  <c r="SXD186" i="1"/>
  <c r="SXC186" i="1"/>
  <c r="SXB186" i="1"/>
  <c r="SXA186" i="1"/>
  <c r="SWZ186" i="1"/>
  <c r="SWY186" i="1"/>
  <c r="SWX186" i="1"/>
  <c r="SWW186" i="1"/>
  <c r="SWV186" i="1"/>
  <c r="SWU186" i="1"/>
  <c r="SWT186" i="1"/>
  <c r="SWS186" i="1"/>
  <c r="SWR186" i="1"/>
  <c r="SWQ186" i="1"/>
  <c r="SWP186" i="1"/>
  <c r="SWO186" i="1"/>
  <c r="SWN186" i="1"/>
  <c r="SWM186" i="1"/>
  <c r="SWL186" i="1"/>
  <c r="SWK186" i="1"/>
  <c r="SWJ186" i="1"/>
  <c r="SWI186" i="1"/>
  <c r="SWH186" i="1"/>
  <c r="SWG186" i="1"/>
  <c r="SWF186" i="1"/>
  <c r="SWE186" i="1"/>
  <c r="SWD186" i="1"/>
  <c r="SWC186" i="1"/>
  <c r="SWB186" i="1"/>
  <c r="SWA186" i="1"/>
  <c r="SVZ186" i="1"/>
  <c r="SVY186" i="1"/>
  <c r="SVX186" i="1"/>
  <c r="SVW186" i="1"/>
  <c r="SVV186" i="1"/>
  <c r="SVU186" i="1"/>
  <c r="SVT186" i="1"/>
  <c r="SVS186" i="1"/>
  <c r="SVR186" i="1"/>
  <c r="SVQ186" i="1"/>
  <c r="SVP186" i="1"/>
  <c r="SVO186" i="1"/>
  <c r="SVN186" i="1"/>
  <c r="SVM186" i="1"/>
  <c r="SVL186" i="1"/>
  <c r="SVK186" i="1"/>
  <c r="SVJ186" i="1"/>
  <c r="SVI186" i="1"/>
  <c r="SVH186" i="1"/>
  <c r="SVG186" i="1"/>
  <c r="SVF186" i="1"/>
  <c r="SVE186" i="1"/>
  <c r="SVD186" i="1"/>
  <c r="SVC186" i="1"/>
  <c r="SVB186" i="1"/>
  <c r="SVA186" i="1"/>
  <c r="SUZ186" i="1"/>
  <c r="SUY186" i="1"/>
  <c r="SUX186" i="1"/>
  <c r="SUW186" i="1"/>
  <c r="SUV186" i="1"/>
  <c r="SUU186" i="1"/>
  <c r="SUT186" i="1"/>
  <c r="SUS186" i="1"/>
  <c r="SUR186" i="1"/>
  <c r="SUQ186" i="1"/>
  <c r="SUP186" i="1"/>
  <c r="SUO186" i="1"/>
  <c r="SUN186" i="1"/>
  <c r="SUM186" i="1"/>
  <c r="SUL186" i="1"/>
  <c r="SUK186" i="1"/>
  <c r="SUJ186" i="1"/>
  <c r="SUI186" i="1"/>
  <c r="SUH186" i="1"/>
  <c r="SUG186" i="1"/>
  <c r="SUF186" i="1"/>
  <c r="SUE186" i="1"/>
  <c r="SUD186" i="1"/>
  <c r="SUC186" i="1"/>
  <c r="SUB186" i="1"/>
  <c r="SUA186" i="1"/>
  <c r="STZ186" i="1"/>
  <c r="STY186" i="1"/>
  <c r="STX186" i="1"/>
  <c r="STW186" i="1"/>
  <c r="STV186" i="1"/>
  <c r="STU186" i="1"/>
  <c r="STT186" i="1"/>
  <c r="STS186" i="1"/>
  <c r="STR186" i="1"/>
  <c r="STQ186" i="1"/>
  <c r="STP186" i="1"/>
  <c r="STO186" i="1"/>
  <c r="STN186" i="1"/>
  <c r="STM186" i="1"/>
  <c r="STL186" i="1"/>
  <c r="STK186" i="1"/>
  <c r="STJ186" i="1"/>
  <c r="STI186" i="1"/>
  <c r="STH186" i="1"/>
  <c r="STG186" i="1"/>
  <c r="STF186" i="1"/>
  <c r="STE186" i="1"/>
  <c r="STD186" i="1"/>
  <c r="STC186" i="1"/>
  <c r="STB186" i="1"/>
  <c r="STA186" i="1"/>
  <c r="SSZ186" i="1"/>
  <c r="SSY186" i="1"/>
  <c r="SSX186" i="1"/>
  <c r="SSW186" i="1"/>
  <c r="SSV186" i="1"/>
  <c r="SSU186" i="1"/>
  <c r="SST186" i="1"/>
  <c r="SSS186" i="1"/>
  <c r="SSR186" i="1"/>
  <c r="SSQ186" i="1"/>
  <c r="SSP186" i="1"/>
  <c r="SSO186" i="1"/>
  <c r="SSN186" i="1"/>
  <c r="SSM186" i="1"/>
  <c r="SSL186" i="1"/>
  <c r="SSK186" i="1"/>
  <c r="SSJ186" i="1"/>
  <c r="SSI186" i="1"/>
  <c r="SSH186" i="1"/>
  <c r="SSG186" i="1"/>
  <c r="SSF186" i="1"/>
  <c r="SSE186" i="1"/>
  <c r="SSD186" i="1"/>
  <c r="SSC186" i="1"/>
  <c r="SSB186" i="1"/>
  <c r="SSA186" i="1"/>
  <c r="SRZ186" i="1"/>
  <c r="SRY186" i="1"/>
  <c r="SRX186" i="1"/>
  <c r="SRW186" i="1"/>
  <c r="SRV186" i="1"/>
  <c r="SRU186" i="1"/>
  <c r="SRT186" i="1"/>
  <c r="SRS186" i="1"/>
  <c r="SRR186" i="1"/>
  <c r="SRQ186" i="1"/>
  <c r="SRP186" i="1"/>
  <c r="SRO186" i="1"/>
  <c r="SRN186" i="1"/>
  <c r="SRM186" i="1"/>
  <c r="SRL186" i="1"/>
  <c r="SRK186" i="1"/>
  <c r="SRJ186" i="1"/>
  <c r="SRI186" i="1"/>
  <c r="SRH186" i="1"/>
  <c r="SRG186" i="1"/>
  <c r="SRF186" i="1"/>
  <c r="SRE186" i="1"/>
  <c r="SRD186" i="1"/>
  <c r="SRC186" i="1"/>
  <c r="SRB186" i="1"/>
  <c r="SRA186" i="1"/>
  <c r="SQZ186" i="1"/>
  <c r="SQY186" i="1"/>
  <c r="SQX186" i="1"/>
  <c r="SQW186" i="1"/>
  <c r="SQV186" i="1"/>
  <c r="SQU186" i="1"/>
  <c r="SQT186" i="1"/>
  <c r="SQS186" i="1"/>
  <c r="SQR186" i="1"/>
  <c r="SQQ186" i="1"/>
  <c r="SQP186" i="1"/>
  <c r="SQO186" i="1"/>
  <c r="SQN186" i="1"/>
  <c r="SQM186" i="1"/>
  <c r="SQL186" i="1"/>
  <c r="SQK186" i="1"/>
  <c r="SQJ186" i="1"/>
  <c r="SQI186" i="1"/>
  <c r="SQH186" i="1"/>
  <c r="SQG186" i="1"/>
  <c r="SQF186" i="1"/>
  <c r="SQE186" i="1"/>
  <c r="SQD186" i="1"/>
  <c r="SQC186" i="1"/>
  <c r="SQB186" i="1"/>
  <c r="SQA186" i="1"/>
  <c r="SPZ186" i="1"/>
  <c r="SPY186" i="1"/>
  <c r="SPX186" i="1"/>
  <c r="SPW186" i="1"/>
  <c r="SPV186" i="1"/>
  <c r="SPU186" i="1"/>
  <c r="SPT186" i="1"/>
  <c r="SPS186" i="1"/>
  <c r="SPR186" i="1"/>
  <c r="SPQ186" i="1"/>
  <c r="SPP186" i="1"/>
  <c r="SPO186" i="1"/>
  <c r="SPN186" i="1"/>
  <c r="SPM186" i="1"/>
  <c r="SPL186" i="1"/>
  <c r="SPK186" i="1"/>
  <c r="SPJ186" i="1"/>
  <c r="SPI186" i="1"/>
  <c r="SPH186" i="1"/>
  <c r="SPG186" i="1"/>
  <c r="SPF186" i="1"/>
  <c r="SPE186" i="1"/>
  <c r="SPD186" i="1"/>
  <c r="SPC186" i="1"/>
  <c r="SPB186" i="1"/>
  <c r="SPA186" i="1"/>
  <c r="SOZ186" i="1"/>
  <c r="SOY186" i="1"/>
  <c r="SOX186" i="1"/>
  <c r="SOW186" i="1"/>
  <c r="SOV186" i="1"/>
  <c r="SOU186" i="1"/>
  <c r="SOT186" i="1"/>
  <c r="SOS186" i="1"/>
  <c r="SOR186" i="1"/>
  <c r="SOQ186" i="1"/>
  <c r="SOP186" i="1"/>
  <c r="SOO186" i="1"/>
  <c r="SON186" i="1"/>
  <c r="SOM186" i="1"/>
  <c r="SOL186" i="1"/>
  <c r="SOK186" i="1"/>
  <c r="SOJ186" i="1"/>
  <c r="SOI186" i="1"/>
  <c r="SOH186" i="1"/>
  <c r="SOG186" i="1"/>
  <c r="SOF186" i="1"/>
  <c r="SOE186" i="1"/>
  <c r="SOD186" i="1"/>
  <c r="SOC186" i="1"/>
  <c r="SOB186" i="1"/>
  <c r="SOA186" i="1"/>
  <c r="SNZ186" i="1"/>
  <c r="SNY186" i="1"/>
  <c r="SNX186" i="1"/>
  <c r="SNW186" i="1"/>
  <c r="SNV186" i="1"/>
  <c r="SNU186" i="1"/>
  <c r="SNT186" i="1"/>
  <c r="SNS186" i="1"/>
  <c r="SNR186" i="1"/>
  <c r="SNQ186" i="1"/>
  <c r="SNP186" i="1"/>
  <c r="SNO186" i="1"/>
  <c r="SNN186" i="1"/>
  <c r="SNM186" i="1"/>
  <c r="SNL186" i="1"/>
  <c r="SNK186" i="1"/>
  <c r="SNJ186" i="1"/>
  <c r="SNI186" i="1"/>
  <c r="SNH186" i="1"/>
  <c r="SNG186" i="1"/>
  <c r="SNF186" i="1"/>
  <c r="SNE186" i="1"/>
  <c r="SND186" i="1"/>
  <c r="SNC186" i="1"/>
  <c r="SNB186" i="1"/>
  <c r="SNA186" i="1"/>
  <c r="SMZ186" i="1"/>
  <c r="SMY186" i="1"/>
  <c r="SMX186" i="1"/>
  <c r="SMW186" i="1"/>
  <c r="SMV186" i="1"/>
  <c r="SMU186" i="1"/>
  <c r="SMT186" i="1"/>
  <c r="SMS186" i="1"/>
  <c r="SMR186" i="1"/>
  <c r="SMQ186" i="1"/>
  <c r="SMP186" i="1"/>
  <c r="SMO186" i="1"/>
  <c r="SMN186" i="1"/>
  <c r="SMM186" i="1"/>
  <c r="SML186" i="1"/>
  <c r="SMK186" i="1"/>
  <c r="SMJ186" i="1"/>
  <c r="SMI186" i="1"/>
  <c r="SMH186" i="1"/>
  <c r="SMG186" i="1"/>
  <c r="SMF186" i="1"/>
  <c r="SME186" i="1"/>
  <c r="SMD186" i="1"/>
  <c r="SMC186" i="1"/>
  <c r="SMB186" i="1"/>
  <c r="SMA186" i="1"/>
  <c r="SLZ186" i="1"/>
  <c r="SLY186" i="1"/>
  <c r="SLX186" i="1"/>
  <c r="SLW186" i="1"/>
  <c r="SLV186" i="1"/>
  <c r="SLU186" i="1"/>
  <c r="SLT186" i="1"/>
  <c r="SLS186" i="1"/>
  <c r="SLR186" i="1"/>
  <c r="SLQ186" i="1"/>
  <c r="SLP186" i="1"/>
  <c r="SLO186" i="1"/>
  <c r="SLN186" i="1"/>
  <c r="SLM186" i="1"/>
  <c r="SLL186" i="1"/>
  <c r="SLK186" i="1"/>
  <c r="SLJ186" i="1"/>
  <c r="SLI186" i="1"/>
  <c r="SLH186" i="1"/>
  <c r="SLG186" i="1"/>
  <c r="SLF186" i="1"/>
  <c r="SLE186" i="1"/>
  <c r="SLD186" i="1"/>
  <c r="SLC186" i="1"/>
  <c r="SLB186" i="1"/>
  <c r="SLA186" i="1"/>
  <c r="SKZ186" i="1"/>
  <c r="SKY186" i="1"/>
  <c r="SKX186" i="1"/>
  <c r="SKW186" i="1"/>
  <c r="SKV186" i="1"/>
  <c r="SKU186" i="1"/>
  <c r="SKT186" i="1"/>
  <c r="SKS186" i="1"/>
  <c r="SKR186" i="1"/>
  <c r="SKQ186" i="1"/>
  <c r="SKP186" i="1"/>
  <c r="SKO186" i="1"/>
  <c r="SKN186" i="1"/>
  <c r="SKM186" i="1"/>
  <c r="SKL186" i="1"/>
  <c r="SKK186" i="1"/>
  <c r="SKJ186" i="1"/>
  <c r="SKI186" i="1"/>
  <c r="SKH186" i="1"/>
  <c r="SKG186" i="1"/>
  <c r="SKF186" i="1"/>
  <c r="SKE186" i="1"/>
  <c r="SKD186" i="1"/>
  <c r="SKC186" i="1"/>
  <c r="SKB186" i="1"/>
  <c r="SKA186" i="1"/>
  <c r="SJZ186" i="1"/>
  <c r="SJY186" i="1"/>
  <c r="SJX186" i="1"/>
  <c r="SJW186" i="1"/>
  <c r="SJV186" i="1"/>
  <c r="SJU186" i="1"/>
  <c r="SJT186" i="1"/>
  <c r="SJS186" i="1"/>
  <c r="SJR186" i="1"/>
  <c r="SJQ186" i="1"/>
  <c r="SJP186" i="1"/>
  <c r="SJO186" i="1"/>
  <c r="SJN186" i="1"/>
  <c r="SJM186" i="1"/>
  <c r="SJL186" i="1"/>
  <c r="SJK186" i="1"/>
  <c r="SJJ186" i="1"/>
  <c r="SJI186" i="1"/>
  <c r="SJH186" i="1"/>
  <c r="SJG186" i="1"/>
  <c r="SJF186" i="1"/>
  <c r="SJE186" i="1"/>
  <c r="SJD186" i="1"/>
  <c r="SJC186" i="1"/>
  <c r="SJB186" i="1"/>
  <c r="SJA186" i="1"/>
  <c r="SIZ186" i="1"/>
  <c r="SIY186" i="1"/>
  <c r="SIX186" i="1"/>
  <c r="SIW186" i="1"/>
  <c r="SIV186" i="1"/>
  <c r="SIU186" i="1"/>
  <c r="SIT186" i="1"/>
  <c r="SIS186" i="1"/>
  <c r="SIR186" i="1"/>
  <c r="SIQ186" i="1"/>
  <c r="SIP186" i="1"/>
  <c r="SIO186" i="1"/>
  <c r="SIN186" i="1"/>
  <c r="SIM186" i="1"/>
  <c r="SIL186" i="1"/>
  <c r="SIK186" i="1"/>
  <c r="SIJ186" i="1"/>
  <c r="SII186" i="1"/>
  <c r="SIH186" i="1"/>
  <c r="SIG186" i="1"/>
  <c r="SIF186" i="1"/>
  <c r="SIE186" i="1"/>
  <c r="SID186" i="1"/>
  <c r="SIC186" i="1"/>
  <c r="SIB186" i="1"/>
  <c r="SIA186" i="1"/>
  <c r="SHZ186" i="1"/>
  <c r="SHY186" i="1"/>
  <c r="SHX186" i="1"/>
  <c r="SHW186" i="1"/>
  <c r="SHV186" i="1"/>
  <c r="SHU186" i="1"/>
  <c r="SHT186" i="1"/>
  <c r="SHS186" i="1"/>
  <c r="SHR186" i="1"/>
  <c r="SHQ186" i="1"/>
  <c r="SHP186" i="1"/>
  <c r="SHO186" i="1"/>
  <c r="SHN186" i="1"/>
  <c r="SHM186" i="1"/>
  <c r="SHL186" i="1"/>
  <c r="SHK186" i="1"/>
  <c r="SHJ186" i="1"/>
  <c r="SHI186" i="1"/>
  <c r="SHH186" i="1"/>
  <c r="SHG186" i="1"/>
  <c r="SHF186" i="1"/>
  <c r="SHE186" i="1"/>
  <c r="SHD186" i="1"/>
  <c r="SHC186" i="1"/>
  <c r="SHB186" i="1"/>
  <c r="SHA186" i="1"/>
  <c r="SGZ186" i="1"/>
  <c r="SGY186" i="1"/>
  <c r="SGX186" i="1"/>
  <c r="SGW186" i="1"/>
  <c r="SGV186" i="1"/>
  <c r="SGU186" i="1"/>
  <c r="SGT186" i="1"/>
  <c r="SGS186" i="1"/>
  <c r="SGR186" i="1"/>
  <c r="SGQ186" i="1"/>
  <c r="SGP186" i="1"/>
  <c r="SGO186" i="1"/>
  <c r="SGN186" i="1"/>
  <c r="SGM186" i="1"/>
  <c r="SGL186" i="1"/>
  <c r="SGK186" i="1"/>
  <c r="SGJ186" i="1"/>
  <c r="SGI186" i="1"/>
  <c r="SGH186" i="1"/>
  <c r="SGG186" i="1"/>
  <c r="SGF186" i="1"/>
  <c r="SGE186" i="1"/>
  <c r="SGD186" i="1"/>
  <c r="SGC186" i="1"/>
  <c r="SGB186" i="1"/>
  <c r="SGA186" i="1"/>
  <c r="SFZ186" i="1"/>
  <c r="SFY186" i="1"/>
  <c r="SFX186" i="1"/>
  <c r="SFW186" i="1"/>
  <c r="SFV186" i="1"/>
  <c r="SFU186" i="1"/>
  <c r="SFT186" i="1"/>
  <c r="SFS186" i="1"/>
  <c r="SFR186" i="1"/>
  <c r="SFQ186" i="1"/>
  <c r="SFP186" i="1"/>
  <c r="SFO186" i="1"/>
  <c r="SFN186" i="1"/>
  <c r="SFM186" i="1"/>
  <c r="SFL186" i="1"/>
  <c r="SFK186" i="1"/>
  <c r="SFJ186" i="1"/>
  <c r="SFI186" i="1"/>
  <c r="SFH186" i="1"/>
  <c r="SFG186" i="1"/>
  <c r="SFF186" i="1"/>
  <c r="SFE186" i="1"/>
  <c r="SFD186" i="1"/>
  <c r="SFC186" i="1"/>
  <c r="SFB186" i="1"/>
  <c r="SFA186" i="1"/>
  <c r="SEZ186" i="1"/>
  <c r="SEY186" i="1"/>
  <c r="SEX186" i="1"/>
  <c r="SEW186" i="1"/>
  <c r="SEV186" i="1"/>
  <c r="SEU186" i="1"/>
  <c r="SET186" i="1"/>
  <c r="SES186" i="1"/>
  <c r="SER186" i="1"/>
  <c r="SEQ186" i="1"/>
  <c r="SEP186" i="1"/>
  <c r="SEO186" i="1"/>
  <c r="SEN186" i="1"/>
  <c r="SEM186" i="1"/>
  <c r="SEL186" i="1"/>
  <c r="SEK186" i="1"/>
  <c r="SEJ186" i="1"/>
  <c r="SEI186" i="1"/>
  <c r="SEH186" i="1"/>
  <c r="SEG186" i="1"/>
  <c r="SEF186" i="1"/>
  <c r="SEE186" i="1"/>
  <c r="SED186" i="1"/>
  <c r="SEC186" i="1"/>
  <c r="SEB186" i="1"/>
  <c r="SEA186" i="1"/>
  <c r="SDZ186" i="1"/>
  <c r="SDY186" i="1"/>
  <c r="SDX186" i="1"/>
  <c r="SDW186" i="1"/>
  <c r="SDV186" i="1"/>
  <c r="SDU186" i="1"/>
  <c r="SDT186" i="1"/>
  <c r="SDS186" i="1"/>
  <c r="SDR186" i="1"/>
  <c r="SDQ186" i="1"/>
  <c r="SDP186" i="1"/>
  <c r="SDO186" i="1"/>
  <c r="SDN186" i="1"/>
  <c r="SDM186" i="1"/>
  <c r="SDL186" i="1"/>
  <c r="SDK186" i="1"/>
  <c r="SDJ186" i="1"/>
  <c r="SDI186" i="1"/>
  <c r="SDH186" i="1"/>
  <c r="SDG186" i="1"/>
  <c r="SDF186" i="1"/>
  <c r="SDE186" i="1"/>
  <c r="SDD186" i="1"/>
  <c r="SDC186" i="1"/>
  <c r="SDB186" i="1"/>
  <c r="SDA186" i="1"/>
  <c r="SCZ186" i="1"/>
  <c r="SCY186" i="1"/>
  <c r="SCX186" i="1"/>
  <c r="SCW186" i="1"/>
  <c r="SCV186" i="1"/>
  <c r="SCU186" i="1"/>
  <c r="SCT186" i="1"/>
  <c r="SCS186" i="1"/>
  <c r="SCR186" i="1"/>
  <c r="SCQ186" i="1"/>
  <c r="SCP186" i="1"/>
  <c r="SCO186" i="1"/>
  <c r="SCN186" i="1"/>
  <c r="SCM186" i="1"/>
  <c r="SCL186" i="1"/>
  <c r="SCK186" i="1"/>
  <c r="SCJ186" i="1"/>
  <c r="SCI186" i="1"/>
  <c r="SCH186" i="1"/>
  <c r="SCG186" i="1"/>
  <c r="SCF186" i="1"/>
  <c r="SCE186" i="1"/>
  <c r="SCD186" i="1"/>
  <c r="SCC186" i="1"/>
  <c r="SCB186" i="1"/>
  <c r="SCA186" i="1"/>
  <c r="SBZ186" i="1"/>
  <c r="SBY186" i="1"/>
  <c r="SBX186" i="1"/>
  <c r="SBW186" i="1"/>
  <c r="SBV186" i="1"/>
  <c r="SBU186" i="1"/>
  <c r="SBT186" i="1"/>
  <c r="SBS186" i="1"/>
  <c r="SBR186" i="1"/>
  <c r="SBQ186" i="1"/>
  <c r="SBP186" i="1"/>
  <c r="SBO186" i="1"/>
  <c r="SBN186" i="1"/>
  <c r="SBM186" i="1"/>
  <c r="SBL186" i="1"/>
  <c r="SBK186" i="1"/>
  <c r="SBJ186" i="1"/>
  <c r="SBI186" i="1"/>
  <c r="SBH186" i="1"/>
  <c r="SBG186" i="1"/>
  <c r="SBF186" i="1"/>
  <c r="SBE186" i="1"/>
  <c r="SBD186" i="1"/>
  <c r="SBC186" i="1"/>
  <c r="SBB186" i="1"/>
  <c r="SBA186" i="1"/>
  <c r="SAZ186" i="1"/>
  <c r="SAY186" i="1"/>
  <c r="SAX186" i="1"/>
  <c r="SAW186" i="1"/>
  <c r="SAV186" i="1"/>
  <c r="SAU186" i="1"/>
  <c r="SAT186" i="1"/>
  <c r="SAS186" i="1"/>
  <c r="SAR186" i="1"/>
  <c r="SAQ186" i="1"/>
  <c r="SAP186" i="1"/>
  <c r="SAO186" i="1"/>
  <c r="SAN186" i="1"/>
  <c r="SAM186" i="1"/>
  <c r="SAL186" i="1"/>
  <c r="SAK186" i="1"/>
  <c r="SAJ186" i="1"/>
  <c r="SAI186" i="1"/>
  <c r="SAH186" i="1"/>
  <c r="SAG186" i="1"/>
  <c r="SAF186" i="1"/>
  <c r="SAE186" i="1"/>
  <c r="SAD186" i="1"/>
  <c r="SAC186" i="1"/>
  <c r="SAB186" i="1"/>
  <c r="SAA186" i="1"/>
  <c r="RZZ186" i="1"/>
  <c r="RZY186" i="1"/>
  <c r="RZX186" i="1"/>
  <c r="RZW186" i="1"/>
  <c r="RZV186" i="1"/>
  <c r="RZU186" i="1"/>
  <c r="RZT186" i="1"/>
  <c r="RZS186" i="1"/>
  <c r="RZR186" i="1"/>
  <c r="RZQ186" i="1"/>
  <c r="RZP186" i="1"/>
  <c r="RZO186" i="1"/>
  <c r="RZN186" i="1"/>
  <c r="RZM186" i="1"/>
  <c r="RZL186" i="1"/>
  <c r="RZK186" i="1"/>
  <c r="RZJ186" i="1"/>
  <c r="RZI186" i="1"/>
  <c r="RZH186" i="1"/>
  <c r="RZG186" i="1"/>
  <c r="RZF186" i="1"/>
  <c r="RZE186" i="1"/>
  <c r="RZD186" i="1"/>
  <c r="RZC186" i="1"/>
  <c r="RZB186" i="1"/>
  <c r="RZA186" i="1"/>
  <c r="RYZ186" i="1"/>
  <c r="RYY186" i="1"/>
  <c r="RYX186" i="1"/>
  <c r="RYW186" i="1"/>
  <c r="RYV186" i="1"/>
  <c r="RYU186" i="1"/>
  <c r="RYT186" i="1"/>
  <c r="RYS186" i="1"/>
  <c r="RYR186" i="1"/>
  <c r="RYQ186" i="1"/>
  <c r="RYP186" i="1"/>
  <c r="RYO186" i="1"/>
  <c r="RYN186" i="1"/>
  <c r="RYM186" i="1"/>
  <c r="RYL186" i="1"/>
  <c r="RYK186" i="1"/>
  <c r="RYJ186" i="1"/>
  <c r="RYI186" i="1"/>
  <c r="RYH186" i="1"/>
  <c r="RYG186" i="1"/>
  <c r="RYF186" i="1"/>
  <c r="RYE186" i="1"/>
  <c r="RYD186" i="1"/>
  <c r="RYC186" i="1"/>
  <c r="RYB186" i="1"/>
  <c r="RYA186" i="1"/>
  <c r="RXZ186" i="1"/>
  <c r="RXY186" i="1"/>
  <c r="RXX186" i="1"/>
  <c r="RXW186" i="1"/>
  <c r="RXV186" i="1"/>
  <c r="RXU186" i="1"/>
  <c r="RXT186" i="1"/>
  <c r="RXS186" i="1"/>
  <c r="RXR186" i="1"/>
  <c r="RXQ186" i="1"/>
  <c r="RXP186" i="1"/>
  <c r="RXO186" i="1"/>
  <c r="RXN186" i="1"/>
  <c r="RXM186" i="1"/>
  <c r="RXL186" i="1"/>
  <c r="RXK186" i="1"/>
  <c r="RXJ186" i="1"/>
  <c r="RXI186" i="1"/>
  <c r="RXH186" i="1"/>
  <c r="RXG186" i="1"/>
  <c r="RXF186" i="1"/>
  <c r="RXE186" i="1"/>
  <c r="RXD186" i="1"/>
  <c r="RXC186" i="1"/>
  <c r="RXB186" i="1"/>
  <c r="RXA186" i="1"/>
  <c r="RWZ186" i="1"/>
  <c r="RWY186" i="1"/>
  <c r="RWX186" i="1"/>
  <c r="RWW186" i="1"/>
  <c r="RWV186" i="1"/>
  <c r="RWU186" i="1"/>
  <c r="RWT186" i="1"/>
  <c r="RWS186" i="1"/>
  <c r="RWR186" i="1"/>
  <c r="RWQ186" i="1"/>
  <c r="RWP186" i="1"/>
  <c r="RWO186" i="1"/>
  <c r="RWN186" i="1"/>
  <c r="RWM186" i="1"/>
  <c r="RWL186" i="1"/>
  <c r="RWK186" i="1"/>
  <c r="RWJ186" i="1"/>
  <c r="RWI186" i="1"/>
  <c r="RWH186" i="1"/>
  <c r="RWG186" i="1"/>
  <c r="RWF186" i="1"/>
  <c r="RWE186" i="1"/>
  <c r="RWD186" i="1"/>
  <c r="RWC186" i="1"/>
  <c r="RWB186" i="1"/>
  <c r="RWA186" i="1"/>
  <c r="RVZ186" i="1"/>
  <c r="RVY186" i="1"/>
  <c r="RVX186" i="1"/>
  <c r="RVW186" i="1"/>
  <c r="RVV186" i="1"/>
  <c r="RVU186" i="1"/>
  <c r="RVT186" i="1"/>
  <c r="RVS186" i="1"/>
  <c r="RVR186" i="1"/>
  <c r="RVQ186" i="1"/>
  <c r="RVP186" i="1"/>
  <c r="RVO186" i="1"/>
  <c r="RVN186" i="1"/>
  <c r="RVM186" i="1"/>
  <c r="RVL186" i="1"/>
  <c r="RVK186" i="1"/>
  <c r="RVJ186" i="1"/>
  <c r="RVI186" i="1"/>
  <c r="RVH186" i="1"/>
  <c r="RVG186" i="1"/>
  <c r="RVF186" i="1"/>
  <c r="RVE186" i="1"/>
  <c r="RVD186" i="1"/>
  <c r="RVC186" i="1"/>
  <c r="RVB186" i="1"/>
  <c r="RVA186" i="1"/>
  <c r="RUZ186" i="1"/>
  <c r="RUY186" i="1"/>
  <c r="RUX186" i="1"/>
  <c r="RUW186" i="1"/>
  <c r="RUV186" i="1"/>
  <c r="RUU186" i="1"/>
  <c r="RUT186" i="1"/>
  <c r="RUS186" i="1"/>
  <c r="RUR186" i="1"/>
  <c r="RUQ186" i="1"/>
  <c r="RUP186" i="1"/>
  <c r="RUO186" i="1"/>
  <c r="RUN186" i="1"/>
  <c r="RUM186" i="1"/>
  <c r="RUL186" i="1"/>
  <c r="RUK186" i="1"/>
  <c r="RUJ186" i="1"/>
  <c r="RUI186" i="1"/>
  <c r="RUH186" i="1"/>
  <c r="RUG186" i="1"/>
  <c r="RUF186" i="1"/>
  <c r="RUE186" i="1"/>
  <c r="RUD186" i="1"/>
  <c r="RUC186" i="1"/>
  <c r="RUB186" i="1"/>
  <c r="RUA186" i="1"/>
  <c r="RTZ186" i="1"/>
  <c r="RTY186" i="1"/>
  <c r="RTX186" i="1"/>
  <c r="RTW186" i="1"/>
  <c r="RTV186" i="1"/>
  <c r="RTU186" i="1"/>
  <c r="RTT186" i="1"/>
  <c r="RTS186" i="1"/>
  <c r="RTR186" i="1"/>
  <c r="RTQ186" i="1"/>
  <c r="RTP186" i="1"/>
  <c r="RTO186" i="1"/>
  <c r="RTN186" i="1"/>
  <c r="RTM186" i="1"/>
  <c r="RTL186" i="1"/>
  <c r="RTK186" i="1"/>
  <c r="RTJ186" i="1"/>
  <c r="RTI186" i="1"/>
  <c r="RTH186" i="1"/>
  <c r="RTG186" i="1"/>
  <c r="RTF186" i="1"/>
  <c r="RTE186" i="1"/>
  <c r="RTD186" i="1"/>
  <c r="RTC186" i="1"/>
  <c r="RTB186" i="1"/>
  <c r="RTA186" i="1"/>
  <c r="RSZ186" i="1"/>
  <c r="RSY186" i="1"/>
  <c r="RSX186" i="1"/>
  <c r="RSW186" i="1"/>
  <c r="RSV186" i="1"/>
  <c r="RSU186" i="1"/>
  <c r="RST186" i="1"/>
  <c r="RSS186" i="1"/>
  <c r="RSR186" i="1"/>
  <c r="RSQ186" i="1"/>
  <c r="RSP186" i="1"/>
  <c r="RSO186" i="1"/>
  <c r="RSN186" i="1"/>
  <c r="RSM186" i="1"/>
  <c r="RSL186" i="1"/>
  <c r="RSK186" i="1"/>
  <c r="RSJ186" i="1"/>
  <c r="RSI186" i="1"/>
  <c r="RSH186" i="1"/>
  <c r="RSG186" i="1"/>
  <c r="RSF186" i="1"/>
  <c r="RSE186" i="1"/>
  <c r="RSD186" i="1"/>
  <c r="RSC186" i="1"/>
  <c r="RSB186" i="1"/>
  <c r="RSA186" i="1"/>
  <c r="RRZ186" i="1"/>
  <c r="RRY186" i="1"/>
  <c r="RRX186" i="1"/>
  <c r="RRW186" i="1"/>
  <c r="RRV186" i="1"/>
  <c r="RRU186" i="1"/>
  <c r="RRT186" i="1"/>
  <c r="RRS186" i="1"/>
  <c r="RRR186" i="1"/>
  <c r="RRQ186" i="1"/>
  <c r="RRP186" i="1"/>
  <c r="RRO186" i="1"/>
  <c r="RRN186" i="1"/>
  <c r="RRM186" i="1"/>
  <c r="RRL186" i="1"/>
  <c r="RRK186" i="1"/>
  <c r="RRJ186" i="1"/>
  <c r="RRI186" i="1"/>
  <c r="RRH186" i="1"/>
  <c r="RRG186" i="1"/>
  <c r="RRF186" i="1"/>
  <c r="RRE186" i="1"/>
  <c r="RRD186" i="1"/>
  <c r="RRC186" i="1"/>
  <c r="RRB186" i="1"/>
  <c r="RRA186" i="1"/>
  <c r="RQZ186" i="1"/>
  <c r="RQY186" i="1"/>
  <c r="RQX186" i="1"/>
  <c r="RQW186" i="1"/>
  <c r="RQV186" i="1"/>
  <c r="RQU186" i="1"/>
  <c r="RQT186" i="1"/>
  <c r="RQS186" i="1"/>
  <c r="RQR186" i="1"/>
  <c r="RQQ186" i="1"/>
  <c r="RQP186" i="1"/>
  <c r="RQO186" i="1"/>
  <c r="RQN186" i="1"/>
  <c r="RQM186" i="1"/>
  <c r="RQL186" i="1"/>
  <c r="RQK186" i="1"/>
  <c r="RQJ186" i="1"/>
  <c r="RQI186" i="1"/>
  <c r="RQH186" i="1"/>
  <c r="RQG186" i="1"/>
  <c r="RQF186" i="1"/>
  <c r="RQE186" i="1"/>
  <c r="RQD186" i="1"/>
  <c r="RQC186" i="1"/>
  <c r="RQB186" i="1"/>
  <c r="RQA186" i="1"/>
  <c r="RPZ186" i="1"/>
  <c r="RPY186" i="1"/>
  <c r="RPX186" i="1"/>
  <c r="RPW186" i="1"/>
  <c r="RPV186" i="1"/>
  <c r="RPU186" i="1"/>
  <c r="RPT186" i="1"/>
  <c r="RPS186" i="1"/>
  <c r="RPR186" i="1"/>
  <c r="RPQ186" i="1"/>
  <c r="RPP186" i="1"/>
  <c r="RPO186" i="1"/>
  <c r="RPN186" i="1"/>
  <c r="RPM186" i="1"/>
  <c r="RPL186" i="1"/>
  <c r="RPK186" i="1"/>
  <c r="RPJ186" i="1"/>
  <c r="RPI186" i="1"/>
  <c r="RPH186" i="1"/>
  <c r="RPG186" i="1"/>
  <c r="RPF186" i="1"/>
  <c r="RPE186" i="1"/>
  <c r="RPD186" i="1"/>
  <c r="RPC186" i="1"/>
  <c r="RPB186" i="1"/>
  <c r="RPA186" i="1"/>
  <c r="ROZ186" i="1"/>
  <c r="ROY186" i="1"/>
  <c r="ROX186" i="1"/>
  <c r="ROW186" i="1"/>
  <c r="ROV186" i="1"/>
  <c r="ROU186" i="1"/>
  <c r="ROT186" i="1"/>
  <c r="ROS186" i="1"/>
  <c r="ROR186" i="1"/>
  <c r="ROQ186" i="1"/>
  <c r="ROP186" i="1"/>
  <c r="ROO186" i="1"/>
  <c r="RON186" i="1"/>
  <c r="ROM186" i="1"/>
  <c r="ROL186" i="1"/>
  <c r="ROK186" i="1"/>
  <c r="ROJ186" i="1"/>
  <c r="ROI186" i="1"/>
  <c r="ROH186" i="1"/>
  <c r="ROG186" i="1"/>
  <c r="ROF186" i="1"/>
  <c r="ROE186" i="1"/>
  <c r="ROD186" i="1"/>
  <c r="ROC186" i="1"/>
  <c r="ROB186" i="1"/>
  <c r="ROA186" i="1"/>
  <c r="RNZ186" i="1"/>
  <c r="RNY186" i="1"/>
  <c r="RNX186" i="1"/>
  <c r="RNW186" i="1"/>
  <c r="RNV186" i="1"/>
  <c r="RNU186" i="1"/>
  <c r="RNT186" i="1"/>
  <c r="RNS186" i="1"/>
  <c r="RNR186" i="1"/>
  <c r="RNQ186" i="1"/>
  <c r="RNP186" i="1"/>
  <c r="RNO186" i="1"/>
  <c r="RNN186" i="1"/>
  <c r="RNM186" i="1"/>
  <c r="RNL186" i="1"/>
  <c r="RNK186" i="1"/>
  <c r="RNJ186" i="1"/>
  <c r="RNI186" i="1"/>
  <c r="RNH186" i="1"/>
  <c r="RNG186" i="1"/>
  <c r="RNF186" i="1"/>
  <c r="RNE186" i="1"/>
  <c r="RND186" i="1"/>
  <c r="RNC186" i="1"/>
  <c r="RNB186" i="1"/>
  <c r="RNA186" i="1"/>
  <c r="RMZ186" i="1"/>
  <c r="RMY186" i="1"/>
  <c r="RMX186" i="1"/>
  <c r="RMW186" i="1"/>
  <c r="RMV186" i="1"/>
  <c r="RMU186" i="1"/>
  <c r="RMT186" i="1"/>
  <c r="RMS186" i="1"/>
  <c r="RMR186" i="1"/>
  <c r="RMQ186" i="1"/>
  <c r="RMP186" i="1"/>
  <c r="RMO186" i="1"/>
  <c r="RMN186" i="1"/>
  <c r="RMM186" i="1"/>
  <c r="RML186" i="1"/>
  <c r="RMK186" i="1"/>
  <c r="RMJ186" i="1"/>
  <c r="RMI186" i="1"/>
  <c r="RMH186" i="1"/>
  <c r="RMG186" i="1"/>
  <c r="RMF186" i="1"/>
  <c r="RME186" i="1"/>
  <c r="RMD186" i="1"/>
  <c r="RMC186" i="1"/>
  <c r="RMB186" i="1"/>
  <c r="RMA186" i="1"/>
  <c r="RLZ186" i="1"/>
  <c r="RLY186" i="1"/>
  <c r="RLX186" i="1"/>
  <c r="RLW186" i="1"/>
  <c r="RLV186" i="1"/>
  <c r="RLU186" i="1"/>
  <c r="RLT186" i="1"/>
  <c r="RLS186" i="1"/>
  <c r="RLR186" i="1"/>
  <c r="RLQ186" i="1"/>
  <c r="RLP186" i="1"/>
  <c r="RLO186" i="1"/>
  <c r="RLN186" i="1"/>
  <c r="RLM186" i="1"/>
  <c r="RLL186" i="1"/>
  <c r="RLK186" i="1"/>
  <c r="RLJ186" i="1"/>
  <c r="RLI186" i="1"/>
  <c r="RLH186" i="1"/>
  <c r="RLG186" i="1"/>
  <c r="RLF186" i="1"/>
  <c r="RLE186" i="1"/>
  <c r="RLD186" i="1"/>
  <c r="RLC186" i="1"/>
  <c r="RLB186" i="1"/>
  <c r="RLA186" i="1"/>
  <c r="RKZ186" i="1"/>
  <c r="RKY186" i="1"/>
  <c r="RKX186" i="1"/>
  <c r="RKW186" i="1"/>
  <c r="RKV186" i="1"/>
  <c r="RKU186" i="1"/>
  <c r="RKT186" i="1"/>
  <c r="RKS186" i="1"/>
  <c r="RKR186" i="1"/>
  <c r="RKQ186" i="1"/>
  <c r="RKP186" i="1"/>
  <c r="RKO186" i="1"/>
  <c r="RKN186" i="1"/>
  <c r="RKM186" i="1"/>
  <c r="RKL186" i="1"/>
  <c r="RKK186" i="1"/>
  <c r="RKJ186" i="1"/>
  <c r="RKI186" i="1"/>
  <c r="RKH186" i="1"/>
  <c r="RKG186" i="1"/>
  <c r="RKF186" i="1"/>
  <c r="RKE186" i="1"/>
  <c r="RKD186" i="1"/>
  <c r="RKC186" i="1"/>
  <c r="RKB186" i="1"/>
  <c r="RKA186" i="1"/>
  <c r="RJZ186" i="1"/>
  <c r="RJY186" i="1"/>
  <c r="RJX186" i="1"/>
  <c r="RJW186" i="1"/>
  <c r="RJV186" i="1"/>
  <c r="RJU186" i="1"/>
  <c r="RJT186" i="1"/>
  <c r="RJS186" i="1"/>
  <c r="RJR186" i="1"/>
  <c r="RJQ186" i="1"/>
  <c r="RJP186" i="1"/>
  <c r="RJO186" i="1"/>
  <c r="RJN186" i="1"/>
  <c r="RJM186" i="1"/>
  <c r="RJL186" i="1"/>
  <c r="RJK186" i="1"/>
  <c r="RJJ186" i="1"/>
  <c r="RJI186" i="1"/>
  <c r="RJH186" i="1"/>
  <c r="RJG186" i="1"/>
  <c r="RJF186" i="1"/>
  <c r="RJE186" i="1"/>
  <c r="RJD186" i="1"/>
  <c r="RJC186" i="1"/>
  <c r="RJB186" i="1"/>
  <c r="RJA186" i="1"/>
  <c r="RIZ186" i="1"/>
  <c r="RIY186" i="1"/>
  <c r="RIX186" i="1"/>
  <c r="RIW186" i="1"/>
  <c r="RIV186" i="1"/>
  <c r="RIU186" i="1"/>
  <c r="RIT186" i="1"/>
  <c r="RIS186" i="1"/>
  <c r="RIR186" i="1"/>
  <c r="RIQ186" i="1"/>
  <c r="RIP186" i="1"/>
  <c r="RIO186" i="1"/>
  <c r="RIN186" i="1"/>
  <c r="RIM186" i="1"/>
  <c r="RIL186" i="1"/>
  <c r="RIK186" i="1"/>
  <c r="RIJ186" i="1"/>
  <c r="RII186" i="1"/>
  <c r="RIH186" i="1"/>
  <c r="RIG186" i="1"/>
  <c r="RIF186" i="1"/>
  <c r="RIE186" i="1"/>
  <c r="RID186" i="1"/>
  <c r="RIC186" i="1"/>
  <c r="RIB186" i="1"/>
  <c r="RIA186" i="1"/>
  <c r="RHZ186" i="1"/>
  <c r="RHY186" i="1"/>
  <c r="RHX186" i="1"/>
  <c r="RHW186" i="1"/>
  <c r="RHV186" i="1"/>
  <c r="RHU186" i="1"/>
  <c r="RHT186" i="1"/>
  <c r="RHS186" i="1"/>
  <c r="RHR186" i="1"/>
  <c r="RHQ186" i="1"/>
  <c r="RHP186" i="1"/>
  <c r="RHO186" i="1"/>
  <c r="RHN186" i="1"/>
  <c r="RHM186" i="1"/>
  <c r="RHL186" i="1"/>
  <c r="RHK186" i="1"/>
  <c r="RHJ186" i="1"/>
  <c r="RHI186" i="1"/>
  <c r="RHH186" i="1"/>
  <c r="RHG186" i="1"/>
  <c r="RHF186" i="1"/>
  <c r="RHE186" i="1"/>
  <c r="RHD186" i="1"/>
  <c r="RHC186" i="1"/>
  <c r="RHB186" i="1"/>
  <c r="RHA186" i="1"/>
  <c r="RGZ186" i="1"/>
  <c r="RGY186" i="1"/>
  <c r="RGX186" i="1"/>
  <c r="RGW186" i="1"/>
  <c r="RGV186" i="1"/>
  <c r="RGU186" i="1"/>
  <c r="RGT186" i="1"/>
  <c r="RGS186" i="1"/>
  <c r="RGR186" i="1"/>
  <c r="RGQ186" i="1"/>
  <c r="RGP186" i="1"/>
  <c r="RGO186" i="1"/>
  <c r="RGN186" i="1"/>
  <c r="RGM186" i="1"/>
  <c r="RGL186" i="1"/>
  <c r="RGK186" i="1"/>
  <c r="RGJ186" i="1"/>
  <c r="RGI186" i="1"/>
  <c r="RGH186" i="1"/>
  <c r="RGG186" i="1"/>
  <c r="RGF186" i="1"/>
  <c r="RGE186" i="1"/>
  <c r="RGD186" i="1"/>
  <c r="RGC186" i="1"/>
  <c r="RGB186" i="1"/>
  <c r="RGA186" i="1"/>
  <c r="RFZ186" i="1"/>
  <c r="RFY186" i="1"/>
  <c r="RFX186" i="1"/>
  <c r="RFW186" i="1"/>
  <c r="RFV186" i="1"/>
  <c r="RFU186" i="1"/>
  <c r="RFT186" i="1"/>
  <c r="RFS186" i="1"/>
  <c r="RFR186" i="1"/>
  <c r="RFQ186" i="1"/>
  <c r="RFP186" i="1"/>
  <c r="RFO186" i="1"/>
  <c r="RFN186" i="1"/>
  <c r="RFM186" i="1"/>
  <c r="RFL186" i="1"/>
  <c r="RFK186" i="1"/>
  <c r="RFJ186" i="1"/>
  <c r="RFI186" i="1"/>
  <c r="RFH186" i="1"/>
  <c r="RFG186" i="1"/>
  <c r="RFF186" i="1"/>
  <c r="RFE186" i="1"/>
  <c r="RFD186" i="1"/>
  <c r="RFC186" i="1"/>
  <c r="RFB186" i="1"/>
  <c r="RFA186" i="1"/>
  <c r="REZ186" i="1"/>
  <c r="REY186" i="1"/>
  <c r="REX186" i="1"/>
  <c r="REW186" i="1"/>
  <c r="REV186" i="1"/>
  <c r="REU186" i="1"/>
  <c r="RET186" i="1"/>
  <c r="RES186" i="1"/>
  <c r="RER186" i="1"/>
  <c r="REQ186" i="1"/>
  <c r="REP186" i="1"/>
  <c r="REO186" i="1"/>
  <c r="REN186" i="1"/>
  <c r="REM186" i="1"/>
  <c r="REL186" i="1"/>
  <c r="REK186" i="1"/>
  <c r="REJ186" i="1"/>
  <c r="REI186" i="1"/>
  <c r="REH186" i="1"/>
  <c r="REG186" i="1"/>
  <c r="REF186" i="1"/>
  <c r="REE186" i="1"/>
  <c r="RED186" i="1"/>
  <c r="REC186" i="1"/>
  <c r="REB186" i="1"/>
  <c r="REA186" i="1"/>
  <c r="RDZ186" i="1"/>
  <c r="RDY186" i="1"/>
  <c r="RDX186" i="1"/>
  <c r="RDW186" i="1"/>
  <c r="RDV186" i="1"/>
  <c r="RDU186" i="1"/>
  <c r="RDT186" i="1"/>
  <c r="RDS186" i="1"/>
  <c r="RDR186" i="1"/>
  <c r="RDQ186" i="1"/>
  <c r="RDP186" i="1"/>
  <c r="RDO186" i="1"/>
  <c r="RDN186" i="1"/>
  <c r="RDM186" i="1"/>
  <c r="RDL186" i="1"/>
  <c r="RDK186" i="1"/>
  <c r="RDJ186" i="1"/>
  <c r="RDI186" i="1"/>
  <c r="RDH186" i="1"/>
  <c r="RDG186" i="1"/>
  <c r="RDF186" i="1"/>
  <c r="RDE186" i="1"/>
  <c r="RDD186" i="1"/>
  <c r="RDC186" i="1"/>
  <c r="RDB186" i="1"/>
  <c r="RDA186" i="1"/>
  <c r="RCZ186" i="1"/>
  <c r="RCY186" i="1"/>
  <c r="RCX186" i="1"/>
  <c r="RCW186" i="1"/>
  <c r="RCV186" i="1"/>
  <c r="RCU186" i="1"/>
  <c r="RCT186" i="1"/>
  <c r="RCS186" i="1"/>
  <c r="RCR186" i="1"/>
  <c r="RCQ186" i="1"/>
  <c r="RCP186" i="1"/>
  <c r="RCO186" i="1"/>
  <c r="RCN186" i="1"/>
  <c r="RCM186" i="1"/>
  <c r="RCL186" i="1"/>
  <c r="RCK186" i="1"/>
  <c r="RCJ186" i="1"/>
  <c r="RCI186" i="1"/>
  <c r="RCH186" i="1"/>
  <c r="RCG186" i="1"/>
  <c r="RCF186" i="1"/>
  <c r="RCE186" i="1"/>
  <c r="RCD186" i="1"/>
  <c r="RCC186" i="1"/>
  <c r="RCB186" i="1"/>
  <c r="RCA186" i="1"/>
  <c r="RBZ186" i="1"/>
  <c r="RBY186" i="1"/>
  <c r="RBX186" i="1"/>
  <c r="RBW186" i="1"/>
  <c r="RBV186" i="1"/>
  <c r="RBU186" i="1"/>
  <c r="RBT186" i="1"/>
  <c r="RBS186" i="1"/>
  <c r="RBR186" i="1"/>
  <c r="RBQ186" i="1"/>
  <c r="RBP186" i="1"/>
  <c r="RBO186" i="1"/>
  <c r="RBN186" i="1"/>
  <c r="RBM186" i="1"/>
  <c r="RBL186" i="1"/>
  <c r="RBK186" i="1"/>
  <c r="RBJ186" i="1"/>
  <c r="RBI186" i="1"/>
  <c r="RBH186" i="1"/>
  <c r="RBG186" i="1"/>
  <c r="RBF186" i="1"/>
  <c r="RBE186" i="1"/>
  <c r="RBD186" i="1"/>
  <c r="RBC186" i="1"/>
  <c r="RBB186" i="1"/>
  <c r="RBA186" i="1"/>
  <c r="RAZ186" i="1"/>
  <c r="RAY186" i="1"/>
  <c r="RAX186" i="1"/>
  <c r="RAW186" i="1"/>
  <c r="RAV186" i="1"/>
  <c r="RAU186" i="1"/>
  <c r="RAT186" i="1"/>
  <c r="RAS186" i="1"/>
  <c r="RAR186" i="1"/>
  <c r="RAQ186" i="1"/>
  <c r="RAP186" i="1"/>
  <c r="RAO186" i="1"/>
  <c r="RAN186" i="1"/>
  <c r="RAM186" i="1"/>
  <c r="RAL186" i="1"/>
  <c r="RAK186" i="1"/>
  <c r="RAJ186" i="1"/>
  <c r="RAI186" i="1"/>
  <c r="RAH186" i="1"/>
  <c r="RAG186" i="1"/>
  <c r="RAF186" i="1"/>
  <c r="RAE186" i="1"/>
  <c r="RAD186" i="1"/>
  <c r="RAC186" i="1"/>
  <c r="RAB186" i="1"/>
  <c r="RAA186" i="1"/>
  <c r="QZZ186" i="1"/>
  <c r="QZY186" i="1"/>
  <c r="QZX186" i="1"/>
  <c r="QZW186" i="1"/>
  <c r="QZV186" i="1"/>
  <c r="QZU186" i="1"/>
  <c r="QZT186" i="1"/>
  <c r="QZS186" i="1"/>
  <c r="QZR186" i="1"/>
  <c r="QZQ186" i="1"/>
  <c r="QZP186" i="1"/>
  <c r="QZO186" i="1"/>
  <c r="QZN186" i="1"/>
  <c r="QZM186" i="1"/>
  <c r="QZL186" i="1"/>
  <c r="QZK186" i="1"/>
  <c r="QZJ186" i="1"/>
  <c r="QZI186" i="1"/>
  <c r="QZH186" i="1"/>
  <c r="QZG186" i="1"/>
  <c r="QZF186" i="1"/>
  <c r="QZE186" i="1"/>
  <c r="QZD186" i="1"/>
  <c r="QZC186" i="1"/>
  <c r="QZB186" i="1"/>
  <c r="QZA186" i="1"/>
  <c r="QYZ186" i="1"/>
  <c r="QYY186" i="1"/>
  <c r="QYX186" i="1"/>
  <c r="QYW186" i="1"/>
  <c r="QYV186" i="1"/>
  <c r="QYU186" i="1"/>
  <c r="QYT186" i="1"/>
  <c r="QYS186" i="1"/>
  <c r="QYR186" i="1"/>
  <c r="QYQ186" i="1"/>
  <c r="QYP186" i="1"/>
  <c r="QYO186" i="1"/>
  <c r="QYN186" i="1"/>
  <c r="QYM186" i="1"/>
  <c r="QYL186" i="1"/>
  <c r="QYK186" i="1"/>
  <c r="QYJ186" i="1"/>
  <c r="QYI186" i="1"/>
  <c r="QYH186" i="1"/>
  <c r="QYG186" i="1"/>
  <c r="QYF186" i="1"/>
  <c r="QYE186" i="1"/>
  <c r="QYD186" i="1"/>
  <c r="QYC186" i="1"/>
  <c r="QYB186" i="1"/>
  <c r="QYA186" i="1"/>
  <c r="QXZ186" i="1"/>
  <c r="QXY186" i="1"/>
  <c r="QXX186" i="1"/>
  <c r="QXW186" i="1"/>
  <c r="QXV186" i="1"/>
  <c r="QXU186" i="1"/>
  <c r="QXT186" i="1"/>
  <c r="QXS186" i="1"/>
  <c r="QXR186" i="1"/>
  <c r="QXQ186" i="1"/>
  <c r="QXP186" i="1"/>
  <c r="QXO186" i="1"/>
  <c r="QXN186" i="1"/>
  <c r="QXM186" i="1"/>
  <c r="QXL186" i="1"/>
  <c r="QXK186" i="1"/>
  <c r="QXJ186" i="1"/>
  <c r="QXI186" i="1"/>
  <c r="QXH186" i="1"/>
  <c r="QXG186" i="1"/>
  <c r="QXF186" i="1"/>
  <c r="QXE186" i="1"/>
  <c r="QXD186" i="1"/>
  <c r="QXC186" i="1"/>
  <c r="QXB186" i="1"/>
  <c r="QXA186" i="1"/>
  <c r="QWZ186" i="1"/>
  <c r="QWY186" i="1"/>
  <c r="QWX186" i="1"/>
  <c r="QWW186" i="1"/>
  <c r="QWV186" i="1"/>
  <c r="QWU186" i="1"/>
  <c r="QWT186" i="1"/>
  <c r="QWS186" i="1"/>
  <c r="QWR186" i="1"/>
  <c r="QWQ186" i="1"/>
  <c r="QWP186" i="1"/>
  <c r="QWO186" i="1"/>
  <c r="QWN186" i="1"/>
  <c r="QWM186" i="1"/>
  <c r="QWL186" i="1"/>
  <c r="QWK186" i="1"/>
  <c r="QWJ186" i="1"/>
  <c r="QWI186" i="1"/>
  <c r="QWH186" i="1"/>
  <c r="QWG186" i="1"/>
  <c r="QWF186" i="1"/>
  <c r="QWE186" i="1"/>
  <c r="QWD186" i="1"/>
  <c r="QWC186" i="1"/>
  <c r="QWB186" i="1"/>
  <c r="QWA186" i="1"/>
  <c r="QVZ186" i="1"/>
  <c r="QVY186" i="1"/>
  <c r="QVX186" i="1"/>
  <c r="QVW186" i="1"/>
  <c r="QVV186" i="1"/>
  <c r="QVU186" i="1"/>
  <c r="QVT186" i="1"/>
  <c r="QVS186" i="1"/>
  <c r="QVR186" i="1"/>
  <c r="QVQ186" i="1"/>
  <c r="QVP186" i="1"/>
  <c r="QVO186" i="1"/>
  <c r="QVN186" i="1"/>
  <c r="QVM186" i="1"/>
  <c r="QVL186" i="1"/>
  <c r="QVK186" i="1"/>
  <c r="QVJ186" i="1"/>
  <c r="QVI186" i="1"/>
  <c r="QVH186" i="1"/>
  <c r="QVG186" i="1"/>
  <c r="QVF186" i="1"/>
  <c r="QVE186" i="1"/>
  <c r="QVD186" i="1"/>
  <c r="QVC186" i="1"/>
  <c r="QVB186" i="1"/>
  <c r="QVA186" i="1"/>
  <c r="QUZ186" i="1"/>
  <c r="QUY186" i="1"/>
  <c r="QUX186" i="1"/>
  <c r="QUW186" i="1"/>
  <c r="QUV186" i="1"/>
  <c r="QUU186" i="1"/>
  <c r="QUT186" i="1"/>
  <c r="QUS186" i="1"/>
  <c r="QUR186" i="1"/>
  <c r="QUQ186" i="1"/>
  <c r="QUP186" i="1"/>
  <c r="QUO186" i="1"/>
  <c r="QUN186" i="1"/>
  <c r="QUM186" i="1"/>
  <c r="QUL186" i="1"/>
  <c r="QUK186" i="1"/>
  <c r="QUJ186" i="1"/>
  <c r="QUI186" i="1"/>
  <c r="QUH186" i="1"/>
  <c r="QUG186" i="1"/>
  <c r="QUF186" i="1"/>
  <c r="QUE186" i="1"/>
  <c r="QUD186" i="1"/>
  <c r="QUC186" i="1"/>
  <c r="QUB186" i="1"/>
  <c r="QUA186" i="1"/>
  <c r="QTZ186" i="1"/>
  <c r="QTY186" i="1"/>
  <c r="QTX186" i="1"/>
  <c r="QTW186" i="1"/>
  <c r="QTV186" i="1"/>
  <c r="QTU186" i="1"/>
  <c r="QTT186" i="1"/>
  <c r="QTS186" i="1"/>
  <c r="QTR186" i="1"/>
  <c r="QTQ186" i="1"/>
  <c r="QTP186" i="1"/>
  <c r="QTO186" i="1"/>
  <c r="QTN186" i="1"/>
  <c r="QTM186" i="1"/>
  <c r="QTL186" i="1"/>
  <c r="QTK186" i="1"/>
  <c r="QTJ186" i="1"/>
  <c r="QTI186" i="1"/>
  <c r="QTH186" i="1"/>
  <c r="QTG186" i="1"/>
  <c r="QTF186" i="1"/>
  <c r="QTE186" i="1"/>
  <c r="QTD186" i="1"/>
  <c r="QTC186" i="1"/>
  <c r="QTB186" i="1"/>
  <c r="QTA186" i="1"/>
  <c r="QSZ186" i="1"/>
  <c r="QSY186" i="1"/>
  <c r="QSX186" i="1"/>
  <c r="QSW186" i="1"/>
  <c r="QSV186" i="1"/>
  <c r="QSU186" i="1"/>
  <c r="QST186" i="1"/>
  <c r="QSS186" i="1"/>
  <c r="QSR186" i="1"/>
  <c r="QSQ186" i="1"/>
  <c r="QSP186" i="1"/>
  <c r="QSO186" i="1"/>
  <c r="QSN186" i="1"/>
  <c r="QSM186" i="1"/>
  <c r="QSL186" i="1"/>
  <c r="QSK186" i="1"/>
  <c r="QSJ186" i="1"/>
  <c r="QSI186" i="1"/>
  <c r="QSH186" i="1"/>
  <c r="QSG186" i="1"/>
  <c r="QSF186" i="1"/>
  <c r="QSE186" i="1"/>
  <c r="QSD186" i="1"/>
  <c r="QSC186" i="1"/>
  <c r="QSB186" i="1"/>
  <c r="QSA186" i="1"/>
  <c r="QRZ186" i="1"/>
  <c r="QRY186" i="1"/>
  <c r="QRX186" i="1"/>
  <c r="QRW186" i="1"/>
  <c r="QRV186" i="1"/>
  <c r="QRU186" i="1"/>
  <c r="QRT186" i="1"/>
  <c r="QRS186" i="1"/>
  <c r="QRR186" i="1"/>
  <c r="QRQ186" i="1"/>
  <c r="QRP186" i="1"/>
  <c r="QRO186" i="1"/>
  <c r="QRN186" i="1"/>
  <c r="QRM186" i="1"/>
  <c r="QRL186" i="1"/>
  <c r="QRK186" i="1"/>
  <c r="QRJ186" i="1"/>
  <c r="QRI186" i="1"/>
  <c r="QRH186" i="1"/>
  <c r="QRG186" i="1"/>
  <c r="QRF186" i="1"/>
  <c r="QRE186" i="1"/>
  <c r="QRD186" i="1"/>
  <c r="QRC186" i="1"/>
  <c r="QRB186" i="1"/>
  <c r="QRA186" i="1"/>
  <c r="QQZ186" i="1"/>
  <c r="QQY186" i="1"/>
  <c r="QQX186" i="1"/>
  <c r="QQW186" i="1"/>
  <c r="QQV186" i="1"/>
  <c r="QQU186" i="1"/>
  <c r="QQT186" i="1"/>
  <c r="QQS186" i="1"/>
  <c r="QQR186" i="1"/>
  <c r="QQQ186" i="1"/>
  <c r="QQP186" i="1"/>
  <c r="QQO186" i="1"/>
  <c r="QQN186" i="1"/>
  <c r="QQM186" i="1"/>
  <c r="QQL186" i="1"/>
  <c r="QQK186" i="1"/>
  <c r="QQJ186" i="1"/>
  <c r="QQI186" i="1"/>
  <c r="QQH186" i="1"/>
  <c r="QQG186" i="1"/>
  <c r="QQF186" i="1"/>
  <c r="QQE186" i="1"/>
  <c r="QQD186" i="1"/>
  <c r="QQC186" i="1"/>
  <c r="QQB186" i="1"/>
  <c r="QQA186" i="1"/>
  <c r="QPZ186" i="1"/>
  <c r="QPY186" i="1"/>
  <c r="QPX186" i="1"/>
  <c r="QPW186" i="1"/>
  <c r="QPV186" i="1"/>
  <c r="QPU186" i="1"/>
  <c r="QPT186" i="1"/>
  <c r="QPS186" i="1"/>
  <c r="QPR186" i="1"/>
  <c r="QPQ186" i="1"/>
  <c r="QPP186" i="1"/>
  <c r="QPO186" i="1"/>
  <c r="QPN186" i="1"/>
  <c r="QPM186" i="1"/>
  <c r="QPL186" i="1"/>
  <c r="QPK186" i="1"/>
  <c r="QPJ186" i="1"/>
  <c r="QPI186" i="1"/>
  <c r="QPH186" i="1"/>
  <c r="QPG186" i="1"/>
  <c r="QPF186" i="1"/>
  <c r="QPE186" i="1"/>
  <c r="QPD186" i="1"/>
  <c r="QPC186" i="1"/>
  <c r="QPB186" i="1"/>
  <c r="QPA186" i="1"/>
  <c r="QOZ186" i="1"/>
  <c r="QOY186" i="1"/>
  <c r="QOX186" i="1"/>
  <c r="QOW186" i="1"/>
  <c r="QOV186" i="1"/>
  <c r="QOU186" i="1"/>
  <c r="QOT186" i="1"/>
  <c r="QOS186" i="1"/>
  <c r="QOR186" i="1"/>
  <c r="QOQ186" i="1"/>
  <c r="QOP186" i="1"/>
  <c r="QOO186" i="1"/>
  <c r="QON186" i="1"/>
  <c r="QOM186" i="1"/>
  <c r="QOL186" i="1"/>
  <c r="QOK186" i="1"/>
  <c r="QOJ186" i="1"/>
  <c r="QOI186" i="1"/>
  <c r="QOH186" i="1"/>
  <c r="QOG186" i="1"/>
  <c r="QOF186" i="1"/>
  <c r="QOE186" i="1"/>
  <c r="QOD186" i="1"/>
  <c r="QOC186" i="1"/>
  <c r="QOB186" i="1"/>
  <c r="QOA186" i="1"/>
  <c r="QNZ186" i="1"/>
  <c r="QNY186" i="1"/>
  <c r="QNX186" i="1"/>
  <c r="QNW186" i="1"/>
  <c r="QNV186" i="1"/>
  <c r="QNU186" i="1"/>
  <c r="QNT186" i="1"/>
  <c r="QNS186" i="1"/>
  <c r="QNR186" i="1"/>
  <c r="QNQ186" i="1"/>
  <c r="QNP186" i="1"/>
  <c r="QNO186" i="1"/>
  <c r="QNN186" i="1"/>
  <c r="QNM186" i="1"/>
  <c r="QNL186" i="1"/>
  <c r="QNK186" i="1"/>
  <c r="QNJ186" i="1"/>
  <c r="QNI186" i="1"/>
  <c r="QNH186" i="1"/>
  <c r="QNG186" i="1"/>
  <c r="QNF186" i="1"/>
  <c r="QNE186" i="1"/>
  <c r="QND186" i="1"/>
  <c r="QNC186" i="1"/>
  <c r="QNB186" i="1"/>
  <c r="QNA186" i="1"/>
  <c r="QMZ186" i="1"/>
  <c r="QMY186" i="1"/>
  <c r="QMX186" i="1"/>
  <c r="QMW186" i="1"/>
  <c r="QMV186" i="1"/>
  <c r="QMU186" i="1"/>
  <c r="QMT186" i="1"/>
  <c r="QMS186" i="1"/>
  <c r="QMR186" i="1"/>
  <c r="QMQ186" i="1"/>
  <c r="QMP186" i="1"/>
  <c r="QMO186" i="1"/>
  <c r="QMN186" i="1"/>
  <c r="QMM186" i="1"/>
  <c r="QML186" i="1"/>
  <c r="QMK186" i="1"/>
  <c r="QMJ186" i="1"/>
  <c r="QMI186" i="1"/>
  <c r="QMH186" i="1"/>
  <c r="QMG186" i="1"/>
  <c r="QMF186" i="1"/>
  <c r="QME186" i="1"/>
  <c r="QMD186" i="1"/>
  <c r="QMC186" i="1"/>
  <c r="QMB186" i="1"/>
  <c r="QMA186" i="1"/>
  <c r="QLZ186" i="1"/>
  <c r="QLY186" i="1"/>
  <c r="QLX186" i="1"/>
  <c r="QLW186" i="1"/>
  <c r="QLV186" i="1"/>
  <c r="QLU186" i="1"/>
  <c r="QLT186" i="1"/>
  <c r="QLS186" i="1"/>
  <c r="QLR186" i="1"/>
  <c r="QLQ186" i="1"/>
  <c r="QLP186" i="1"/>
  <c r="QLO186" i="1"/>
  <c r="QLN186" i="1"/>
  <c r="QLM186" i="1"/>
  <c r="QLL186" i="1"/>
  <c r="QLK186" i="1"/>
  <c r="QLJ186" i="1"/>
  <c r="QLI186" i="1"/>
  <c r="QLH186" i="1"/>
  <c r="QLG186" i="1"/>
  <c r="QLF186" i="1"/>
  <c r="QLE186" i="1"/>
  <c r="QLD186" i="1"/>
  <c r="QLC186" i="1"/>
  <c r="QLB186" i="1"/>
  <c r="QLA186" i="1"/>
  <c r="QKZ186" i="1"/>
  <c r="QKY186" i="1"/>
  <c r="QKX186" i="1"/>
  <c r="QKW186" i="1"/>
  <c r="QKV186" i="1"/>
  <c r="QKU186" i="1"/>
  <c r="QKT186" i="1"/>
  <c r="QKS186" i="1"/>
  <c r="QKR186" i="1"/>
  <c r="QKQ186" i="1"/>
  <c r="QKP186" i="1"/>
  <c r="QKO186" i="1"/>
  <c r="QKN186" i="1"/>
  <c r="QKM186" i="1"/>
  <c r="QKL186" i="1"/>
  <c r="QKK186" i="1"/>
  <c r="QKJ186" i="1"/>
  <c r="QKI186" i="1"/>
  <c r="QKH186" i="1"/>
  <c r="QKG186" i="1"/>
  <c r="QKF186" i="1"/>
  <c r="QKE186" i="1"/>
  <c r="QKD186" i="1"/>
  <c r="QKC186" i="1"/>
  <c r="QKB186" i="1"/>
  <c r="QKA186" i="1"/>
  <c r="QJZ186" i="1"/>
  <c r="QJY186" i="1"/>
  <c r="QJX186" i="1"/>
  <c r="QJW186" i="1"/>
  <c r="QJV186" i="1"/>
  <c r="QJU186" i="1"/>
  <c r="QJT186" i="1"/>
  <c r="QJS186" i="1"/>
  <c r="QJR186" i="1"/>
  <c r="QJQ186" i="1"/>
  <c r="QJP186" i="1"/>
  <c r="QJO186" i="1"/>
  <c r="QJN186" i="1"/>
  <c r="QJM186" i="1"/>
  <c r="QJL186" i="1"/>
  <c r="QJK186" i="1"/>
  <c r="QJJ186" i="1"/>
  <c r="QJI186" i="1"/>
  <c r="QJH186" i="1"/>
  <c r="QJG186" i="1"/>
  <c r="QJF186" i="1"/>
  <c r="QJE186" i="1"/>
  <c r="QJD186" i="1"/>
  <c r="QJC186" i="1"/>
  <c r="QJB186" i="1"/>
  <c r="QJA186" i="1"/>
  <c r="QIZ186" i="1"/>
  <c r="QIY186" i="1"/>
  <c r="QIX186" i="1"/>
  <c r="QIW186" i="1"/>
  <c r="QIV186" i="1"/>
  <c r="QIU186" i="1"/>
  <c r="QIT186" i="1"/>
  <c r="QIS186" i="1"/>
  <c r="QIR186" i="1"/>
  <c r="QIQ186" i="1"/>
  <c r="QIP186" i="1"/>
  <c r="QIO186" i="1"/>
  <c r="QIN186" i="1"/>
  <c r="QIM186" i="1"/>
  <c r="QIL186" i="1"/>
  <c r="QIK186" i="1"/>
  <c r="QIJ186" i="1"/>
  <c r="QII186" i="1"/>
  <c r="QIH186" i="1"/>
  <c r="QIG186" i="1"/>
  <c r="QIF186" i="1"/>
  <c r="QIE186" i="1"/>
  <c r="QID186" i="1"/>
  <c r="QIC186" i="1"/>
  <c r="QIB186" i="1"/>
  <c r="QIA186" i="1"/>
  <c r="QHZ186" i="1"/>
  <c r="QHY186" i="1"/>
  <c r="QHX186" i="1"/>
  <c r="QHW186" i="1"/>
  <c r="QHV186" i="1"/>
  <c r="QHU186" i="1"/>
  <c r="QHT186" i="1"/>
  <c r="QHS186" i="1"/>
  <c r="QHR186" i="1"/>
  <c r="QHQ186" i="1"/>
  <c r="QHP186" i="1"/>
  <c r="QHO186" i="1"/>
  <c r="QHN186" i="1"/>
  <c r="QHM186" i="1"/>
  <c r="QHL186" i="1"/>
  <c r="QHK186" i="1"/>
  <c r="QHJ186" i="1"/>
  <c r="QHI186" i="1"/>
  <c r="QHH186" i="1"/>
  <c r="QHG186" i="1"/>
  <c r="QHF186" i="1"/>
  <c r="QHE186" i="1"/>
  <c r="QHD186" i="1"/>
  <c r="QHC186" i="1"/>
  <c r="QHB186" i="1"/>
  <c r="QHA186" i="1"/>
  <c r="QGZ186" i="1"/>
  <c r="QGY186" i="1"/>
  <c r="QGX186" i="1"/>
  <c r="QGW186" i="1"/>
  <c r="QGV186" i="1"/>
  <c r="QGU186" i="1"/>
  <c r="QGT186" i="1"/>
  <c r="QGS186" i="1"/>
  <c r="QGR186" i="1"/>
  <c r="QGQ186" i="1"/>
  <c r="QGP186" i="1"/>
  <c r="QGO186" i="1"/>
  <c r="QGN186" i="1"/>
  <c r="QGM186" i="1"/>
  <c r="QGL186" i="1"/>
  <c r="QGK186" i="1"/>
  <c r="QGJ186" i="1"/>
  <c r="QGI186" i="1"/>
  <c r="QGH186" i="1"/>
  <c r="QGG186" i="1"/>
  <c r="QGF186" i="1"/>
  <c r="QGE186" i="1"/>
  <c r="QGD186" i="1"/>
  <c r="QGC186" i="1"/>
  <c r="QGB186" i="1"/>
  <c r="QGA186" i="1"/>
  <c r="QFZ186" i="1"/>
  <c r="QFY186" i="1"/>
  <c r="QFX186" i="1"/>
  <c r="QFW186" i="1"/>
  <c r="QFV186" i="1"/>
  <c r="QFU186" i="1"/>
  <c r="QFT186" i="1"/>
  <c r="QFS186" i="1"/>
  <c r="QFR186" i="1"/>
  <c r="QFQ186" i="1"/>
  <c r="QFP186" i="1"/>
  <c r="QFO186" i="1"/>
  <c r="QFN186" i="1"/>
  <c r="QFM186" i="1"/>
  <c r="QFL186" i="1"/>
  <c r="QFK186" i="1"/>
  <c r="QFJ186" i="1"/>
  <c r="QFI186" i="1"/>
  <c r="QFH186" i="1"/>
  <c r="QFG186" i="1"/>
  <c r="QFF186" i="1"/>
  <c r="QFE186" i="1"/>
  <c r="QFD186" i="1"/>
  <c r="QFC186" i="1"/>
  <c r="QFB186" i="1"/>
  <c r="QFA186" i="1"/>
  <c r="QEZ186" i="1"/>
  <c r="QEY186" i="1"/>
  <c r="QEX186" i="1"/>
  <c r="QEW186" i="1"/>
  <c r="QEV186" i="1"/>
  <c r="QEU186" i="1"/>
  <c r="QET186" i="1"/>
  <c r="QES186" i="1"/>
  <c r="QER186" i="1"/>
  <c r="QEQ186" i="1"/>
  <c r="QEP186" i="1"/>
  <c r="QEO186" i="1"/>
  <c r="QEN186" i="1"/>
  <c r="QEM186" i="1"/>
  <c r="QEL186" i="1"/>
  <c r="QEK186" i="1"/>
  <c r="QEJ186" i="1"/>
  <c r="QEI186" i="1"/>
  <c r="QEH186" i="1"/>
  <c r="QEG186" i="1"/>
  <c r="QEF186" i="1"/>
  <c r="QEE186" i="1"/>
  <c r="QED186" i="1"/>
  <c r="QEC186" i="1"/>
  <c r="QEB186" i="1"/>
  <c r="QEA186" i="1"/>
  <c r="QDZ186" i="1"/>
  <c r="QDY186" i="1"/>
  <c r="QDX186" i="1"/>
  <c r="QDW186" i="1"/>
  <c r="QDV186" i="1"/>
  <c r="QDU186" i="1"/>
  <c r="QDT186" i="1"/>
  <c r="QDS186" i="1"/>
  <c r="QDR186" i="1"/>
  <c r="QDQ186" i="1"/>
  <c r="QDP186" i="1"/>
  <c r="QDO186" i="1"/>
  <c r="QDN186" i="1"/>
  <c r="QDM186" i="1"/>
  <c r="QDL186" i="1"/>
  <c r="QDK186" i="1"/>
  <c r="QDJ186" i="1"/>
  <c r="QDI186" i="1"/>
  <c r="QDH186" i="1"/>
  <c r="QDG186" i="1"/>
  <c r="QDF186" i="1"/>
  <c r="QDE186" i="1"/>
  <c r="QDD186" i="1"/>
  <c r="QDC186" i="1"/>
  <c r="QDB186" i="1"/>
  <c r="QDA186" i="1"/>
  <c r="QCZ186" i="1"/>
  <c r="QCY186" i="1"/>
  <c r="QCX186" i="1"/>
  <c r="QCW186" i="1"/>
  <c r="QCV186" i="1"/>
  <c r="QCU186" i="1"/>
  <c r="QCT186" i="1"/>
  <c r="QCS186" i="1"/>
  <c r="QCR186" i="1"/>
  <c r="QCQ186" i="1"/>
  <c r="QCP186" i="1"/>
  <c r="QCO186" i="1"/>
  <c r="QCN186" i="1"/>
  <c r="QCM186" i="1"/>
  <c r="QCL186" i="1"/>
  <c r="QCK186" i="1"/>
  <c r="QCJ186" i="1"/>
  <c r="QCI186" i="1"/>
  <c r="QCH186" i="1"/>
  <c r="QCG186" i="1"/>
  <c r="QCF186" i="1"/>
  <c r="QCE186" i="1"/>
  <c r="QCD186" i="1"/>
  <c r="QCC186" i="1"/>
  <c r="QCB186" i="1"/>
  <c r="QCA186" i="1"/>
  <c r="QBZ186" i="1"/>
  <c r="QBY186" i="1"/>
  <c r="QBX186" i="1"/>
  <c r="QBW186" i="1"/>
  <c r="QBV186" i="1"/>
  <c r="QBU186" i="1"/>
  <c r="QBT186" i="1"/>
  <c r="QBS186" i="1"/>
  <c r="QBR186" i="1"/>
  <c r="QBQ186" i="1"/>
  <c r="QBP186" i="1"/>
  <c r="QBO186" i="1"/>
  <c r="QBN186" i="1"/>
  <c r="QBM186" i="1"/>
  <c r="QBL186" i="1"/>
  <c r="QBK186" i="1"/>
  <c r="QBJ186" i="1"/>
  <c r="QBI186" i="1"/>
  <c r="QBH186" i="1"/>
  <c r="QBG186" i="1"/>
  <c r="QBF186" i="1"/>
  <c r="QBE186" i="1"/>
  <c r="QBD186" i="1"/>
  <c r="QBC186" i="1"/>
  <c r="QBB186" i="1"/>
  <c r="QBA186" i="1"/>
  <c r="QAZ186" i="1"/>
  <c r="QAY186" i="1"/>
  <c r="QAX186" i="1"/>
  <c r="QAW186" i="1"/>
  <c r="QAV186" i="1"/>
  <c r="QAU186" i="1"/>
  <c r="QAT186" i="1"/>
  <c r="QAS186" i="1"/>
  <c r="QAR186" i="1"/>
  <c r="QAQ186" i="1"/>
  <c r="QAP186" i="1"/>
  <c r="QAO186" i="1"/>
  <c r="QAN186" i="1"/>
  <c r="QAM186" i="1"/>
  <c r="QAL186" i="1"/>
  <c r="QAK186" i="1"/>
  <c r="QAJ186" i="1"/>
  <c r="QAI186" i="1"/>
  <c r="QAH186" i="1"/>
  <c r="QAG186" i="1"/>
  <c r="QAF186" i="1"/>
  <c r="QAE186" i="1"/>
  <c r="QAD186" i="1"/>
  <c r="QAC186" i="1"/>
  <c r="QAB186" i="1"/>
  <c r="QAA186" i="1"/>
  <c r="PZZ186" i="1"/>
  <c r="PZY186" i="1"/>
  <c r="PZX186" i="1"/>
  <c r="PZW186" i="1"/>
  <c r="PZV186" i="1"/>
  <c r="PZU186" i="1"/>
  <c r="PZT186" i="1"/>
  <c r="PZS186" i="1"/>
  <c r="PZR186" i="1"/>
  <c r="PZQ186" i="1"/>
  <c r="PZP186" i="1"/>
  <c r="PZO186" i="1"/>
  <c r="PZN186" i="1"/>
  <c r="PZM186" i="1"/>
  <c r="PZL186" i="1"/>
  <c r="PZK186" i="1"/>
  <c r="PZJ186" i="1"/>
  <c r="PZI186" i="1"/>
  <c r="PZH186" i="1"/>
  <c r="PZG186" i="1"/>
  <c r="PZF186" i="1"/>
  <c r="PZE186" i="1"/>
  <c r="PZD186" i="1"/>
  <c r="PZC186" i="1"/>
  <c r="PZB186" i="1"/>
  <c r="PZA186" i="1"/>
  <c r="PYZ186" i="1"/>
  <c r="PYY186" i="1"/>
  <c r="PYX186" i="1"/>
  <c r="PYW186" i="1"/>
  <c r="PYV186" i="1"/>
  <c r="PYU186" i="1"/>
  <c r="PYT186" i="1"/>
  <c r="PYS186" i="1"/>
  <c r="PYR186" i="1"/>
  <c r="PYQ186" i="1"/>
  <c r="PYP186" i="1"/>
  <c r="PYO186" i="1"/>
  <c r="PYN186" i="1"/>
  <c r="PYM186" i="1"/>
  <c r="PYL186" i="1"/>
  <c r="PYK186" i="1"/>
  <c r="PYJ186" i="1"/>
  <c r="PYI186" i="1"/>
  <c r="PYH186" i="1"/>
  <c r="PYG186" i="1"/>
  <c r="PYF186" i="1"/>
  <c r="PYE186" i="1"/>
  <c r="PYD186" i="1"/>
  <c r="PYC186" i="1"/>
  <c r="PYB186" i="1"/>
  <c r="PYA186" i="1"/>
  <c r="PXZ186" i="1"/>
  <c r="PXY186" i="1"/>
  <c r="PXX186" i="1"/>
  <c r="PXW186" i="1"/>
  <c r="PXV186" i="1"/>
  <c r="PXU186" i="1"/>
  <c r="PXT186" i="1"/>
  <c r="PXS186" i="1"/>
  <c r="PXR186" i="1"/>
  <c r="PXQ186" i="1"/>
  <c r="PXP186" i="1"/>
  <c r="PXO186" i="1"/>
  <c r="PXN186" i="1"/>
  <c r="PXM186" i="1"/>
  <c r="PXL186" i="1"/>
  <c r="PXK186" i="1"/>
  <c r="PXJ186" i="1"/>
  <c r="PXI186" i="1"/>
  <c r="PXH186" i="1"/>
  <c r="PXG186" i="1"/>
  <c r="PXF186" i="1"/>
  <c r="PXE186" i="1"/>
  <c r="PXD186" i="1"/>
  <c r="PXC186" i="1"/>
  <c r="PXB186" i="1"/>
  <c r="PXA186" i="1"/>
  <c r="PWZ186" i="1"/>
  <c r="PWY186" i="1"/>
  <c r="PWX186" i="1"/>
  <c r="PWW186" i="1"/>
  <c r="PWV186" i="1"/>
  <c r="PWU186" i="1"/>
  <c r="PWT186" i="1"/>
  <c r="PWS186" i="1"/>
  <c r="PWR186" i="1"/>
  <c r="PWQ186" i="1"/>
  <c r="PWP186" i="1"/>
  <c r="PWO186" i="1"/>
  <c r="PWN186" i="1"/>
  <c r="PWM186" i="1"/>
  <c r="PWL186" i="1"/>
  <c r="PWK186" i="1"/>
  <c r="PWJ186" i="1"/>
  <c r="PWI186" i="1"/>
  <c r="PWH186" i="1"/>
  <c r="PWG186" i="1"/>
  <c r="PWF186" i="1"/>
  <c r="PWE186" i="1"/>
  <c r="PWD186" i="1"/>
  <c r="PWC186" i="1"/>
  <c r="PWB186" i="1"/>
  <c r="PWA186" i="1"/>
  <c r="PVZ186" i="1"/>
  <c r="PVY186" i="1"/>
  <c r="PVX186" i="1"/>
  <c r="PVW186" i="1"/>
  <c r="PVV186" i="1"/>
  <c r="PVU186" i="1"/>
  <c r="PVT186" i="1"/>
  <c r="PVS186" i="1"/>
  <c r="PVR186" i="1"/>
  <c r="PVQ186" i="1"/>
  <c r="PVP186" i="1"/>
  <c r="PVO186" i="1"/>
  <c r="PVN186" i="1"/>
  <c r="PVM186" i="1"/>
  <c r="PVL186" i="1"/>
  <c r="PVK186" i="1"/>
  <c r="PVJ186" i="1"/>
  <c r="PVI186" i="1"/>
  <c r="PVH186" i="1"/>
  <c r="PVG186" i="1"/>
  <c r="PVF186" i="1"/>
  <c r="PVE186" i="1"/>
  <c r="PVD186" i="1"/>
  <c r="PVC186" i="1"/>
  <c r="PVB186" i="1"/>
  <c r="PVA186" i="1"/>
  <c r="PUZ186" i="1"/>
  <c r="PUY186" i="1"/>
  <c r="PUX186" i="1"/>
  <c r="PUW186" i="1"/>
  <c r="PUV186" i="1"/>
  <c r="PUU186" i="1"/>
  <c r="PUT186" i="1"/>
  <c r="PUS186" i="1"/>
  <c r="PUR186" i="1"/>
  <c r="PUQ186" i="1"/>
  <c r="PUP186" i="1"/>
  <c r="PUO186" i="1"/>
  <c r="PUN186" i="1"/>
  <c r="PUM186" i="1"/>
  <c r="PUL186" i="1"/>
  <c r="PUK186" i="1"/>
  <c r="PUJ186" i="1"/>
  <c r="PUI186" i="1"/>
  <c r="PUH186" i="1"/>
  <c r="PUG186" i="1"/>
  <c r="PUF186" i="1"/>
  <c r="PUE186" i="1"/>
  <c r="PUD186" i="1"/>
  <c r="PUC186" i="1"/>
  <c r="PUB186" i="1"/>
  <c r="PUA186" i="1"/>
  <c r="PTZ186" i="1"/>
  <c r="PTY186" i="1"/>
  <c r="PTX186" i="1"/>
  <c r="PTW186" i="1"/>
  <c r="PTV186" i="1"/>
  <c r="PTU186" i="1"/>
  <c r="PTT186" i="1"/>
  <c r="PTS186" i="1"/>
  <c r="PTR186" i="1"/>
  <c r="PTQ186" i="1"/>
  <c r="PTP186" i="1"/>
  <c r="PTO186" i="1"/>
  <c r="PTN186" i="1"/>
  <c r="PTM186" i="1"/>
  <c r="PTL186" i="1"/>
  <c r="PTK186" i="1"/>
  <c r="PTJ186" i="1"/>
  <c r="PTI186" i="1"/>
  <c r="PTH186" i="1"/>
  <c r="PTG186" i="1"/>
  <c r="PTF186" i="1"/>
  <c r="PTE186" i="1"/>
  <c r="PTD186" i="1"/>
  <c r="PTC186" i="1"/>
  <c r="PTB186" i="1"/>
  <c r="PTA186" i="1"/>
  <c r="PSZ186" i="1"/>
  <c r="PSY186" i="1"/>
  <c r="PSX186" i="1"/>
  <c r="PSW186" i="1"/>
  <c r="PSV186" i="1"/>
  <c r="PSU186" i="1"/>
  <c r="PST186" i="1"/>
  <c r="PSS186" i="1"/>
  <c r="PSR186" i="1"/>
  <c r="PSQ186" i="1"/>
  <c r="PSP186" i="1"/>
  <c r="PSO186" i="1"/>
  <c r="PSN186" i="1"/>
  <c r="PSM186" i="1"/>
  <c r="PSL186" i="1"/>
  <c r="PSK186" i="1"/>
  <c r="PSJ186" i="1"/>
  <c r="PSI186" i="1"/>
  <c r="PSH186" i="1"/>
  <c r="PSG186" i="1"/>
  <c r="PSF186" i="1"/>
  <c r="PSE186" i="1"/>
  <c r="PSD186" i="1"/>
  <c r="PSC186" i="1"/>
  <c r="PSB186" i="1"/>
  <c r="PSA186" i="1"/>
  <c r="PRZ186" i="1"/>
  <c r="PRY186" i="1"/>
  <c r="PRX186" i="1"/>
  <c r="PRW186" i="1"/>
  <c r="PRV186" i="1"/>
  <c r="PRU186" i="1"/>
  <c r="PRT186" i="1"/>
  <c r="PRS186" i="1"/>
  <c r="PRR186" i="1"/>
  <c r="PRQ186" i="1"/>
  <c r="PRP186" i="1"/>
  <c r="PRO186" i="1"/>
  <c r="PRN186" i="1"/>
  <c r="PRM186" i="1"/>
  <c r="PRL186" i="1"/>
  <c r="PRK186" i="1"/>
  <c r="PRJ186" i="1"/>
  <c r="PRI186" i="1"/>
  <c r="PRH186" i="1"/>
  <c r="PRG186" i="1"/>
  <c r="PRF186" i="1"/>
  <c r="PRE186" i="1"/>
  <c r="PRD186" i="1"/>
  <c r="PRC186" i="1"/>
  <c r="PRB186" i="1"/>
  <c r="PRA186" i="1"/>
  <c r="PQZ186" i="1"/>
  <c r="PQY186" i="1"/>
  <c r="PQX186" i="1"/>
  <c r="PQW186" i="1"/>
  <c r="PQV186" i="1"/>
  <c r="PQU186" i="1"/>
  <c r="PQT186" i="1"/>
  <c r="PQS186" i="1"/>
  <c r="PQR186" i="1"/>
  <c r="PQQ186" i="1"/>
  <c r="PQP186" i="1"/>
  <c r="PQO186" i="1"/>
  <c r="PQN186" i="1"/>
  <c r="PQM186" i="1"/>
  <c r="PQL186" i="1"/>
  <c r="PQK186" i="1"/>
  <c r="PQJ186" i="1"/>
  <c r="PQI186" i="1"/>
  <c r="PQH186" i="1"/>
  <c r="PQG186" i="1"/>
  <c r="PQF186" i="1"/>
  <c r="PQE186" i="1"/>
  <c r="PQD186" i="1"/>
  <c r="PQC186" i="1"/>
  <c r="PQB186" i="1"/>
  <c r="PQA186" i="1"/>
  <c r="PPZ186" i="1"/>
  <c r="PPY186" i="1"/>
  <c r="PPX186" i="1"/>
  <c r="PPW186" i="1"/>
  <c r="PPV186" i="1"/>
  <c r="PPU186" i="1"/>
  <c r="PPT186" i="1"/>
  <c r="PPS186" i="1"/>
  <c r="PPR186" i="1"/>
  <c r="PPQ186" i="1"/>
  <c r="PPP186" i="1"/>
  <c r="PPO186" i="1"/>
  <c r="PPN186" i="1"/>
  <c r="PPM186" i="1"/>
  <c r="PPL186" i="1"/>
  <c r="PPK186" i="1"/>
  <c r="PPJ186" i="1"/>
  <c r="PPI186" i="1"/>
  <c r="PPH186" i="1"/>
  <c r="PPG186" i="1"/>
  <c r="PPF186" i="1"/>
  <c r="PPE186" i="1"/>
  <c r="PPD186" i="1"/>
  <c r="PPC186" i="1"/>
  <c r="PPB186" i="1"/>
  <c r="PPA186" i="1"/>
  <c r="POZ186" i="1"/>
  <c r="POY186" i="1"/>
  <c r="POX186" i="1"/>
  <c r="POW186" i="1"/>
  <c r="POV186" i="1"/>
  <c r="POU186" i="1"/>
  <c r="POT186" i="1"/>
  <c r="POS186" i="1"/>
  <c r="POR186" i="1"/>
  <c r="POQ186" i="1"/>
  <c r="POP186" i="1"/>
  <c r="POO186" i="1"/>
  <c r="PON186" i="1"/>
  <c r="POM186" i="1"/>
  <c r="POL186" i="1"/>
  <c r="POK186" i="1"/>
  <c r="POJ186" i="1"/>
  <c r="POI186" i="1"/>
  <c r="POH186" i="1"/>
  <c r="POG186" i="1"/>
  <c r="POF186" i="1"/>
  <c r="POE186" i="1"/>
  <c r="POD186" i="1"/>
  <c r="POC186" i="1"/>
  <c r="POB186" i="1"/>
  <c r="POA186" i="1"/>
  <c r="PNZ186" i="1"/>
  <c r="PNY186" i="1"/>
  <c r="PNX186" i="1"/>
  <c r="PNW186" i="1"/>
  <c r="PNV186" i="1"/>
  <c r="PNU186" i="1"/>
  <c r="PNT186" i="1"/>
  <c r="PNS186" i="1"/>
  <c r="PNR186" i="1"/>
  <c r="PNQ186" i="1"/>
  <c r="PNP186" i="1"/>
  <c r="PNO186" i="1"/>
  <c r="PNN186" i="1"/>
  <c r="PNM186" i="1"/>
  <c r="PNL186" i="1"/>
  <c r="PNK186" i="1"/>
  <c r="PNJ186" i="1"/>
  <c r="PNI186" i="1"/>
  <c r="PNH186" i="1"/>
  <c r="PNG186" i="1"/>
  <c r="PNF186" i="1"/>
  <c r="PNE186" i="1"/>
  <c r="PND186" i="1"/>
  <c r="PNC186" i="1"/>
  <c r="PNB186" i="1"/>
  <c r="PNA186" i="1"/>
  <c r="PMZ186" i="1"/>
  <c r="PMY186" i="1"/>
  <c r="PMX186" i="1"/>
  <c r="PMW186" i="1"/>
  <c r="PMV186" i="1"/>
  <c r="PMU186" i="1"/>
  <c r="PMT186" i="1"/>
  <c r="PMS186" i="1"/>
  <c r="PMR186" i="1"/>
  <c r="PMQ186" i="1"/>
  <c r="PMP186" i="1"/>
  <c r="PMO186" i="1"/>
  <c r="PMN186" i="1"/>
  <c r="PMM186" i="1"/>
  <c r="PML186" i="1"/>
  <c r="PMK186" i="1"/>
  <c r="PMJ186" i="1"/>
  <c r="PMI186" i="1"/>
  <c r="PMH186" i="1"/>
  <c r="PMG186" i="1"/>
  <c r="PMF186" i="1"/>
  <c r="PME186" i="1"/>
  <c r="PMD186" i="1"/>
  <c r="PMC186" i="1"/>
  <c r="PMB186" i="1"/>
  <c r="PMA186" i="1"/>
  <c r="PLZ186" i="1"/>
  <c r="PLY186" i="1"/>
  <c r="PLX186" i="1"/>
  <c r="PLW186" i="1"/>
  <c r="PLV186" i="1"/>
  <c r="PLU186" i="1"/>
  <c r="PLT186" i="1"/>
  <c r="PLS186" i="1"/>
  <c r="PLR186" i="1"/>
  <c r="PLQ186" i="1"/>
  <c r="PLP186" i="1"/>
  <c r="PLO186" i="1"/>
  <c r="PLN186" i="1"/>
  <c r="PLM186" i="1"/>
  <c r="PLL186" i="1"/>
  <c r="PLK186" i="1"/>
  <c r="PLJ186" i="1"/>
  <c r="PLI186" i="1"/>
  <c r="PLH186" i="1"/>
  <c r="PLG186" i="1"/>
  <c r="PLF186" i="1"/>
  <c r="PLE186" i="1"/>
  <c r="PLD186" i="1"/>
  <c r="PLC186" i="1"/>
  <c r="PLB186" i="1"/>
  <c r="PLA186" i="1"/>
  <c r="PKZ186" i="1"/>
  <c r="PKY186" i="1"/>
  <c r="PKX186" i="1"/>
  <c r="PKW186" i="1"/>
  <c r="PKV186" i="1"/>
  <c r="PKU186" i="1"/>
  <c r="PKT186" i="1"/>
  <c r="PKS186" i="1"/>
  <c r="PKR186" i="1"/>
  <c r="PKQ186" i="1"/>
  <c r="PKP186" i="1"/>
  <c r="PKO186" i="1"/>
  <c r="PKN186" i="1"/>
  <c r="PKM186" i="1"/>
  <c r="PKL186" i="1"/>
  <c r="PKK186" i="1"/>
  <c r="PKJ186" i="1"/>
  <c r="PKI186" i="1"/>
  <c r="PKH186" i="1"/>
  <c r="PKG186" i="1"/>
  <c r="PKF186" i="1"/>
  <c r="PKE186" i="1"/>
  <c r="PKD186" i="1"/>
  <c r="PKC186" i="1"/>
  <c r="PKB186" i="1"/>
  <c r="PKA186" i="1"/>
  <c r="PJZ186" i="1"/>
  <c r="PJY186" i="1"/>
  <c r="PJX186" i="1"/>
  <c r="PJW186" i="1"/>
  <c r="PJV186" i="1"/>
  <c r="PJU186" i="1"/>
  <c r="PJT186" i="1"/>
  <c r="PJS186" i="1"/>
  <c r="PJR186" i="1"/>
  <c r="PJQ186" i="1"/>
  <c r="PJP186" i="1"/>
  <c r="PJO186" i="1"/>
  <c r="PJN186" i="1"/>
  <c r="PJM186" i="1"/>
  <c r="PJL186" i="1"/>
  <c r="PJK186" i="1"/>
  <c r="PJJ186" i="1"/>
  <c r="PJI186" i="1"/>
  <c r="PJH186" i="1"/>
  <c r="PJG186" i="1"/>
  <c r="PJF186" i="1"/>
  <c r="PJE186" i="1"/>
  <c r="PJD186" i="1"/>
  <c r="PJC186" i="1"/>
  <c r="PJB186" i="1"/>
  <c r="PJA186" i="1"/>
  <c r="PIZ186" i="1"/>
  <c r="PIY186" i="1"/>
  <c r="PIX186" i="1"/>
  <c r="PIW186" i="1"/>
  <c r="PIV186" i="1"/>
  <c r="PIU186" i="1"/>
  <c r="PIT186" i="1"/>
  <c r="PIS186" i="1"/>
  <c r="PIR186" i="1"/>
  <c r="PIQ186" i="1"/>
  <c r="PIP186" i="1"/>
  <c r="PIO186" i="1"/>
  <c r="PIN186" i="1"/>
  <c r="PIM186" i="1"/>
  <c r="PIL186" i="1"/>
  <c r="PIK186" i="1"/>
  <c r="PIJ186" i="1"/>
  <c r="PII186" i="1"/>
  <c r="PIH186" i="1"/>
  <c r="PIG186" i="1"/>
  <c r="PIF186" i="1"/>
  <c r="PIE186" i="1"/>
  <c r="PID186" i="1"/>
  <c r="PIC186" i="1"/>
  <c r="PIB186" i="1"/>
  <c r="PIA186" i="1"/>
  <c r="PHZ186" i="1"/>
  <c r="PHY186" i="1"/>
  <c r="PHX186" i="1"/>
  <c r="PHW186" i="1"/>
  <c r="PHV186" i="1"/>
  <c r="PHU186" i="1"/>
  <c r="PHT186" i="1"/>
  <c r="PHS186" i="1"/>
  <c r="PHR186" i="1"/>
  <c r="PHQ186" i="1"/>
  <c r="PHP186" i="1"/>
  <c r="PHO186" i="1"/>
  <c r="PHN186" i="1"/>
  <c r="PHM186" i="1"/>
  <c r="PHL186" i="1"/>
  <c r="PHK186" i="1"/>
  <c r="PHJ186" i="1"/>
  <c r="PHI186" i="1"/>
  <c r="PHH186" i="1"/>
  <c r="PHG186" i="1"/>
  <c r="PHF186" i="1"/>
  <c r="PHE186" i="1"/>
  <c r="PHD186" i="1"/>
  <c r="PHC186" i="1"/>
  <c r="PHB186" i="1"/>
  <c r="PHA186" i="1"/>
  <c r="PGZ186" i="1"/>
  <c r="PGY186" i="1"/>
  <c r="PGX186" i="1"/>
  <c r="PGW186" i="1"/>
  <c r="PGV186" i="1"/>
  <c r="PGU186" i="1"/>
  <c r="PGT186" i="1"/>
  <c r="PGS186" i="1"/>
  <c r="PGR186" i="1"/>
  <c r="PGQ186" i="1"/>
  <c r="PGP186" i="1"/>
  <c r="PGO186" i="1"/>
  <c r="PGN186" i="1"/>
  <c r="PGM186" i="1"/>
  <c r="PGL186" i="1"/>
  <c r="PGK186" i="1"/>
  <c r="PGJ186" i="1"/>
  <c r="PGI186" i="1"/>
  <c r="PGH186" i="1"/>
  <c r="PGG186" i="1"/>
  <c r="PGF186" i="1"/>
  <c r="PGE186" i="1"/>
  <c r="PGD186" i="1"/>
  <c r="PGC186" i="1"/>
  <c r="PGB186" i="1"/>
  <c r="PGA186" i="1"/>
  <c r="PFZ186" i="1"/>
  <c r="PFY186" i="1"/>
  <c r="PFX186" i="1"/>
  <c r="PFW186" i="1"/>
  <c r="PFV186" i="1"/>
  <c r="PFU186" i="1"/>
  <c r="PFT186" i="1"/>
  <c r="PFS186" i="1"/>
  <c r="PFR186" i="1"/>
  <c r="PFQ186" i="1"/>
  <c r="PFP186" i="1"/>
  <c r="PFO186" i="1"/>
  <c r="PFN186" i="1"/>
  <c r="PFM186" i="1"/>
  <c r="PFL186" i="1"/>
  <c r="PFK186" i="1"/>
  <c r="PFJ186" i="1"/>
  <c r="PFI186" i="1"/>
  <c r="PFH186" i="1"/>
  <c r="PFG186" i="1"/>
  <c r="PFF186" i="1"/>
  <c r="PFE186" i="1"/>
  <c r="PFD186" i="1"/>
  <c r="PFC186" i="1"/>
  <c r="PFB186" i="1"/>
  <c r="PFA186" i="1"/>
  <c r="PEZ186" i="1"/>
  <c r="PEY186" i="1"/>
  <c r="PEX186" i="1"/>
  <c r="PEW186" i="1"/>
  <c r="PEV186" i="1"/>
  <c r="PEU186" i="1"/>
  <c r="PET186" i="1"/>
  <c r="PES186" i="1"/>
  <c r="PER186" i="1"/>
  <c r="PEQ186" i="1"/>
  <c r="PEP186" i="1"/>
  <c r="PEO186" i="1"/>
  <c r="PEN186" i="1"/>
  <c r="PEM186" i="1"/>
  <c r="PEL186" i="1"/>
  <c r="PEK186" i="1"/>
  <c r="PEJ186" i="1"/>
  <c r="PEI186" i="1"/>
  <c r="PEH186" i="1"/>
  <c r="PEG186" i="1"/>
  <c r="PEF186" i="1"/>
  <c r="PEE186" i="1"/>
  <c r="PED186" i="1"/>
  <c r="PEC186" i="1"/>
  <c r="PEB186" i="1"/>
  <c r="PEA186" i="1"/>
  <c r="PDZ186" i="1"/>
  <c r="PDY186" i="1"/>
  <c r="PDX186" i="1"/>
  <c r="PDW186" i="1"/>
  <c r="PDV186" i="1"/>
  <c r="PDU186" i="1"/>
  <c r="PDT186" i="1"/>
  <c r="PDS186" i="1"/>
  <c r="PDR186" i="1"/>
  <c r="PDQ186" i="1"/>
  <c r="PDP186" i="1"/>
  <c r="PDO186" i="1"/>
  <c r="PDN186" i="1"/>
  <c r="PDM186" i="1"/>
  <c r="PDL186" i="1"/>
  <c r="PDK186" i="1"/>
  <c r="PDJ186" i="1"/>
  <c r="PDI186" i="1"/>
  <c r="PDH186" i="1"/>
  <c r="PDG186" i="1"/>
  <c r="PDF186" i="1"/>
  <c r="PDE186" i="1"/>
  <c r="PDD186" i="1"/>
  <c r="PDC186" i="1"/>
  <c r="PDB186" i="1"/>
  <c r="PDA186" i="1"/>
  <c r="PCZ186" i="1"/>
  <c r="PCY186" i="1"/>
  <c r="PCX186" i="1"/>
  <c r="PCW186" i="1"/>
  <c r="PCV186" i="1"/>
  <c r="PCU186" i="1"/>
  <c r="PCT186" i="1"/>
  <c r="PCS186" i="1"/>
  <c r="PCR186" i="1"/>
  <c r="PCQ186" i="1"/>
  <c r="PCP186" i="1"/>
  <c r="PCO186" i="1"/>
  <c r="PCN186" i="1"/>
  <c r="PCM186" i="1"/>
  <c r="PCL186" i="1"/>
  <c r="PCK186" i="1"/>
  <c r="PCJ186" i="1"/>
  <c r="PCI186" i="1"/>
  <c r="PCH186" i="1"/>
  <c r="PCG186" i="1"/>
  <c r="PCF186" i="1"/>
  <c r="PCE186" i="1"/>
  <c r="PCD186" i="1"/>
  <c r="PCC186" i="1"/>
  <c r="PCB186" i="1"/>
  <c r="PCA186" i="1"/>
  <c r="PBZ186" i="1"/>
  <c r="PBY186" i="1"/>
  <c r="PBX186" i="1"/>
  <c r="PBW186" i="1"/>
  <c r="PBV186" i="1"/>
  <c r="PBU186" i="1"/>
  <c r="PBT186" i="1"/>
  <c r="PBS186" i="1"/>
  <c r="PBR186" i="1"/>
  <c r="PBQ186" i="1"/>
  <c r="PBP186" i="1"/>
  <c r="PBO186" i="1"/>
  <c r="PBN186" i="1"/>
  <c r="PBM186" i="1"/>
  <c r="PBL186" i="1"/>
  <c r="PBK186" i="1"/>
  <c r="PBJ186" i="1"/>
  <c r="PBI186" i="1"/>
  <c r="PBH186" i="1"/>
  <c r="PBG186" i="1"/>
  <c r="PBF186" i="1"/>
  <c r="PBE186" i="1"/>
  <c r="PBD186" i="1"/>
  <c r="PBC186" i="1"/>
  <c r="PBB186" i="1"/>
  <c r="PBA186" i="1"/>
  <c r="PAZ186" i="1"/>
  <c r="PAY186" i="1"/>
  <c r="PAX186" i="1"/>
  <c r="PAW186" i="1"/>
  <c r="PAV186" i="1"/>
  <c r="PAU186" i="1"/>
  <c r="PAT186" i="1"/>
  <c r="PAS186" i="1"/>
  <c r="PAR186" i="1"/>
  <c r="PAQ186" i="1"/>
  <c r="PAP186" i="1"/>
  <c r="PAO186" i="1"/>
  <c r="PAN186" i="1"/>
  <c r="PAM186" i="1"/>
  <c r="PAL186" i="1"/>
  <c r="PAK186" i="1"/>
  <c r="PAJ186" i="1"/>
  <c r="PAI186" i="1"/>
  <c r="PAH186" i="1"/>
  <c r="PAG186" i="1"/>
  <c r="PAF186" i="1"/>
  <c r="PAE186" i="1"/>
  <c r="PAD186" i="1"/>
  <c r="PAC186" i="1"/>
  <c r="PAB186" i="1"/>
  <c r="PAA186" i="1"/>
  <c r="OZZ186" i="1"/>
  <c r="OZY186" i="1"/>
  <c r="OZX186" i="1"/>
  <c r="OZW186" i="1"/>
  <c r="OZV186" i="1"/>
  <c r="OZU186" i="1"/>
  <c r="OZT186" i="1"/>
  <c r="OZS186" i="1"/>
  <c r="OZR186" i="1"/>
  <c r="OZQ186" i="1"/>
  <c r="OZP186" i="1"/>
  <c r="OZO186" i="1"/>
  <c r="OZN186" i="1"/>
  <c r="OZM186" i="1"/>
  <c r="OZL186" i="1"/>
  <c r="OZK186" i="1"/>
  <c r="OZJ186" i="1"/>
  <c r="OZI186" i="1"/>
  <c r="OZH186" i="1"/>
  <c r="OZG186" i="1"/>
  <c r="OZF186" i="1"/>
  <c r="OZE186" i="1"/>
  <c r="OZD186" i="1"/>
  <c r="OZC186" i="1"/>
  <c r="OZB186" i="1"/>
  <c r="OZA186" i="1"/>
  <c r="OYZ186" i="1"/>
  <c r="OYY186" i="1"/>
  <c r="OYX186" i="1"/>
  <c r="OYW186" i="1"/>
  <c r="OYV186" i="1"/>
  <c r="OYU186" i="1"/>
  <c r="OYT186" i="1"/>
  <c r="OYS186" i="1"/>
  <c r="OYR186" i="1"/>
  <c r="OYQ186" i="1"/>
  <c r="OYP186" i="1"/>
  <c r="OYO186" i="1"/>
  <c r="OYN186" i="1"/>
  <c r="OYM186" i="1"/>
  <c r="OYL186" i="1"/>
  <c r="OYK186" i="1"/>
  <c r="OYJ186" i="1"/>
  <c r="OYI186" i="1"/>
  <c r="OYH186" i="1"/>
  <c r="OYG186" i="1"/>
  <c r="OYF186" i="1"/>
  <c r="OYE186" i="1"/>
  <c r="OYD186" i="1"/>
  <c r="OYC186" i="1"/>
  <c r="OYB186" i="1"/>
  <c r="OYA186" i="1"/>
  <c r="OXZ186" i="1"/>
  <c r="OXY186" i="1"/>
  <c r="OXX186" i="1"/>
  <c r="OXW186" i="1"/>
  <c r="OXV186" i="1"/>
  <c r="OXU186" i="1"/>
  <c r="OXT186" i="1"/>
  <c r="OXS186" i="1"/>
  <c r="OXR186" i="1"/>
  <c r="OXQ186" i="1"/>
  <c r="OXP186" i="1"/>
  <c r="OXO186" i="1"/>
  <c r="OXN186" i="1"/>
  <c r="OXM186" i="1"/>
  <c r="OXL186" i="1"/>
  <c r="OXK186" i="1"/>
  <c r="OXJ186" i="1"/>
  <c r="OXI186" i="1"/>
  <c r="OXH186" i="1"/>
  <c r="OXG186" i="1"/>
  <c r="OXF186" i="1"/>
  <c r="OXE186" i="1"/>
  <c r="OXD186" i="1"/>
  <c r="OXC186" i="1"/>
  <c r="OXB186" i="1"/>
  <c r="OXA186" i="1"/>
  <c r="OWZ186" i="1"/>
  <c r="OWY186" i="1"/>
  <c r="OWX186" i="1"/>
  <c r="OWW186" i="1"/>
  <c r="OWV186" i="1"/>
  <c r="OWU186" i="1"/>
  <c r="OWT186" i="1"/>
  <c r="OWS186" i="1"/>
  <c r="OWR186" i="1"/>
  <c r="OWQ186" i="1"/>
  <c r="OWP186" i="1"/>
  <c r="OWO186" i="1"/>
  <c r="OWN186" i="1"/>
  <c r="OWM186" i="1"/>
  <c r="OWL186" i="1"/>
  <c r="OWK186" i="1"/>
  <c r="OWJ186" i="1"/>
  <c r="OWI186" i="1"/>
  <c r="OWH186" i="1"/>
  <c r="OWG186" i="1"/>
  <c r="OWF186" i="1"/>
  <c r="OWE186" i="1"/>
  <c r="OWD186" i="1"/>
  <c r="OWC186" i="1"/>
  <c r="OWB186" i="1"/>
  <c r="OWA186" i="1"/>
  <c r="OVZ186" i="1"/>
  <c r="OVY186" i="1"/>
  <c r="OVX186" i="1"/>
  <c r="OVW186" i="1"/>
  <c r="OVV186" i="1"/>
  <c r="OVU186" i="1"/>
  <c r="OVT186" i="1"/>
  <c r="OVS186" i="1"/>
  <c r="OVR186" i="1"/>
  <c r="OVQ186" i="1"/>
  <c r="OVP186" i="1"/>
  <c r="OVO186" i="1"/>
  <c r="OVN186" i="1"/>
  <c r="OVM186" i="1"/>
  <c r="OVL186" i="1"/>
  <c r="OVK186" i="1"/>
  <c r="OVJ186" i="1"/>
  <c r="OVI186" i="1"/>
  <c r="OVH186" i="1"/>
  <c r="OVG186" i="1"/>
  <c r="OVF186" i="1"/>
  <c r="OVE186" i="1"/>
  <c r="OVD186" i="1"/>
  <c r="OVC186" i="1"/>
  <c r="OVB186" i="1"/>
  <c r="OVA186" i="1"/>
  <c r="OUZ186" i="1"/>
  <c r="OUY186" i="1"/>
  <c r="OUX186" i="1"/>
  <c r="OUW186" i="1"/>
  <c r="OUV186" i="1"/>
  <c r="OUU186" i="1"/>
  <c r="OUT186" i="1"/>
  <c r="OUS186" i="1"/>
  <c r="OUR186" i="1"/>
  <c r="OUQ186" i="1"/>
  <c r="OUP186" i="1"/>
  <c r="OUO186" i="1"/>
  <c r="OUN186" i="1"/>
  <c r="OUM186" i="1"/>
  <c r="OUL186" i="1"/>
  <c r="OUK186" i="1"/>
  <c r="OUJ186" i="1"/>
  <c r="OUI186" i="1"/>
  <c r="OUH186" i="1"/>
  <c r="OUG186" i="1"/>
  <c r="OUF186" i="1"/>
  <c r="OUE186" i="1"/>
  <c r="OUD186" i="1"/>
  <c r="OUC186" i="1"/>
  <c r="OUB186" i="1"/>
  <c r="OUA186" i="1"/>
  <c r="OTZ186" i="1"/>
  <c r="OTY186" i="1"/>
  <c r="OTX186" i="1"/>
  <c r="OTW186" i="1"/>
  <c r="OTV186" i="1"/>
  <c r="OTU186" i="1"/>
  <c r="OTT186" i="1"/>
  <c r="OTS186" i="1"/>
  <c r="OTR186" i="1"/>
  <c r="OTQ186" i="1"/>
  <c r="OTP186" i="1"/>
  <c r="OTO186" i="1"/>
  <c r="OTN186" i="1"/>
  <c r="OTM186" i="1"/>
  <c r="OTL186" i="1"/>
  <c r="OTK186" i="1"/>
  <c r="OTJ186" i="1"/>
  <c r="OTI186" i="1"/>
  <c r="OTH186" i="1"/>
  <c r="OTG186" i="1"/>
  <c r="OTF186" i="1"/>
  <c r="OTE186" i="1"/>
  <c r="OTD186" i="1"/>
  <c r="OTC186" i="1"/>
  <c r="OTB186" i="1"/>
  <c r="OTA186" i="1"/>
  <c r="OSZ186" i="1"/>
  <c r="OSY186" i="1"/>
  <c r="OSX186" i="1"/>
  <c r="OSW186" i="1"/>
  <c r="OSV186" i="1"/>
  <c r="OSU186" i="1"/>
  <c r="OST186" i="1"/>
  <c r="OSS186" i="1"/>
  <c r="OSR186" i="1"/>
  <c r="OSQ186" i="1"/>
  <c r="OSP186" i="1"/>
  <c r="OSO186" i="1"/>
  <c r="OSN186" i="1"/>
  <c r="OSM186" i="1"/>
  <c r="OSL186" i="1"/>
  <c r="OSK186" i="1"/>
  <c r="OSJ186" i="1"/>
  <c r="OSI186" i="1"/>
  <c r="OSH186" i="1"/>
  <c r="OSG186" i="1"/>
  <c r="OSF186" i="1"/>
  <c r="OSE186" i="1"/>
  <c r="OSD186" i="1"/>
  <c r="OSC186" i="1"/>
  <c r="OSB186" i="1"/>
  <c r="OSA186" i="1"/>
  <c r="ORZ186" i="1"/>
  <c r="ORY186" i="1"/>
  <c r="ORX186" i="1"/>
  <c r="ORW186" i="1"/>
  <c r="ORV186" i="1"/>
  <c r="ORU186" i="1"/>
  <c r="ORT186" i="1"/>
  <c r="ORS186" i="1"/>
  <c r="ORR186" i="1"/>
  <c r="ORQ186" i="1"/>
  <c r="ORP186" i="1"/>
  <c r="ORO186" i="1"/>
  <c r="ORN186" i="1"/>
  <c r="ORM186" i="1"/>
  <c r="ORL186" i="1"/>
  <c r="ORK186" i="1"/>
  <c r="ORJ186" i="1"/>
  <c r="ORI186" i="1"/>
  <c r="ORH186" i="1"/>
  <c r="ORG186" i="1"/>
  <c r="ORF186" i="1"/>
  <c r="ORE186" i="1"/>
  <c r="ORD186" i="1"/>
  <c r="ORC186" i="1"/>
  <c r="ORB186" i="1"/>
  <c r="ORA186" i="1"/>
  <c r="OQZ186" i="1"/>
  <c r="OQY186" i="1"/>
  <c r="OQX186" i="1"/>
  <c r="OQW186" i="1"/>
  <c r="OQV186" i="1"/>
  <c r="OQU186" i="1"/>
  <c r="OQT186" i="1"/>
  <c r="OQS186" i="1"/>
  <c r="OQR186" i="1"/>
  <c r="OQQ186" i="1"/>
  <c r="OQP186" i="1"/>
  <c r="OQO186" i="1"/>
  <c r="OQN186" i="1"/>
  <c r="OQM186" i="1"/>
  <c r="OQL186" i="1"/>
  <c r="OQK186" i="1"/>
  <c r="OQJ186" i="1"/>
  <c r="OQI186" i="1"/>
  <c r="OQH186" i="1"/>
  <c r="OQG186" i="1"/>
  <c r="OQF186" i="1"/>
  <c r="OQE186" i="1"/>
  <c r="OQD186" i="1"/>
  <c r="OQC186" i="1"/>
  <c r="OQB186" i="1"/>
  <c r="OQA186" i="1"/>
  <c r="OPZ186" i="1"/>
  <c r="OPY186" i="1"/>
  <c r="OPX186" i="1"/>
  <c r="OPW186" i="1"/>
  <c r="OPV186" i="1"/>
  <c r="OPU186" i="1"/>
  <c r="OPT186" i="1"/>
  <c r="OPS186" i="1"/>
  <c r="OPR186" i="1"/>
  <c r="OPQ186" i="1"/>
  <c r="OPP186" i="1"/>
  <c r="OPO186" i="1"/>
  <c r="OPN186" i="1"/>
  <c r="OPM186" i="1"/>
  <c r="OPL186" i="1"/>
  <c r="OPK186" i="1"/>
  <c r="OPJ186" i="1"/>
  <c r="OPI186" i="1"/>
  <c r="OPH186" i="1"/>
  <c r="OPG186" i="1"/>
  <c r="OPF186" i="1"/>
  <c r="OPE186" i="1"/>
  <c r="OPD186" i="1"/>
  <c r="OPC186" i="1"/>
  <c r="OPB186" i="1"/>
  <c r="OPA186" i="1"/>
  <c r="OOZ186" i="1"/>
  <c r="OOY186" i="1"/>
  <c r="OOX186" i="1"/>
  <c r="OOW186" i="1"/>
  <c r="OOV186" i="1"/>
  <c r="OOU186" i="1"/>
  <c r="OOT186" i="1"/>
  <c r="OOS186" i="1"/>
  <c r="OOR186" i="1"/>
  <c r="OOQ186" i="1"/>
  <c r="OOP186" i="1"/>
  <c r="OOO186" i="1"/>
  <c r="OON186" i="1"/>
  <c r="OOM186" i="1"/>
  <c r="OOL186" i="1"/>
  <c r="OOK186" i="1"/>
  <c r="OOJ186" i="1"/>
  <c r="OOI186" i="1"/>
  <c r="OOH186" i="1"/>
  <c r="OOG186" i="1"/>
  <c r="OOF186" i="1"/>
  <c r="OOE186" i="1"/>
  <c r="OOD186" i="1"/>
  <c r="OOC186" i="1"/>
  <c r="OOB186" i="1"/>
  <c r="OOA186" i="1"/>
  <c r="ONZ186" i="1"/>
  <c r="ONY186" i="1"/>
  <c r="ONX186" i="1"/>
  <c r="ONW186" i="1"/>
  <c r="ONV186" i="1"/>
  <c r="ONU186" i="1"/>
  <c r="ONT186" i="1"/>
  <c r="ONS186" i="1"/>
  <c r="ONR186" i="1"/>
  <c r="ONQ186" i="1"/>
  <c r="ONP186" i="1"/>
  <c r="ONO186" i="1"/>
  <c r="ONN186" i="1"/>
  <c r="ONM186" i="1"/>
  <c r="ONL186" i="1"/>
  <c r="ONK186" i="1"/>
  <c r="ONJ186" i="1"/>
  <c r="ONI186" i="1"/>
  <c r="ONH186" i="1"/>
  <c r="ONG186" i="1"/>
  <c r="ONF186" i="1"/>
  <c r="ONE186" i="1"/>
  <c r="OND186" i="1"/>
  <c r="ONC186" i="1"/>
  <c r="ONB186" i="1"/>
  <c r="ONA186" i="1"/>
  <c r="OMZ186" i="1"/>
  <c r="OMY186" i="1"/>
  <c r="OMX186" i="1"/>
  <c r="OMW186" i="1"/>
  <c r="OMV186" i="1"/>
  <c r="OMU186" i="1"/>
  <c r="OMT186" i="1"/>
  <c r="OMS186" i="1"/>
  <c r="OMR186" i="1"/>
  <c r="OMQ186" i="1"/>
  <c r="OMP186" i="1"/>
  <c r="OMO186" i="1"/>
  <c r="OMN186" i="1"/>
  <c r="OMM186" i="1"/>
  <c r="OML186" i="1"/>
  <c r="OMK186" i="1"/>
  <c r="OMJ186" i="1"/>
  <c r="OMI186" i="1"/>
  <c r="OMH186" i="1"/>
  <c r="OMG186" i="1"/>
  <c r="OMF186" i="1"/>
  <c r="OME186" i="1"/>
  <c r="OMD186" i="1"/>
  <c r="OMC186" i="1"/>
  <c r="OMB186" i="1"/>
  <c r="OMA186" i="1"/>
  <c r="OLZ186" i="1"/>
  <c r="OLY186" i="1"/>
  <c r="OLX186" i="1"/>
  <c r="OLW186" i="1"/>
  <c r="OLV186" i="1"/>
  <c r="OLU186" i="1"/>
  <c r="OLT186" i="1"/>
  <c r="OLS186" i="1"/>
  <c r="OLR186" i="1"/>
  <c r="OLQ186" i="1"/>
  <c r="OLP186" i="1"/>
  <c r="OLO186" i="1"/>
  <c r="OLN186" i="1"/>
  <c r="OLM186" i="1"/>
  <c r="OLL186" i="1"/>
  <c r="OLK186" i="1"/>
  <c r="OLJ186" i="1"/>
  <c r="OLI186" i="1"/>
  <c r="OLH186" i="1"/>
  <c r="OLG186" i="1"/>
  <c r="OLF186" i="1"/>
  <c r="OLE186" i="1"/>
  <c r="OLD186" i="1"/>
  <c r="OLC186" i="1"/>
  <c r="OLB186" i="1"/>
  <c r="OLA186" i="1"/>
  <c r="OKZ186" i="1"/>
  <c r="OKY186" i="1"/>
  <c r="OKX186" i="1"/>
  <c r="OKW186" i="1"/>
  <c r="OKV186" i="1"/>
  <c r="OKU186" i="1"/>
  <c r="OKT186" i="1"/>
  <c r="OKS186" i="1"/>
  <c r="OKR186" i="1"/>
  <c r="OKQ186" i="1"/>
  <c r="OKP186" i="1"/>
  <c r="OKO186" i="1"/>
  <c r="OKN186" i="1"/>
  <c r="OKM186" i="1"/>
  <c r="OKL186" i="1"/>
  <c r="OKK186" i="1"/>
  <c r="OKJ186" i="1"/>
  <c r="OKI186" i="1"/>
  <c r="OKH186" i="1"/>
  <c r="OKG186" i="1"/>
  <c r="OKF186" i="1"/>
  <c r="OKE186" i="1"/>
  <c r="OKD186" i="1"/>
  <c r="OKC186" i="1"/>
  <c r="OKB186" i="1"/>
  <c r="OKA186" i="1"/>
  <c r="OJZ186" i="1"/>
  <c r="OJY186" i="1"/>
  <c r="OJX186" i="1"/>
  <c r="OJW186" i="1"/>
  <c r="OJV186" i="1"/>
  <c r="OJU186" i="1"/>
  <c r="OJT186" i="1"/>
  <c r="OJS186" i="1"/>
  <c r="OJR186" i="1"/>
  <c r="OJQ186" i="1"/>
  <c r="OJP186" i="1"/>
  <c r="OJO186" i="1"/>
  <c r="OJN186" i="1"/>
  <c r="OJM186" i="1"/>
  <c r="OJL186" i="1"/>
  <c r="OJK186" i="1"/>
  <c r="OJJ186" i="1"/>
  <c r="OJI186" i="1"/>
  <c r="OJH186" i="1"/>
  <c r="OJG186" i="1"/>
  <c r="OJF186" i="1"/>
  <c r="OJE186" i="1"/>
  <c r="OJD186" i="1"/>
  <c r="OJC186" i="1"/>
  <c r="OJB186" i="1"/>
  <c r="OJA186" i="1"/>
  <c r="OIZ186" i="1"/>
  <c r="OIY186" i="1"/>
  <c r="OIX186" i="1"/>
  <c r="OIW186" i="1"/>
  <c r="OIV186" i="1"/>
  <c r="OIU186" i="1"/>
  <c r="OIT186" i="1"/>
  <c r="OIS186" i="1"/>
  <c r="OIR186" i="1"/>
  <c r="OIQ186" i="1"/>
  <c r="OIP186" i="1"/>
  <c r="OIO186" i="1"/>
  <c r="OIN186" i="1"/>
  <c r="OIM186" i="1"/>
  <c r="OIL186" i="1"/>
  <c r="OIK186" i="1"/>
  <c r="OIJ186" i="1"/>
  <c r="OII186" i="1"/>
  <c r="OIH186" i="1"/>
  <c r="OIG186" i="1"/>
  <c r="OIF186" i="1"/>
  <c r="OIE186" i="1"/>
  <c r="OID186" i="1"/>
  <c r="OIC186" i="1"/>
  <c r="OIB186" i="1"/>
  <c r="OIA186" i="1"/>
  <c r="OHZ186" i="1"/>
  <c r="OHY186" i="1"/>
  <c r="OHX186" i="1"/>
  <c r="OHW186" i="1"/>
  <c r="OHV186" i="1"/>
  <c r="OHU186" i="1"/>
  <c r="OHT186" i="1"/>
  <c r="OHS186" i="1"/>
  <c r="OHR186" i="1"/>
  <c r="OHQ186" i="1"/>
  <c r="OHP186" i="1"/>
  <c r="OHO186" i="1"/>
  <c r="OHN186" i="1"/>
  <c r="OHM186" i="1"/>
  <c r="OHL186" i="1"/>
  <c r="OHK186" i="1"/>
  <c r="OHJ186" i="1"/>
  <c r="OHI186" i="1"/>
  <c r="OHH186" i="1"/>
  <c r="OHG186" i="1"/>
  <c r="OHF186" i="1"/>
  <c r="OHE186" i="1"/>
  <c r="OHD186" i="1"/>
  <c r="OHC186" i="1"/>
  <c r="OHB186" i="1"/>
  <c r="OHA186" i="1"/>
  <c r="OGZ186" i="1"/>
  <c r="OGY186" i="1"/>
  <c r="OGX186" i="1"/>
  <c r="OGW186" i="1"/>
  <c r="OGV186" i="1"/>
  <c r="OGU186" i="1"/>
  <c r="OGT186" i="1"/>
  <c r="OGS186" i="1"/>
  <c r="OGR186" i="1"/>
  <c r="OGQ186" i="1"/>
  <c r="OGP186" i="1"/>
  <c r="OGO186" i="1"/>
  <c r="OGN186" i="1"/>
  <c r="OGM186" i="1"/>
  <c r="OGL186" i="1"/>
  <c r="OGK186" i="1"/>
  <c r="OGJ186" i="1"/>
  <c r="OGI186" i="1"/>
  <c r="OGH186" i="1"/>
  <c r="OGG186" i="1"/>
  <c r="OGF186" i="1"/>
  <c r="OGE186" i="1"/>
  <c r="OGD186" i="1"/>
  <c r="OGC186" i="1"/>
  <c r="OGB186" i="1"/>
  <c r="OGA186" i="1"/>
  <c r="OFZ186" i="1"/>
  <c r="OFY186" i="1"/>
  <c r="OFX186" i="1"/>
  <c r="OFW186" i="1"/>
  <c r="OFV186" i="1"/>
  <c r="OFU186" i="1"/>
  <c r="OFT186" i="1"/>
  <c r="OFS186" i="1"/>
  <c r="OFR186" i="1"/>
  <c r="OFQ186" i="1"/>
  <c r="OFP186" i="1"/>
  <c r="OFO186" i="1"/>
  <c r="OFN186" i="1"/>
  <c r="OFM186" i="1"/>
  <c r="OFL186" i="1"/>
  <c r="OFK186" i="1"/>
  <c r="OFJ186" i="1"/>
  <c r="OFI186" i="1"/>
  <c r="OFH186" i="1"/>
  <c r="OFG186" i="1"/>
  <c r="OFF186" i="1"/>
  <c r="OFE186" i="1"/>
  <c r="OFD186" i="1"/>
  <c r="OFC186" i="1"/>
  <c r="OFB186" i="1"/>
  <c r="OFA186" i="1"/>
  <c r="OEZ186" i="1"/>
  <c r="OEY186" i="1"/>
  <c r="OEX186" i="1"/>
  <c r="OEW186" i="1"/>
  <c r="OEV186" i="1"/>
  <c r="OEU186" i="1"/>
  <c r="OET186" i="1"/>
  <c r="OES186" i="1"/>
  <c r="OER186" i="1"/>
  <c r="OEQ186" i="1"/>
  <c r="OEP186" i="1"/>
  <c r="OEO186" i="1"/>
  <c r="OEN186" i="1"/>
  <c r="OEM186" i="1"/>
  <c r="OEL186" i="1"/>
  <c r="OEK186" i="1"/>
  <c r="OEJ186" i="1"/>
  <c r="OEI186" i="1"/>
  <c r="OEH186" i="1"/>
  <c r="OEG186" i="1"/>
  <c r="OEF186" i="1"/>
  <c r="OEE186" i="1"/>
  <c r="OED186" i="1"/>
  <c r="OEC186" i="1"/>
  <c r="OEB186" i="1"/>
  <c r="OEA186" i="1"/>
  <c r="ODZ186" i="1"/>
  <c r="ODY186" i="1"/>
  <c r="ODX186" i="1"/>
  <c r="ODW186" i="1"/>
  <c r="ODV186" i="1"/>
  <c r="ODU186" i="1"/>
  <c r="ODT186" i="1"/>
  <c r="ODS186" i="1"/>
  <c r="ODR186" i="1"/>
  <c r="ODQ186" i="1"/>
  <c r="ODP186" i="1"/>
  <c r="ODO186" i="1"/>
  <c r="ODN186" i="1"/>
  <c r="ODM186" i="1"/>
  <c r="ODL186" i="1"/>
  <c r="ODK186" i="1"/>
  <c r="ODJ186" i="1"/>
  <c r="ODI186" i="1"/>
  <c r="ODH186" i="1"/>
  <c r="ODG186" i="1"/>
  <c r="ODF186" i="1"/>
  <c r="ODE186" i="1"/>
  <c r="ODD186" i="1"/>
  <c r="ODC186" i="1"/>
  <c r="ODB186" i="1"/>
  <c r="ODA186" i="1"/>
  <c r="OCZ186" i="1"/>
  <c r="OCY186" i="1"/>
  <c r="OCX186" i="1"/>
  <c r="OCW186" i="1"/>
  <c r="OCV186" i="1"/>
  <c r="OCU186" i="1"/>
  <c r="OCT186" i="1"/>
  <c r="OCS186" i="1"/>
  <c r="OCR186" i="1"/>
  <c r="OCQ186" i="1"/>
  <c r="OCP186" i="1"/>
  <c r="OCO186" i="1"/>
  <c r="OCN186" i="1"/>
  <c r="OCM186" i="1"/>
  <c r="OCL186" i="1"/>
  <c r="OCK186" i="1"/>
  <c r="OCJ186" i="1"/>
  <c r="OCI186" i="1"/>
  <c r="OCH186" i="1"/>
  <c r="OCG186" i="1"/>
  <c r="OCF186" i="1"/>
  <c r="OCE186" i="1"/>
  <c r="OCD186" i="1"/>
  <c r="OCC186" i="1"/>
  <c r="OCB186" i="1"/>
  <c r="OCA186" i="1"/>
  <c r="OBZ186" i="1"/>
  <c r="OBY186" i="1"/>
  <c r="OBX186" i="1"/>
  <c r="OBW186" i="1"/>
  <c r="OBV186" i="1"/>
  <c r="OBU186" i="1"/>
  <c r="OBT186" i="1"/>
  <c r="OBS186" i="1"/>
  <c r="OBR186" i="1"/>
  <c r="OBQ186" i="1"/>
  <c r="OBP186" i="1"/>
  <c r="OBO186" i="1"/>
  <c r="OBN186" i="1"/>
  <c r="OBM186" i="1"/>
  <c r="OBL186" i="1"/>
  <c r="OBK186" i="1"/>
  <c r="OBJ186" i="1"/>
  <c r="OBI186" i="1"/>
  <c r="OBH186" i="1"/>
  <c r="OBG186" i="1"/>
  <c r="OBF186" i="1"/>
  <c r="OBE186" i="1"/>
  <c r="OBD186" i="1"/>
  <c r="OBC186" i="1"/>
  <c r="OBB186" i="1"/>
  <c r="OBA186" i="1"/>
  <c r="OAZ186" i="1"/>
  <c r="OAY186" i="1"/>
  <c r="OAX186" i="1"/>
  <c r="OAW186" i="1"/>
  <c r="OAV186" i="1"/>
  <c r="OAU186" i="1"/>
  <c r="OAT186" i="1"/>
  <c r="OAS186" i="1"/>
  <c r="OAR186" i="1"/>
  <c r="OAQ186" i="1"/>
  <c r="OAP186" i="1"/>
  <c r="OAO186" i="1"/>
  <c r="OAN186" i="1"/>
  <c r="OAM186" i="1"/>
  <c r="OAL186" i="1"/>
  <c r="OAK186" i="1"/>
  <c r="OAJ186" i="1"/>
  <c r="OAI186" i="1"/>
  <c r="OAH186" i="1"/>
  <c r="OAG186" i="1"/>
  <c r="OAF186" i="1"/>
  <c r="OAE186" i="1"/>
  <c r="OAD186" i="1"/>
  <c r="OAC186" i="1"/>
  <c r="OAB186" i="1"/>
  <c r="OAA186" i="1"/>
  <c r="NZZ186" i="1"/>
  <c r="NZY186" i="1"/>
  <c r="NZX186" i="1"/>
  <c r="NZW186" i="1"/>
  <c r="NZV186" i="1"/>
  <c r="NZU186" i="1"/>
  <c r="NZT186" i="1"/>
  <c r="NZS186" i="1"/>
  <c r="NZR186" i="1"/>
  <c r="NZQ186" i="1"/>
  <c r="NZP186" i="1"/>
  <c r="NZO186" i="1"/>
  <c r="NZN186" i="1"/>
  <c r="NZM186" i="1"/>
  <c r="NZL186" i="1"/>
  <c r="NZK186" i="1"/>
  <c r="NZJ186" i="1"/>
  <c r="NZI186" i="1"/>
  <c r="NZH186" i="1"/>
  <c r="NZG186" i="1"/>
  <c r="NZF186" i="1"/>
  <c r="NZE186" i="1"/>
  <c r="NZD186" i="1"/>
  <c r="NZC186" i="1"/>
  <c r="NZB186" i="1"/>
  <c r="NZA186" i="1"/>
  <c r="NYZ186" i="1"/>
  <c r="NYY186" i="1"/>
  <c r="NYX186" i="1"/>
  <c r="NYW186" i="1"/>
  <c r="NYV186" i="1"/>
  <c r="NYU186" i="1"/>
  <c r="NYT186" i="1"/>
  <c r="NYS186" i="1"/>
  <c r="NYR186" i="1"/>
  <c r="NYQ186" i="1"/>
  <c r="NYP186" i="1"/>
  <c r="NYO186" i="1"/>
  <c r="NYN186" i="1"/>
  <c r="NYM186" i="1"/>
  <c r="NYL186" i="1"/>
  <c r="NYK186" i="1"/>
  <c r="NYJ186" i="1"/>
  <c r="NYI186" i="1"/>
  <c r="NYH186" i="1"/>
  <c r="NYG186" i="1"/>
  <c r="NYF186" i="1"/>
  <c r="NYE186" i="1"/>
  <c r="NYD186" i="1"/>
  <c r="NYC186" i="1"/>
  <c r="NYB186" i="1"/>
  <c r="NYA186" i="1"/>
  <c r="NXZ186" i="1"/>
  <c r="NXY186" i="1"/>
  <c r="NXX186" i="1"/>
  <c r="NXW186" i="1"/>
  <c r="NXV186" i="1"/>
  <c r="NXU186" i="1"/>
  <c r="NXT186" i="1"/>
  <c r="NXS186" i="1"/>
  <c r="NXR186" i="1"/>
  <c r="NXQ186" i="1"/>
  <c r="NXP186" i="1"/>
  <c r="NXO186" i="1"/>
  <c r="NXN186" i="1"/>
  <c r="NXM186" i="1"/>
  <c r="NXL186" i="1"/>
  <c r="NXK186" i="1"/>
  <c r="NXJ186" i="1"/>
  <c r="NXI186" i="1"/>
  <c r="NXH186" i="1"/>
  <c r="NXG186" i="1"/>
  <c r="NXF186" i="1"/>
  <c r="NXE186" i="1"/>
  <c r="NXD186" i="1"/>
  <c r="NXC186" i="1"/>
  <c r="NXB186" i="1"/>
  <c r="NXA186" i="1"/>
  <c r="NWZ186" i="1"/>
  <c r="NWY186" i="1"/>
  <c r="NWX186" i="1"/>
  <c r="NWW186" i="1"/>
  <c r="NWV186" i="1"/>
  <c r="NWU186" i="1"/>
  <c r="NWT186" i="1"/>
  <c r="NWS186" i="1"/>
  <c r="NWR186" i="1"/>
  <c r="NWQ186" i="1"/>
  <c r="NWP186" i="1"/>
  <c r="NWO186" i="1"/>
  <c r="NWN186" i="1"/>
  <c r="NWM186" i="1"/>
  <c r="NWL186" i="1"/>
  <c r="NWK186" i="1"/>
  <c r="NWJ186" i="1"/>
  <c r="NWI186" i="1"/>
  <c r="NWH186" i="1"/>
  <c r="NWG186" i="1"/>
  <c r="NWF186" i="1"/>
  <c r="NWE186" i="1"/>
  <c r="NWD186" i="1"/>
  <c r="NWC186" i="1"/>
  <c r="NWB186" i="1"/>
  <c r="NWA186" i="1"/>
  <c r="NVZ186" i="1"/>
  <c r="NVY186" i="1"/>
  <c r="NVX186" i="1"/>
  <c r="NVW186" i="1"/>
  <c r="NVV186" i="1"/>
  <c r="NVU186" i="1"/>
  <c r="NVT186" i="1"/>
  <c r="NVS186" i="1"/>
  <c r="NVR186" i="1"/>
  <c r="NVQ186" i="1"/>
  <c r="NVP186" i="1"/>
  <c r="NVO186" i="1"/>
  <c r="NVN186" i="1"/>
  <c r="NVM186" i="1"/>
  <c r="NVL186" i="1"/>
  <c r="NVK186" i="1"/>
  <c r="NVJ186" i="1"/>
  <c r="NVI186" i="1"/>
  <c r="NVH186" i="1"/>
  <c r="NVG186" i="1"/>
  <c r="NVF186" i="1"/>
  <c r="NVE186" i="1"/>
  <c r="NVD186" i="1"/>
  <c r="NVC186" i="1"/>
  <c r="NVB186" i="1"/>
  <c r="NVA186" i="1"/>
  <c r="NUZ186" i="1"/>
  <c r="NUY186" i="1"/>
  <c r="NUX186" i="1"/>
  <c r="NUW186" i="1"/>
  <c r="NUV186" i="1"/>
  <c r="NUU186" i="1"/>
  <c r="NUT186" i="1"/>
  <c r="NUS186" i="1"/>
  <c r="NUR186" i="1"/>
  <c r="NUQ186" i="1"/>
  <c r="NUP186" i="1"/>
  <c r="NUO186" i="1"/>
  <c r="NUN186" i="1"/>
  <c r="NUM186" i="1"/>
  <c r="NUL186" i="1"/>
  <c r="NUK186" i="1"/>
  <c r="NUJ186" i="1"/>
  <c r="NUI186" i="1"/>
  <c r="NUH186" i="1"/>
  <c r="NUG186" i="1"/>
  <c r="NUF186" i="1"/>
  <c r="NUE186" i="1"/>
  <c r="NUD186" i="1"/>
  <c r="NUC186" i="1"/>
  <c r="NUB186" i="1"/>
  <c r="NUA186" i="1"/>
  <c r="NTZ186" i="1"/>
  <c r="NTY186" i="1"/>
  <c r="NTX186" i="1"/>
  <c r="NTW186" i="1"/>
  <c r="NTV186" i="1"/>
  <c r="NTU186" i="1"/>
  <c r="NTT186" i="1"/>
  <c r="NTS186" i="1"/>
  <c r="NTR186" i="1"/>
  <c r="NTQ186" i="1"/>
  <c r="NTP186" i="1"/>
  <c r="NTO186" i="1"/>
  <c r="NTN186" i="1"/>
  <c r="NTM186" i="1"/>
  <c r="NTL186" i="1"/>
  <c r="NTK186" i="1"/>
  <c r="NTJ186" i="1"/>
  <c r="NTI186" i="1"/>
  <c r="NTH186" i="1"/>
  <c r="NTG186" i="1"/>
  <c r="NTF186" i="1"/>
  <c r="NTE186" i="1"/>
  <c r="NTD186" i="1"/>
  <c r="NTC186" i="1"/>
  <c r="NTB186" i="1"/>
  <c r="NTA186" i="1"/>
  <c r="NSZ186" i="1"/>
  <c r="NSY186" i="1"/>
  <c r="NSX186" i="1"/>
  <c r="NSW186" i="1"/>
  <c r="NSV186" i="1"/>
  <c r="NSU186" i="1"/>
  <c r="NST186" i="1"/>
  <c r="NSS186" i="1"/>
  <c r="NSR186" i="1"/>
  <c r="NSQ186" i="1"/>
  <c r="NSP186" i="1"/>
  <c r="NSO186" i="1"/>
  <c r="NSN186" i="1"/>
  <c r="NSM186" i="1"/>
  <c r="NSL186" i="1"/>
  <c r="NSK186" i="1"/>
  <c r="NSJ186" i="1"/>
  <c r="NSI186" i="1"/>
  <c r="NSH186" i="1"/>
  <c r="NSG186" i="1"/>
  <c r="NSF186" i="1"/>
  <c r="NSE186" i="1"/>
  <c r="NSD186" i="1"/>
  <c r="NSC186" i="1"/>
  <c r="NSB186" i="1"/>
  <c r="NSA186" i="1"/>
  <c r="NRZ186" i="1"/>
  <c r="NRY186" i="1"/>
  <c r="NRX186" i="1"/>
  <c r="NRW186" i="1"/>
  <c r="NRV186" i="1"/>
  <c r="NRU186" i="1"/>
  <c r="NRT186" i="1"/>
  <c r="NRS186" i="1"/>
  <c r="NRR186" i="1"/>
  <c r="NRQ186" i="1"/>
  <c r="NRP186" i="1"/>
  <c r="NRO186" i="1"/>
  <c r="NRN186" i="1"/>
  <c r="NRM186" i="1"/>
  <c r="NRL186" i="1"/>
  <c r="NRK186" i="1"/>
  <c r="NRJ186" i="1"/>
  <c r="NRI186" i="1"/>
  <c r="NRH186" i="1"/>
  <c r="NRG186" i="1"/>
  <c r="NRF186" i="1"/>
  <c r="NRE186" i="1"/>
  <c r="NRD186" i="1"/>
  <c r="NRC186" i="1"/>
  <c r="NRB186" i="1"/>
  <c r="NRA186" i="1"/>
  <c r="NQZ186" i="1"/>
  <c r="NQY186" i="1"/>
  <c r="NQX186" i="1"/>
  <c r="NQW186" i="1"/>
  <c r="NQV186" i="1"/>
  <c r="NQU186" i="1"/>
  <c r="NQT186" i="1"/>
  <c r="NQS186" i="1"/>
  <c r="NQR186" i="1"/>
  <c r="NQQ186" i="1"/>
  <c r="NQP186" i="1"/>
  <c r="NQO186" i="1"/>
  <c r="NQN186" i="1"/>
  <c r="NQM186" i="1"/>
  <c r="NQL186" i="1"/>
  <c r="NQK186" i="1"/>
  <c r="NQJ186" i="1"/>
  <c r="NQI186" i="1"/>
  <c r="NQH186" i="1"/>
  <c r="NQG186" i="1"/>
  <c r="NQF186" i="1"/>
  <c r="NQE186" i="1"/>
  <c r="NQD186" i="1"/>
  <c r="NQC186" i="1"/>
  <c r="NQB186" i="1"/>
  <c r="NQA186" i="1"/>
  <c r="NPZ186" i="1"/>
  <c r="NPY186" i="1"/>
  <c r="NPX186" i="1"/>
  <c r="NPW186" i="1"/>
  <c r="NPV186" i="1"/>
  <c r="NPU186" i="1"/>
  <c r="NPT186" i="1"/>
  <c r="NPS186" i="1"/>
  <c r="NPR186" i="1"/>
  <c r="NPQ186" i="1"/>
  <c r="NPP186" i="1"/>
  <c r="NPO186" i="1"/>
  <c r="NPN186" i="1"/>
  <c r="NPM186" i="1"/>
  <c r="NPL186" i="1"/>
  <c r="NPK186" i="1"/>
  <c r="NPJ186" i="1"/>
  <c r="NPI186" i="1"/>
  <c r="NPH186" i="1"/>
  <c r="NPG186" i="1"/>
  <c r="NPF186" i="1"/>
  <c r="NPE186" i="1"/>
  <c r="NPD186" i="1"/>
  <c r="NPC186" i="1"/>
  <c r="NPB186" i="1"/>
  <c r="NPA186" i="1"/>
  <c r="NOZ186" i="1"/>
  <c r="NOY186" i="1"/>
  <c r="NOX186" i="1"/>
  <c r="NOW186" i="1"/>
  <c r="NOV186" i="1"/>
  <c r="NOU186" i="1"/>
  <c r="NOT186" i="1"/>
  <c r="NOS186" i="1"/>
  <c r="NOR186" i="1"/>
  <c r="NOQ186" i="1"/>
  <c r="NOP186" i="1"/>
  <c r="NOO186" i="1"/>
  <c r="NON186" i="1"/>
  <c r="NOM186" i="1"/>
  <c r="NOL186" i="1"/>
  <c r="NOK186" i="1"/>
  <c r="NOJ186" i="1"/>
  <c r="NOI186" i="1"/>
  <c r="NOH186" i="1"/>
  <c r="NOG186" i="1"/>
  <c r="NOF186" i="1"/>
  <c r="NOE186" i="1"/>
  <c r="NOD186" i="1"/>
  <c r="NOC186" i="1"/>
  <c r="NOB186" i="1"/>
  <c r="NOA186" i="1"/>
  <c r="NNZ186" i="1"/>
  <c r="NNY186" i="1"/>
  <c r="NNX186" i="1"/>
  <c r="NNW186" i="1"/>
  <c r="NNV186" i="1"/>
  <c r="NNU186" i="1"/>
  <c r="NNT186" i="1"/>
  <c r="NNS186" i="1"/>
  <c r="NNR186" i="1"/>
  <c r="NNQ186" i="1"/>
  <c r="NNP186" i="1"/>
  <c r="NNO186" i="1"/>
  <c r="NNN186" i="1"/>
  <c r="NNM186" i="1"/>
  <c r="NNL186" i="1"/>
  <c r="NNK186" i="1"/>
  <c r="NNJ186" i="1"/>
  <c r="NNI186" i="1"/>
  <c r="NNH186" i="1"/>
  <c r="NNG186" i="1"/>
  <c r="NNF186" i="1"/>
  <c r="NNE186" i="1"/>
  <c r="NND186" i="1"/>
  <c r="NNC186" i="1"/>
  <c r="NNB186" i="1"/>
  <c r="NNA186" i="1"/>
  <c r="NMZ186" i="1"/>
  <c r="NMY186" i="1"/>
  <c r="NMX186" i="1"/>
  <c r="NMW186" i="1"/>
  <c r="NMV186" i="1"/>
  <c r="NMU186" i="1"/>
  <c r="NMT186" i="1"/>
  <c r="NMS186" i="1"/>
  <c r="NMR186" i="1"/>
  <c r="NMQ186" i="1"/>
  <c r="NMP186" i="1"/>
  <c r="NMO186" i="1"/>
  <c r="NMN186" i="1"/>
  <c r="NMM186" i="1"/>
  <c r="NML186" i="1"/>
  <c r="NMK186" i="1"/>
  <c r="NMJ186" i="1"/>
  <c r="NMI186" i="1"/>
  <c r="NMH186" i="1"/>
  <c r="NMG186" i="1"/>
  <c r="NMF186" i="1"/>
  <c r="NME186" i="1"/>
  <c r="NMD186" i="1"/>
  <c r="NMC186" i="1"/>
  <c r="NMB186" i="1"/>
  <c r="NMA186" i="1"/>
  <c r="NLZ186" i="1"/>
  <c r="NLY186" i="1"/>
  <c r="NLX186" i="1"/>
  <c r="NLW186" i="1"/>
  <c r="NLV186" i="1"/>
  <c r="NLU186" i="1"/>
  <c r="NLT186" i="1"/>
  <c r="NLS186" i="1"/>
  <c r="NLR186" i="1"/>
  <c r="NLQ186" i="1"/>
  <c r="NLP186" i="1"/>
  <c r="NLO186" i="1"/>
  <c r="NLN186" i="1"/>
  <c r="NLM186" i="1"/>
  <c r="NLL186" i="1"/>
  <c r="NLK186" i="1"/>
  <c r="NLJ186" i="1"/>
  <c r="NLI186" i="1"/>
  <c r="NLH186" i="1"/>
  <c r="NLG186" i="1"/>
  <c r="NLF186" i="1"/>
  <c r="NLE186" i="1"/>
  <c r="NLD186" i="1"/>
  <c r="NLC186" i="1"/>
  <c r="NLB186" i="1"/>
  <c r="NLA186" i="1"/>
  <c r="NKZ186" i="1"/>
  <c r="NKY186" i="1"/>
  <c r="NKX186" i="1"/>
  <c r="NKW186" i="1"/>
  <c r="NKV186" i="1"/>
  <c r="NKU186" i="1"/>
  <c r="NKT186" i="1"/>
  <c r="NKS186" i="1"/>
  <c r="NKR186" i="1"/>
  <c r="NKQ186" i="1"/>
  <c r="NKP186" i="1"/>
  <c r="NKO186" i="1"/>
  <c r="NKN186" i="1"/>
  <c r="NKM186" i="1"/>
  <c r="NKL186" i="1"/>
  <c r="NKK186" i="1"/>
  <c r="NKJ186" i="1"/>
  <c r="NKI186" i="1"/>
  <c r="NKH186" i="1"/>
  <c r="NKG186" i="1"/>
  <c r="NKF186" i="1"/>
  <c r="NKE186" i="1"/>
  <c r="NKD186" i="1"/>
  <c r="NKC186" i="1"/>
  <c r="NKB186" i="1"/>
  <c r="NKA186" i="1"/>
  <c r="NJZ186" i="1"/>
  <c r="NJY186" i="1"/>
  <c r="NJX186" i="1"/>
  <c r="NJW186" i="1"/>
  <c r="NJV186" i="1"/>
  <c r="NJU186" i="1"/>
  <c r="NJT186" i="1"/>
  <c r="NJS186" i="1"/>
  <c r="NJR186" i="1"/>
  <c r="NJQ186" i="1"/>
  <c r="NJP186" i="1"/>
  <c r="NJO186" i="1"/>
  <c r="NJN186" i="1"/>
  <c r="NJM186" i="1"/>
  <c r="NJL186" i="1"/>
  <c r="NJK186" i="1"/>
  <c r="NJJ186" i="1"/>
  <c r="NJI186" i="1"/>
  <c r="NJH186" i="1"/>
  <c r="NJG186" i="1"/>
  <c r="NJF186" i="1"/>
  <c r="NJE186" i="1"/>
  <c r="NJD186" i="1"/>
  <c r="NJC186" i="1"/>
  <c r="NJB186" i="1"/>
  <c r="NJA186" i="1"/>
  <c r="NIZ186" i="1"/>
  <c r="NIY186" i="1"/>
  <c r="NIX186" i="1"/>
  <c r="NIW186" i="1"/>
  <c r="NIV186" i="1"/>
  <c r="NIU186" i="1"/>
  <c r="NIT186" i="1"/>
  <c r="NIS186" i="1"/>
  <c r="NIR186" i="1"/>
  <c r="NIQ186" i="1"/>
  <c r="NIP186" i="1"/>
  <c r="NIO186" i="1"/>
  <c r="NIN186" i="1"/>
  <c r="NIM186" i="1"/>
  <c r="NIL186" i="1"/>
  <c r="NIK186" i="1"/>
  <c r="NIJ186" i="1"/>
  <c r="NII186" i="1"/>
  <c r="NIH186" i="1"/>
  <c r="NIG186" i="1"/>
  <c r="NIF186" i="1"/>
  <c r="NIE186" i="1"/>
  <c r="NID186" i="1"/>
  <c r="NIC186" i="1"/>
  <c r="NIB186" i="1"/>
  <c r="NIA186" i="1"/>
  <c r="NHZ186" i="1"/>
  <c r="NHY186" i="1"/>
  <c r="NHX186" i="1"/>
  <c r="NHW186" i="1"/>
  <c r="NHV186" i="1"/>
  <c r="NHU186" i="1"/>
  <c r="NHT186" i="1"/>
  <c r="NHS186" i="1"/>
  <c r="NHR186" i="1"/>
  <c r="NHQ186" i="1"/>
  <c r="NHP186" i="1"/>
  <c r="NHO186" i="1"/>
  <c r="NHN186" i="1"/>
  <c r="NHM186" i="1"/>
  <c r="NHL186" i="1"/>
  <c r="NHK186" i="1"/>
  <c r="NHJ186" i="1"/>
  <c r="NHI186" i="1"/>
  <c r="NHH186" i="1"/>
  <c r="NHG186" i="1"/>
  <c r="NHF186" i="1"/>
  <c r="NHE186" i="1"/>
  <c r="NHD186" i="1"/>
  <c r="NHC186" i="1"/>
  <c r="NHB186" i="1"/>
  <c r="NHA186" i="1"/>
  <c r="NGZ186" i="1"/>
  <c r="NGY186" i="1"/>
  <c r="NGX186" i="1"/>
  <c r="NGW186" i="1"/>
  <c r="NGV186" i="1"/>
  <c r="NGU186" i="1"/>
  <c r="NGT186" i="1"/>
  <c r="NGS186" i="1"/>
  <c r="NGR186" i="1"/>
  <c r="NGQ186" i="1"/>
  <c r="NGP186" i="1"/>
  <c r="NGO186" i="1"/>
  <c r="NGN186" i="1"/>
  <c r="NGM186" i="1"/>
  <c r="NGL186" i="1"/>
  <c r="NGK186" i="1"/>
  <c r="NGJ186" i="1"/>
  <c r="NGI186" i="1"/>
  <c r="NGH186" i="1"/>
  <c r="NGG186" i="1"/>
  <c r="NGF186" i="1"/>
  <c r="NGE186" i="1"/>
  <c r="NGD186" i="1"/>
  <c r="NGC186" i="1"/>
  <c r="NGB186" i="1"/>
  <c r="NGA186" i="1"/>
  <c r="NFZ186" i="1"/>
  <c r="NFY186" i="1"/>
  <c r="NFX186" i="1"/>
  <c r="NFW186" i="1"/>
  <c r="NFV186" i="1"/>
  <c r="NFU186" i="1"/>
  <c r="NFT186" i="1"/>
  <c r="NFS186" i="1"/>
  <c r="NFR186" i="1"/>
  <c r="NFQ186" i="1"/>
  <c r="NFP186" i="1"/>
  <c r="NFO186" i="1"/>
  <c r="NFN186" i="1"/>
  <c r="NFM186" i="1"/>
  <c r="NFL186" i="1"/>
  <c r="NFK186" i="1"/>
  <c r="NFJ186" i="1"/>
  <c r="NFI186" i="1"/>
  <c r="NFH186" i="1"/>
  <c r="NFG186" i="1"/>
  <c r="NFF186" i="1"/>
  <c r="NFE186" i="1"/>
  <c r="NFD186" i="1"/>
  <c r="NFC186" i="1"/>
  <c r="NFB186" i="1"/>
  <c r="NFA186" i="1"/>
  <c r="NEZ186" i="1"/>
  <c r="NEY186" i="1"/>
  <c r="NEX186" i="1"/>
  <c r="NEW186" i="1"/>
  <c r="NEV186" i="1"/>
  <c r="NEU186" i="1"/>
  <c r="NET186" i="1"/>
  <c r="NES186" i="1"/>
  <c r="NER186" i="1"/>
  <c r="NEQ186" i="1"/>
  <c r="NEP186" i="1"/>
  <c r="NEO186" i="1"/>
  <c r="NEN186" i="1"/>
  <c r="NEM186" i="1"/>
  <c r="NEL186" i="1"/>
  <c r="NEK186" i="1"/>
  <c r="NEJ186" i="1"/>
  <c r="NEI186" i="1"/>
  <c r="NEH186" i="1"/>
  <c r="NEG186" i="1"/>
  <c r="NEF186" i="1"/>
  <c r="NEE186" i="1"/>
  <c r="NED186" i="1"/>
  <c r="NEC186" i="1"/>
  <c r="NEB186" i="1"/>
  <c r="NEA186" i="1"/>
  <c r="NDZ186" i="1"/>
  <c r="NDY186" i="1"/>
  <c r="NDX186" i="1"/>
  <c r="NDW186" i="1"/>
  <c r="NDV186" i="1"/>
  <c r="NDU186" i="1"/>
  <c r="NDT186" i="1"/>
  <c r="NDS186" i="1"/>
  <c r="NDR186" i="1"/>
  <c r="NDQ186" i="1"/>
  <c r="NDP186" i="1"/>
  <c r="NDO186" i="1"/>
  <c r="NDN186" i="1"/>
  <c r="NDM186" i="1"/>
  <c r="NDL186" i="1"/>
  <c r="NDK186" i="1"/>
  <c r="NDJ186" i="1"/>
  <c r="NDI186" i="1"/>
  <c r="NDH186" i="1"/>
  <c r="NDG186" i="1"/>
  <c r="NDF186" i="1"/>
  <c r="NDE186" i="1"/>
  <c r="NDD186" i="1"/>
  <c r="NDC186" i="1"/>
  <c r="NDB186" i="1"/>
  <c r="NDA186" i="1"/>
  <c r="NCZ186" i="1"/>
  <c r="NCY186" i="1"/>
  <c r="NCX186" i="1"/>
  <c r="NCW186" i="1"/>
  <c r="NCV186" i="1"/>
  <c r="NCU186" i="1"/>
  <c r="NCT186" i="1"/>
  <c r="NCS186" i="1"/>
  <c r="NCR186" i="1"/>
  <c r="NCQ186" i="1"/>
  <c r="NCP186" i="1"/>
  <c r="NCO186" i="1"/>
  <c r="NCN186" i="1"/>
  <c r="NCM186" i="1"/>
  <c r="NCL186" i="1"/>
  <c r="NCK186" i="1"/>
  <c r="NCJ186" i="1"/>
  <c r="NCI186" i="1"/>
  <c r="NCH186" i="1"/>
  <c r="NCG186" i="1"/>
  <c r="NCF186" i="1"/>
  <c r="NCE186" i="1"/>
  <c r="NCD186" i="1"/>
  <c r="NCC186" i="1"/>
  <c r="NCB186" i="1"/>
  <c r="NCA186" i="1"/>
  <c r="NBZ186" i="1"/>
  <c r="NBY186" i="1"/>
  <c r="NBX186" i="1"/>
  <c r="NBW186" i="1"/>
  <c r="NBV186" i="1"/>
  <c r="NBU186" i="1"/>
  <c r="NBT186" i="1"/>
  <c r="NBS186" i="1"/>
  <c r="NBR186" i="1"/>
  <c r="NBQ186" i="1"/>
  <c r="NBP186" i="1"/>
  <c r="NBO186" i="1"/>
  <c r="NBN186" i="1"/>
  <c r="NBM186" i="1"/>
  <c r="NBL186" i="1"/>
  <c r="NBK186" i="1"/>
  <c r="NBJ186" i="1"/>
  <c r="NBI186" i="1"/>
  <c r="NBH186" i="1"/>
  <c r="NBG186" i="1"/>
  <c r="NBF186" i="1"/>
  <c r="NBE186" i="1"/>
  <c r="NBD186" i="1"/>
  <c r="NBC186" i="1"/>
  <c r="NBB186" i="1"/>
  <c r="NBA186" i="1"/>
  <c r="NAZ186" i="1"/>
  <c r="NAY186" i="1"/>
  <c r="NAX186" i="1"/>
  <c r="NAW186" i="1"/>
  <c r="NAV186" i="1"/>
  <c r="NAU186" i="1"/>
  <c r="NAT186" i="1"/>
  <c r="NAS186" i="1"/>
  <c r="NAR186" i="1"/>
  <c r="NAQ186" i="1"/>
  <c r="NAP186" i="1"/>
  <c r="NAO186" i="1"/>
  <c r="NAN186" i="1"/>
  <c r="NAM186" i="1"/>
  <c r="NAL186" i="1"/>
  <c r="NAK186" i="1"/>
  <c r="NAJ186" i="1"/>
  <c r="NAI186" i="1"/>
  <c r="NAH186" i="1"/>
  <c r="NAG186" i="1"/>
  <c r="NAF186" i="1"/>
  <c r="NAE186" i="1"/>
  <c r="NAD186" i="1"/>
  <c r="NAC186" i="1"/>
  <c r="NAB186" i="1"/>
  <c r="NAA186" i="1"/>
  <c r="MZZ186" i="1"/>
  <c r="MZY186" i="1"/>
  <c r="MZX186" i="1"/>
  <c r="MZW186" i="1"/>
  <c r="MZV186" i="1"/>
  <c r="MZU186" i="1"/>
  <c r="MZT186" i="1"/>
  <c r="MZS186" i="1"/>
  <c r="MZR186" i="1"/>
  <c r="MZQ186" i="1"/>
  <c r="MZP186" i="1"/>
  <c r="MZO186" i="1"/>
  <c r="MZN186" i="1"/>
  <c r="MZM186" i="1"/>
  <c r="MZL186" i="1"/>
  <c r="MZK186" i="1"/>
  <c r="MZJ186" i="1"/>
  <c r="MZI186" i="1"/>
  <c r="MZH186" i="1"/>
  <c r="MZG186" i="1"/>
  <c r="MZF186" i="1"/>
  <c r="MZE186" i="1"/>
  <c r="MZD186" i="1"/>
  <c r="MZC186" i="1"/>
  <c r="MZB186" i="1"/>
  <c r="MZA186" i="1"/>
  <c r="MYZ186" i="1"/>
  <c r="MYY186" i="1"/>
  <c r="MYX186" i="1"/>
  <c r="MYW186" i="1"/>
  <c r="MYV186" i="1"/>
  <c r="MYU186" i="1"/>
  <c r="MYT186" i="1"/>
  <c r="MYS186" i="1"/>
  <c r="MYR186" i="1"/>
  <c r="MYQ186" i="1"/>
  <c r="MYP186" i="1"/>
  <c r="MYO186" i="1"/>
  <c r="MYN186" i="1"/>
  <c r="MYM186" i="1"/>
  <c r="MYL186" i="1"/>
  <c r="MYK186" i="1"/>
  <c r="MYJ186" i="1"/>
  <c r="MYI186" i="1"/>
  <c r="MYH186" i="1"/>
  <c r="MYG186" i="1"/>
  <c r="MYF186" i="1"/>
  <c r="MYE186" i="1"/>
  <c r="MYD186" i="1"/>
  <c r="MYC186" i="1"/>
  <c r="MYB186" i="1"/>
  <c r="MYA186" i="1"/>
  <c r="MXZ186" i="1"/>
  <c r="MXY186" i="1"/>
  <c r="MXX186" i="1"/>
  <c r="MXW186" i="1"/>
  <c r="MXV186" i="1"/>
  <c r="MXU186" i="1"/>
  <c r="MXT186" i="1"/>
  <c r="MXS186" i="1"/>
  <c r="MXR186" i="1"/>
  <c r="MXQ186" i="1"/>
  <c r="MXP186" i="1"/>
  <c r="MXO186" i="1"/>
  <c r="MXN186" i="1"/>
  <c r="MXM186" i="1"/>
  <c r="MXL186" i="1"/>
  <c r="MXK186" i="1"/>
  <c r="MXJ186" i="1"/>
  <c r="MXI186" i="1"/>
  <c r="MXH186" i="1"/>
  <c r="MXG186" i="1"/>
  <c r="MXF186" i="1"/>
  <c r="MXE186" i="1"/>
  <c r="MXD186" i="1"/>
  <c r="MXC186" i="1"/>
  <c r="MXB186" i="1"/>
  <c r="MXA186" i="1"/>
  <c r="MWZ186" i="1"/>
  <c r="MWY186" i="1"/>
  <c r="MWX186" i="1"/>
  <c r="MWW186" i="1"/>
  <c r="MWV186" i="1"/>
  <c r="MWU186" i="1"/>
  <c r="MWT186" i="1"/>
  <c r="MWS186" i="1"/>
  <c r="MWR186" i="1"/>
  <c r="MWQ186" i="1"/>
  <c r="MWP186" i="1"/>
  <c r="MWO186" i="1"/>
  <c r="MWN186" i="1"/>
  <c r="MWM186" i="1"/>
  <c r="MWL186" i="1"/>
  <c r="MWK186" i="1"/>
  <c r="MWJ186" i="1"/>
  <c r="MWI186" i="1"/>
  <c r="MWH186" i="1"/>
  <c r="MWG186" i="1"/>
  <c r="MWF186" i="1"/>
  <c r="MWE186" i="1"/>
  <c r="MWD186" i="1"/>
  <c r="MWC186" i="1"/>
  <c r="MWB186" i="1"/>
  <c r="MWA186" i="1"/>
  <c r="MVZ186" i="1"/>
  <c r="MVY186" i="1"/>
  <c r="MVX186" i="1"/>
  <c r="MVW186" i="1"/>
  <c r="MVV186" i="1"/>
  <c r="MVU186" i="1"/>
  <c r="MVT186" i="1"/>
  <c r="MVS186" i="1"/>
  <c r="MVR186" i="1"/>
  <c r="MVQ186" i="1"/>
  <c r="MVP186" i="1"/>
  <c r="MVO186" i="1"/>
  <c r="MVN186" i="1"/>
  <c r="MVM186" i="1"/>
  <c r="MVL186" i="1"/>
  <c r="MVK186" i="1"/>
  <c r="MVJ186" i="1"/>
  <c r="MVI186" i="1"/>
  <c r="MVH186" i="1"/>
  <c r="MVG186" i="1"/>
  <c r="MVF186" i="1"/>
  <c r="MVE186" i="1"/>
  <c r="MVD186" i="1"/>
  <c r="MVC186" i="1"/>
  <c r="MVB186" i="1"/>
  <c r="MVA186" i="1"/>
  <c r="MUZ186" i="1"/>
  <c r="MUY186" i="1"/>
  <c r="MUX186" i="1"/>
  <c r="MUW186" i="1"/>
  <c r="MUV186" i="1"/>
  <c r="MUU186" i="1"/>
  <c r="MUT186" i="1"/>
  <c r="MUS186" i="1"/>
  <c r="MUR186" i="1"/>
  <c r="MUQ186" i="1"/>
  <c r="MUP186" i="1"/>
  <c r="MUO186" i="1"/>
  <c r="MUN186" i="1"/>
  <c r="MUM186" i="1"/>
  <c r="MUL186" i="1"/>
  <c r="MUK186" i="1"/>
  <c r="MUJ186" i="1"/>
  <c r="MUI186" i="1"/>
  <c r="MUH186" i="1"/>
  <c r="MUG186" i="1"/>
  <c r="MUF186" i="1"/>
  <c r="MUE186" i="1"/>
  <c r="MUD186" i="1"/>
  <c r="MUC186" i="1"/>
  <c r="MUB186" i="1"/>
  <c r="MUA186" i="1"/>
  <c r="MTZ186" i="1"/>
  <c r="MTY186" i="1"/>
  <c r="MTX186" i="1"/>
  <c r="MTW186" i="1"/>
  <c r="MTV186" i="1"/>
  <c r="MTU186" i="1"/>
  <c r="MTT186" i="1"/>
  <c r="MTS186" i="1"/>
  <c r="MTR186" i="1"/>
  <c r="MTQ186" i="1"/>
  <c r="MTP186" i="1"/>
  <c r="MTO186" i="1"/>
  <c r="MTN186" i="1"/>
  <c r="MTM186" i="1"/>
  <c r="MTL186" i="1"/>
  <c r="MTK186" i="1"/>
  <c r="MTJ186" i="1"/>
  <c r="MTI186" i="1"/>
  <c r="MTH186" i="1"/>
  <c r="MTG186" i="1"/>
  <c r="MTF186" i="1"/>
  <c r="MTE186" i="1"/>
  <c r="MTD186" i="1"/>
  <c r="MTC186" i="1"/>
  <c r="MTB186" i="1"/>
  <c r="MTA186" i="1"/>
  <c r="MSZ186" i="1"/>
  <c r="MSY186" i="1"/>
  <c r="MSX186" i="1"/>
  <c r="MSW186" i="1"/>
  <c r="MSV186" i="1"/>
  <c r="MSU186" i="1"/>
  <c r="MST186" i="1"/>
  <c r="MSS186" i="1"/>
  <c r="MSR186" i="1"/>
  <c r="MSQ186" i="1"/>
  <c r="MSP186" i="1"/>
  <c r="MSO186" i="1"/>
  <c r="MSN186" i="1"/>
  <c r="MSM186" i="1"/>
  <c r="MSL186" i="1"/>
  <c r="MSK186" i="1"/>
  <c r="MSJ186" i="1"/>
  <c r="MSI186" i="1"/>
  <c r="MSH186" i="1"/>
  <c r="MSG186" i="1"/>
  <c r="MSF186" i="1"/>
  <c r="MSE186" i="1"/>
  <c r="MSD186" i="1"/>
  <c r="MSC186" i="1"/>
  <c r="MSB186" i="1"/>
  <c r="MSA186" i="1"/>
  <c r="MRZ186" i="1"/>
  <c r="MRY186" i="1"/>
  <c r="MRX186" i="1"/>
  <c r="MRW186" i="1"/>
  <c r="MRV186" i="1"/>
  <c r="MRU186" i="1"/>
  <c r="MRT186" i="1"/>
  <c r="MRS186" i="1"/>
  <c r="MRR186" i="1"/>
  <c r="MRQ186" i="1"/>
  <c r="MRP186" i="1"/>
  <c r="MRO186" i="1"/>
  <c r="MRN186" i="1"/>
  <c r="MRM186" i="1"/>
  <c r="MRL186" i="1"/>
  <c r="MRK186" i="1"/>
  <c r="MRJ186" i="1"/>
  <c r="MRI186" i="1"/>
  <c r="MRH186" i="1"/>
  <c r="MRG186" i="1"/>
  <c r="MRF186" i="1"/>
  <c r="MRE186" i="1"/>
  <c r="MRD186" i="1"/>
  <c r="MRC186" i="1"/>
  <c r="MRB186" i="1"/>
  <c r="MRA186" i="1"/>
  <c r="MQZ186" i="1"/>
  <c r="MQY186" i="1"/>
  <c r="MQX186" i="1"/>
  <c r="MQW186" i="1"/>
  <c r="MQV186" i="1"/>
  <c r="MQU186" i="1"/>
  <c r="MQT186" i="1"/>
  <c r="MQS186" i="1"/>
  <c r="MQR186" i="1"/>
  <c r="MQQ186" i="1"/>
  <c r="MQP186" i="1"/>
  <c r="MQO186" i="1"/>
  <c r="MQN186" i="1"/>
  <c r="MQM186" i="1"/>
  <c r="MQL186" i="1"/>
  <c r="MQK186" i="1"/>
  <c r="MQJ186" i="1"/>
  <c r="MQI186" i="1"/>
  <c r="MQH186" i="1"/>
  <c r="MQG186" i="1"/>
  <c r="MQF186" i="1"/>
  <c r="MQE186" i="1"/>
  <c r="MQD186" i="1"/>
  <c r="MQC186" i="1"/>
  <c r="MQB186" i="1"/>
  <c r="MQA186" i="1"/>
  <c r="MPZ186" i="1"/>
  <c r="MPY186" i="1"/>
  <c r="MPX186" i="1"/>
  <c r="MPW186" i="1"/>
  <c r="MPV186" i="1"/>
  <c r="MPU186" i="1"/>
  <c r="MPT186" i="1"/>
  <c r="MPS186" i="1"/>
  <c r="MPR186" i="1"/>
  <c r="MPQ186" i="1"/>
  <c r="MPP186" i="1"/>
  <c r="MPO186" i="1"/>
  <c r="MPN186" i="1"/>
  <c r="MPM186" i="1"/>
  <c r="MPL186" i="1"/>
  <c r="MPK186" i="1"/>
  <c r="MPJ186" i="1"/>
  <c r="MPI186" i="1"/>
  <c r="MPH186" i="1"/>
  <c r="MPG186" i="1"/>
  <c r="MPF186" i="1"/>
  <c r="MPE186" i="1"/>
  <c r="MPD186" i="1"/>
  <c r="MPC186" i="1"/>
  <c r="MPB186" i="1"/>
  <c r="MPA186" i="1"/>
  <c r="MOZ186" i="1"/>
  <c r="MOY186" i="1"/>
  <c r="MOX186" i="1"/>
  <c r="MOW186" i="1"/>
  <c r="MOV186" i="1"/>
  <c r="MOU186" i="1"/>
  <c r="MOT186" i="1"/>
  <c r="MOS186" i="1"/>
  <c r="MOR186" i="1"/>
  <c r="MOQ186" i="1"/>
  <c r="MOP186" i="1"/>
  <c r="MOO186" i="1"/>
  <c r="MON186" i="1"/>
  <c r="MOM186" i="1"/>
  <c r="MOL186" i="1"/>
  <c r="MOK186" i="1"/>
  <c r="MOJ186" i="1"/>
  <c r="MOI186" i="1"/>
  <c r="MOH186" i="1"/>
  <c r="MOG186" i="1"/>
  <c r="MOF186" i="1"/>
  <c r="MOE186" i="1"/>
  <c r="MOD186" i="1"/>
  <c r="MOC186" i="1"/>
  <c r="MOB186" i="1"/>
  <c r="MOA186" i="1"/>
  <c r="MNZ186" i="1"/>
  <c r="MNY186" i="1"/>
  <c r="MNX186" i="1"/>
  <c r="MNW186" i="1"/>
  <c r="MNV186" i="1"/>
  <c r="MNU186" i="1"/>
  <c r="MNT186" i="1"/>
  <c r="MNS186" i="1"/>
  <c r="MNR186" i="1"/>
  <c r="MNQ186" i="1"/>
  <c r="MNP186" i="1"/>
  <c r="MNO186" i="1"/>
  <c r="MNN186" i="1"/>
  <c r="MNM186" i="1"/>
  <c r="MNL186" i="1"/>
  <c r="MNK186" i="1"/>
  <c r="MNJ186" i="1"/>
  <c r="MNI186" i="1"/>
  <c r="MNH186" i="1"/>
  <c r="MNG186" i="1"/>
  <c r="MNF186" i="1"/>
  <c r="MNE186" i="1"/>
  <c r="MND186" i="1"/>
  <c r="MNC186" i="1"/>
  <c r="MNB186" i="1"/>
  <c r="MNA186" i="1"/>
  <c r="MMZ186" i="1"/>
  <c r="MMY186" i="1"/>
  <c r="MMX186" i="1"/>
  <c r="MMW186" i="1"/>
  <c r="MMV186" i="1"/>
  <c r="MMU186" i="1"/>
  <c r="MMT186" i="1"/>
  <c r="MMS186" i="1"/>
  <c r="MMR186" i="1"/>
  <c r="MMQ186" i="1"/>
  <c r="MMP186" i="1"/>
  <c r="MMO186" i="1"/>
  <c r="MMN186" i="1"/>
  <c r="MMM186" i="1"/>
  <c r="MML186" i="1"/>
  <c r="MMK186" i="1"/>
  <c r="MMJ186" i="1"/>
  <c r="MMI186" i="1"/>
  <c r="MMH186" i="1"/>
  <c r="MMG186" i="1"/>
  <c r="MMF186" i="1"/>
  <c r="MME186" i="1"/>
  <c r="MMD186" i="1"/>
  <c r="MMC186" i="1"/>
  <c r="MMB186" i="1"/>
  <c r="MMA186" i="1"/>
  <c r="MLZ186" i="1"/>
  <c r="MLY186" i="1"/>
  <c r="MLX186" i="1"/>
  <c r="MLW186" i="1"/>
  <c r="MLV186" i="1"/>
  <c r="MLU186" i="1"/>
  <c r="MLT186" i="1"/>
  <c r="MLS186" i="1"/>
  <c r="MLR186" i="1"/>
  <c r="MLQ186" i="1"/>
  <c r="MLP186" i="1"/>
  <c r="MLO186" i="1"/>
  <c r="MLN186" i="1"/>
  <c r="MLM186" i="1"/>
  <c r="MLL186" i="1"/>
  <c r="MLK186" i="1"/>
  <c r="MLJ186" i="1"/>
  <c r="MLI186" i="1"/>
  <c r="MLH186" i="1"/>
  <c r="MLG186" i="1"/>
  <c r="MLF186" i="1"/>
  <c r="MLE186" i="1"/>
  <c r="MLD186" i="1"/>
  <c r="MLC186" i="1"/>
  <c r="MLB186" i="1"/>
  <c r="MLA186" i="1"/>
  <c r="MKZ186" i="1"/>
  <c r="MKY186" i="1"/>
  <c r="MKX186" i="1"/>
  <c r="MKW186" i="1"/>
  <c r="MKV186" i="1"/>
  <c r="MKU186" i="1"/>
  <c r="MKT186" i="1"/>
  <c r="MKS186" i="1"/>
  <c r="MKR186" i="1"/>
  <c r="MKQ186" i="1"/>
  <c r="MKP186" i="1"/>
  <c r="MKO186" i="1"/>
  <c r="MKN186" i="1"/>
  <c r="MKM186" i="1"/>
  <c r="MKL186" i="1"/>
  <c r="MKK186" i="1"/>
  <c r="MKJ186" i="1"/>
  <c r="MKI186" i="1"/>
  <c r="MKH186" i="1"/>
  <c r="MKG186" i="1"/>
  <c r="MKF186" i="1"/>
  <c r="MKE186" i="1"/>
  <c r="MKD186" i="1"/>
  <c r="MKC186" i="1"/>
  <c r="MKB186" i="1"/>
  <c r="MKA186" i="1"/>
  <c r="MJZ186" i="1"/>
  <c r="MJY186" i="1"/>
  <c r="MJX186" i="1"/>
  <c r="MJW186" i="1"/>
  <c r="MJV186" i="1"/>
  <c r="MJU186" i="1"/>
  <c r="MJT186" i="1"/>
  <c r="MJS186" i="1"/>
  <c r="MJR186" i="1"/>
  <c r="MJQ186" i="1"/>
  <c r="MJP186" i="1"/>
  <c r="MJO186" i="1"/>
  <c r="MJN186" i="1"/>
  <c r="MJM186" i="1"/>
  <c r="MJL186" i="1"/>
  <c r="MJK186" i="1"/>
  <c r="MJJ186" i="1"/>
  <c r="MJI186" i="1"/>
  <c r="MJH186" i="1"/>
  <c r="MJG186" i="1"/>
  <c r="MJF186" i="1"/>
  <c r="MJE186" i="1"/>
  <c r="MJD186" i="1"/>
  <c r="MJC186" i="1"/>
  <c r="MJB186" i="1"/>
  <c r="MJA186" i="1"/>
  <c r="MIZ186" i="1"/>
  <c r="MIY186" i="1"/>
  <c r="MIX186" i="1"/>
  <c r="MIW186" i="1"/>
  <c r="MIV186" i="1"/>
  <c r="MIU186" i="1"/>
  <c r="MIT186" i="1"/>
  <c r="MIS186" i="1"/>
  <c r="MIR186" i="1"/>
  <c r="MIQ186" i="1"/>
  <c r="MIP186" i="1"/>
  <c r="MIO186" i="1"/>
  <c r="MIN186" i="1"/>
  <c r="MIM186" i="1"/>
  <c r="MIL186" i="1"/>
  <c r="MIK186" i="1"/>
  <c r="MIJ186" i="1"/>
  <c r="MII186" i="1"/>
  <c r="MIH186" i="1"/>
  <c r="MIG186" i="1"/>
  <c r="MIF186" i="1"/>
  <c r="MIE186" i="1"/>
  <c r="MID186" i="1"/>
  <c r="MIC186" i="1"/>
  <c r="MIB186" i="1"/>
  <c r="MIA186" i="1"/>
  <c r="MHZ186" i="1"/>
  <c r="MHY186" i="1"/>
  <c r="MHX186" i="1"/>
  <c r="MHW186" i="1"/>
  <c r="MHV186" i="1"/>
  <c r="MHU186" i="1"/>
  <c r="MHT186" i="1"/>
  <c r="MHS186" i="1"/>
  <c r="MHR186" i="1"/>
  <c r="MHQ186" i="1"/>
  <c r="MHP186" i="1"/>
  <c r="MHO186" i="1"/>
  <c r="MHN186" i="1"/>
  <c r="MHM186" i="1"/>
  <c r="MHL186" i="1"/>
  <c r="MHK186" i="1"/>
  <c r="MHJ186" i="1"/>
  <c r="MHI186" i="1"/>
  <c r="MHH186" i="1"/>
  <c r="MHG186" i="1"/>
  <c r="MHF186" i="1"/>
  <c r="MHE186" i="1"/>
  <c r="MHD186" i="1"/>
  <c r="MHC186" i="1"/>
  <c r="MHB186" i="1"/>
  <c r="MHA186" i="1"/>
  <c r="MGZ186" i="1"/>
  <c r="MGY186" i="1"/>
  <c r="MGX186" i="1"/>
  <c r="MGW186" i="1"/>
  <c r="MGV186" i="1"/>
  <c r="MGU186" i="1"/>
  <c r="MGT186" i="1"/>
  <c r="MGS186" i="1"/>
  <c r="MGR186" i="1"/>
  <c r="MGQ186" i="1"/>
  <c r="MGP186" i="1"/>
  <c r="MGO186" i="1"/>
  <c r="MGN186" i="1"/>
  <c r="MGM186" i="1"/>
  <c r="MGL186" i="1"/>
  <c r="MGK186" i="1"/>
  <c r="MGJ186" i="1"/>
  <c r="MGI186" i="1"/>
  <c r="MGH186" i="1"/>
  <c r="MGG186" i="1"/>
  <c r="MGF186" i="1"/>
  <c r="MGE186" i="1"/>
  <c r="MGD186" i="1"/>
  <c r="MGC186" i="1"/>
  <c r="MGB186" i="1"/>
  <c r="MGA186" i="1"/>
  <c r="MFZ186" i="1"/>
  <c r="MFY186" i="1"/>
  <c r="MFX186" i="1"/>
  <c r="MFW186" i="1"/>
  <c r="MFV186" i="1"/>
  <c r="MFU186" i="1"/>
  <c r="MFT186" i="1"/>
  <c r="MFS186" i="1"/>
  <c r="MFR186" i="1"/>
  <c r="MFQ186" i="1"/>
  <c r="MFP186" i="1"/>
  <c r="MFO186" i="1"/>
  <c r="MFN186" i="1"/>
  <c r="MFM186" i="1"/>
  <c r="MFL186" i="1"/>
  <c r="MFK186" i="1"/>
  <c r="MFJ186" i="1"/>
  <c r="MFI186" i="1"/>
  <c r="MFH186" i="1"/>
  <c r="MFG186" i="1"/>
  <c r="MFF186" i="1"/>
  <c r="MFE186" i="1"/>
  <c r="MFD186" i="1"/>
  <c r="MFC186" i="1"/>
  <c r="MFB186" i="1"/>
  <c r="MFA186" i="1"/>
  <c r="MEZ186" i="1"/>
  <c r="MEY186" i="1"/>
  <c r="MEX186" i="1"/>
  <c r="MEW186" i="1"/>
  <c r="MEV186" i="1"/>
  <c r="MEU186" i="1"/>
  <c r="MET186" i="1"/>
  <c r="MES186" i="1"/>
  <c r="MER186" i="1"/>
  <c r="MEQ186" i="1"/>
  <c r="MEP186" i="1"/>
  <c r="MEO186" i="1"/>
  <c r="MEN186" i="1"/>
  <c r="MEM186" i="1"/>
  <c r="MEL186" i="1"/>
  <c r="MEK186" i="1"/>
  <c r="MEJ186" i="1"/>
  <c r="MEI186" i="1"/>
  <c r="MEH186" i="1"/>
  <c r="MEG186" i="1"/>
  <c r="MEF186" i="1"/>
  <c r="MEE186" i="1"/>
  <c r="MED186" i="1"/>
  <c r="MEC186" i="1"/>
  <c r="MEB186" i="1"/>
  <c r="MEA186" i="1"/>
  <c r="MDZ186" i="1"/>
  <c r="MDY186" i="1"/>
  <c r="MDX186" i="1"/>
  <c r="MDW186" i="1"/>
  <c r="MDV186" i="1"/>
  <c r="MDU186" i="1"/>
  <c r="MDT186" i="1"/>
  <c r="MDS186" i="1"/>
  <c r="MDR186" i="1"/>
  <c r="MDQ186" i="1"/>
  <c r="MDP186" i="1"/>
  <c r="MDO186" i="1"/>
  <c r="MDN186" i="1"/>
  <c r="MDM186" i="1"/>
  <c r="MDL186" i="1"/>
  <c r="MDK186" i="1"/>
  <c r="MDJ186" i="1"/>
  <c r="MDI186" i="1"/>
  <c r="MDH186" i="1"/>
  <c r="MDG186" i="1"/>
  <c r="MDF186" i="1"/>
  <c r="MDE186" i="1"/>
  <c r="MDD186" i="1"/>
  <c r="MDC186" i="1"/>
  <c r="MDB186" i="1"/>
  <c r="MDA186" i="1"/>
  <c r="MCZ186" i="1"/>
  <c r="MCY186" i="1"/>
  <c r="MCX186" i="1"/>
  <c r="MCW186" i="1"/>
  <c r="MCV186" i="1"/>
  <c r="MCU186" i="1"/>
  <c r="MCT186" i="1"/>
  <c r="MCS186" i="1"/>
  <c r="MCR186" i="1"/>
  <c r="MCQ186" i="1"/>
  <c r="MCP186" i="1"/>
  <c r="MCO186" i="1"/>
  <c r="MCN186" i="1"/>
  <c r="MCM186" i="1"/>
  <c r="MCL186" i="1"/>
  <c r="MCK186" i="1"/>
  <c r="MCJ186" i="1"/>
  <c r="MCI186" i="1"/>
  <c r="MCH186" i="1"/>
  <c r="MCG186" i="1"/>
  <c r="MCF186" i="1"/>
  <c r="MCE186" i="1"/>
  <c r="MCD186" i="1"/>
  <c r="MCC186" i="1"/>
  <c r="MCB186" i="1"/>
  <c r="MCA186" i="1"/>
  <c r="MBZ186" i="1"/>
  <c r="MBY186" i="1"/>
  <c r="MBX186" i="1"/>
  <c r="MBW186" i="1"/>
  <c r="MBV186" i="1"/>
  <c r="MBU186" i="1"/>
  <c r="MBT186" i="1"/>
  <c r="MBS186" i="1"/>
  <c r="MBR186" i="1"/>
  <c r="MBQ186" i="1"/>
  <c r="MBP186" i="1"/>
  <c r="MBO186" i="1"/>
  <c r="MBN186" i="1"/>
  <c r="MBM186" i="1"/>
  <c r="MBL186" i="1"/>
  <c r="MBK186" i="1"/>
  <c r="MBJ186" i="1"/>
  <c r="MBI186" i="1"/>
  <c r="MBH186" i="1"/>
  <c r="MBG186" i="1"/>
  <c r="MBF186" i="1"/>
  <c r="MBE186" i="1"/>
  <c r="MBD186" i="1"/>
  <c r="MBC186" i="1"/>
  <c r="MBB186" i="1"/>
  <c r="MBA186" i="1"/>
  <c r="MAZ186" i="1"/>
  <c r="MAY186" i="1"/>
  <c r="MAX186" i="1"/>
  <c r="MAW186" i="1"/>
  <c r="MAV186" i="1"/>
  <c r="MAU186" i="1"/>
  <c r="MAT186" i="1"/>
  <c r="MAS186" i="1"/>
  <c r="MAR186" i="1"/>
  <c r="MAQ186" i="1"/>
  <c r="MAP186" i="1"/>
  <c r="MAO186" i="1"/>
  <c r="MAN186" i="1"/>
  <c r="MAM186" i="1"/>
  <c r="MAL186" i="1"/>
  <c r="MAK186" i="1"/>
  <c r="MAJ186" i="1"/>
  <c r="MAI186" i="1"/>
  <c r="MAH186" i="1"/>
  <c r="MAG186" i="1"/>
  <c r="MAF186" i="1"/>
  <c r="MAE186" i="1"/>
  <c r="MAD186" i="1"/>
  <c r="MAC186" i="1"/>
  <c r="MAB186" i="1"/>
  <c r="MAA186" i="1"/>
  <c r="LZZ186" i="1"/>
  <c r="LZY186" i="1"/>
  <c r="LZX186" i="1"/>
  <c r="LZW186" i="1"/>
  <c r="LZV186" i="1"/>
  <c r="LZU186" i="1"/>
  <c r="LZT186" i="1"/>
  <c r="LZS186" i="1"/>
  <c r="LZR186" i="1"/>
  <c r="LZQ186" i="1"/>
  <c r="LZP186" i="1"/>
  <c r="LZO186" i="1"/>
  <c r="LZN186" i="1"/>
  <c r="LZM186" i="1"/>
  <c r="LZL186" i="1"/>
  <c r="LZK186" i="1"/>
  <c r="LZJ186" i="1"/>
  <c r="LZI186" i="1"/>
  <c r="LZH186" i="1"/>
  <c r="LZG186" i="1"/>
  <c r="LZF186" i="1"/>
  <c r="LZE186" i="1"/>
  <c r="LZD186" i="1"/>
  <c r="LZC186" i="1"/>
  <c r="LZB186" i="1"/>
  <c r="LZA186" i="1"/>
  <c r="LYZ186" i="1"/>
  <c r="LYY186" i="1"/>
  <c r="LYX186" i="1"/>
  <c r="LYW186" i="1"/>
  <c r="LYV186" i="1"/>
  <c r="LYU186" i="1"/>
  <c r="LYT186" i="1"/>
  <c r="LYS186" i="1"/>
  <c r="LYR186" i="1"/>
  <c r="LYQ186" i="1"/>
  <c r="LYP186" i="1"/>
  <c r="LYO186" i="1"/>
  <c r="LYN186" i="1"/>
  <c r="LYM186" i="1"/>
  <c r="LYL186" i="1"/>
  <c r="LYK186" i="1"/>
  <c r="LYJ186" i="1"/>
  <c r="LYI186" i="1"/>
  <c r="LYH186" i="1"/>
  <c r="LYG186" i="1"/>
  <c r="LYF186" i="1"/>
  <c r="LYE186" i="1"/>
  <c r="LYD186" i="1"/>
  <c r="LYC186" i="1"/>
  <c r="LYB186" i="1"/>
  <c r="LYA186" i="1"/>
  <c r="LXZ186" i="1"/>
  <c r="LXY186" i="1"/>
  <c r="LXX186" i="1"/>
  <c r="LXW186" i="1"/>
  <c r="LXV186" i="1"/>
  <c r="LXU186" i="1"/>
  <c r="LXT186" i="1"/>
  <c r="LXS186" i="1"/>
  <c r="LXR186" i="1"/>
  <c r="LXQ186" i="1"/>
  <c r="LXP186" i="1"/>
  <c r="LXO186" i="1"/>
  <c r="LXN186" i="1"/>
  <c r="LXM186" i="1"/>
  <c r="LXL186" i="1"/>
  <c r="LXK186" i="1"/>
  <c r="LXJ186" i="1"/>
  <c r="LXI186" i="1"/>
  <c r="LXH186" i="1"/>
  <c r="LXG186" i="1"/>
  <c r="LXF186" i="1"/>
  <c r="LXE186" i="1"/>
  <c r="LXD186" i="1"/>
  <c r="LXC186" i="1"/>
  <c r="LXB186" i="1"/>
  <c r="LXA186" i="1"/>
  <c r="LWZ186" i="1"/>
  <c r="LWY186" i="1"/>
  <c r="LWX186" i="1"/>
  <c r="LWW186" i="1"/>
  <c r="LWV186" i="1"/>
  <c r="LWU186" i="1"/>
  <c r="LWT186" i="1"/>
  <c r="LWS186" i="1"/>
  <c r="LWR186" i="1"/>
  <c r="LWQ186" i="1"/>
  <c r="LWP186" i="1"/>
  <c r="LWO186" i="1"/>
  <c r="LWN186" i="1"/>
  <c r="LWM186" i="1"/>
  <c r="LWL186" i="1"/>
  <c r="LWK186" i="1"/>
  <c r="LWJ186" i="1"/>
  <c r="LWI186" i="1"/>
  <c r="LWH186" i="1"/>
  <c r="LWG186" i="1"/>
  <c r="LWF186" i="1"/>
  <c r="LWE186" i="1"/>
  <c r="LWD186" i="1"/>
  <c r="LWC186" i="1"/>
  <c r="LWB186" i="1"/>
  <c r="LWA186" i="1"/>
  <c r="LVZ186" i="1"/>
  <c r="LVY186" i="1"/>
  <c r="LVX186" i="1"/>
  <c r="LVW186" i="1"/>
  <c r="LVV186" i="1"/>
  <c r="LVU186" i="1"/>
  <c r="LVT186" i="1"/>
  <c r="LVS186" i="1"/>
  <c r="LVR186" i="1"/>
  <c r="LVQ186" i="1"/>
  <c r="LVP186" i="1"/>
  <c r="LVO186" i="1"/>
  <c r="LVN186" i="1"/>
  <c r="LVM186" i="1"/>
  <c r="LVL186" i="1"/>
  <c r="LVK186" i="1"/>
  <c r="LVJ186" i="1"/>
  <c r="LVI186" i="1"/>
  <c r="LVH186" i="1"/>
  <c r="LVG186" i="1"/>
  <c r="LVF186" i="1"/>
  <c r="LVE186" i="1"/>
  <c r="LVD186" i="1"/>
  <c r="LVC186" i="1"/>
  <c r="LVB186" i="1"/>
  <c r="LVA186" i="1"/>
  <c r="LUZ186" i="1"/>
  <c r="LUY186" i="1"/>
  <c r="LUX186" i="1"/>
  <c r="LUW186" i="1"/>
  <c r="LUV186" i="1"/>
  <c r="LUU186" i="1"/>
  <c r="LUT186" i="1"/>
  <c r="LUS186" i="1"/>
  <c r="LUR186" i="1"/>
  <c r="LUQ186" i="1"/>
  <c r="LUP186" i="1"/>
  <c r="LUO186" i="1"/>
  <c r="LUN186" i="1"/>
  <c r="LUM186" i="1"/>
  <c r="LUL186" i="1"/>
  <c r="LUK186" i="1"/>
  <c r="LUJ186" i="1"/>
  <c r="LUI186" i="1"/>
  <c r="LUH186" i="1"/>
  <c r="LUG186" i="1"/>
  <c r="LUF186" i="1"/>
  <c r="LUE186" i="1"/>
  <c r="LUD186" i="1"/>
  <c r="LUC186" i="1"/>
  <c r="LUB186" i="1"/>
  <c r="LUA186" i="1"/>
  <c r="LTZ186" i="1"/>
  <c r="LTY186" i="1"/>
  <c r="LTX186" i="1"/>
  <c r="LTW186" i="1"/>
  <c r="LTV186" i="1"/>
  <c r="LTU186" i="1"/>
  <c r="LTT186" i="1"/>
  <c r="LTS186" i="1"/>
  <c r="LTR186" i="1"/>
  <c r="LTQ186" i="1"/>
  <c r="LTP186" i="1"/>
  <c r="LTO186" i="1"/>
  <c r="LTN186" i="1"/>
  <c r="LTM186" i="1"/>
  <c r="LTL186" i="1"/>
  <c r="LTK186" i="1"/>
  <c r="LTJ186" i="1"/>
  <c r="LTI186" i="1"/>
  <c r="LTH186" i="1"/>
  <c r="LTG186" i="1"/>
  <c r="LTF186" i="1"/>
  <c r="LTE186" i="1"/>
  <c r="LTD186" i="1"/>
  <c r="LTC186" i="1"/>
  <c r="LTB186" i="1"/>
  <c r="LTA186" i="1"/>
  <c r="LSZ186" i="1"/>
  <c r="LSY186" i="1"/>
  <c r="LSX186" i="1"/>
  <c r="LSW186" i="1"/>
  <c r="LSV186" i="1"/>
  <c r="LSU186" i="1"/>
  <c r="LST186" i="1"/>
  <c r="LSS186" i="1"/>
  <c r="LSR186" i="1"/>
  <c r="LSQ186" i="1"/>
  <c r="LSP186" i="1"/>
  <c r="LSO186" i="1"/>
  <c r="LSN186" i="1"/>
  <c r="LSM186" i="1"/>
  <c r="LSL186" i="1"/>
  <c r="LSK186" i="1"/>
  <c r="LSJ186" i="1"/>
  <c r="LSI186" i="1"/>
  <c r="LSH186" i="1"/>
  <c r="LSG186" i="1"/>
  <c r="LSF186" i="1"/>
  <c r="LSE186" i="1"/>
  <c r="LSD186" i="1"/>
  <c r="LSC186" i="1"/>
  <c r="LSB186" i="1"/>
  <c r="LSA186" i="1"/>
  <c r="LRZ186" i="1"/>
  <c r="LRY186" i="1"/>
  <c r="LRX186" i="1"/>
  <c r="LRW186" i="1"/>
  <c r="LRV186" i="1"/>
  <c r="LRU186" i="1"/>
  <c r="LRT186" i="1"/>
  <c r="LRS186" i="1"/>
  <c r="LRR186" i="1"/>
  <c r="LRQ186" i="1"/>
  <c r="LRP186" i="1"/>
  <c r="LRO186" i="1"/>
  <c r="LRN186" i="1"/>
  <c r="LRM186" i="1"/>
  <c r="LRL186" i="1"/>
  <c r="LRK186" i="1"/>
  <c r="LRJ186" i="1"/>
  <c r="LRI186" i="1"/>
  <c r="LRH186" i="1"/>
  <c r="LRG186" i="1"/>
  <c r="LRF186" i="1"/>
  <c r="LRE186" i="1"/>
  <c r="LRD186" i="1"/>
  <c r="LRC186" i="1"/>
  <c r="LRB186" i="1"/>
  <c r="LRA186" i="1"/>
  <c r="LQZ186" i="1"/>
  <c r="LQY186" i="1"/>
  <c r="LQX186" i="1"/>
  <c r="LQW186" i="1"/>
  <c r="LQV186" i="1"/>
  <c r="LQU186" i="1"/>
  <c r="LQT186" i="1"/>
  <c r="LQS186" i="1"/>
  <c r="LQR186" i="1"/>
  <c r="LQQ186" i="1"/>
  <c r="LQP186" i="1"/>
  <c r="LQO186" i="1"/>
  <c r="LQN186" i="1"/>
  <c r="LQM186" i="1"/>
  <c r="LQL186" i="1"/>
  <c r="LQK186" i="1"/>
  <c r="LQJ186" i="1"/>
  <c r="LQI186" i="1"/>
  <c r="LQH186" i="1"/>
  <c r="LQG186" i="1"/>
  <c r="LQF186" i="1"/>
  <c r="LQE186" i="1"/>
  <c r="LQD186" i="1"/>
  <c r="LQC186" i="1"/>
  <c r="LQB186" i="1"/>
  <c r="LQA186" i="1"/>
  <c r="LPZ186" i="1"/>
  <c r="LPY186" i="1"/>
  <c r="LPX186" i="1"/>
  <c r="LPW186" i="1"/>
  <c r="LPV186" i="1"/>
  <c r="LPU186" i="1"/>
  <c r="LPT186" i="1"/>
  <c r="LPS186" i="1"/>
  <c r="LPR186" i="1"/>
  <c r="LPQ186" i="1"/>
  <c r="LPP186" i="1"/>
  <c r="LPO186" i="1"/>
  <c r="LPN186" i="1"/>
  <c r="LPM186" i="1"/>
  <c r="LPL186" i="1"/>
  <c r="LPK186" i="1"/>
  <c r="LPJ186" i="1"/>
  <c r="LPI186" i="1"/>
  <c r="LPH186" i="1"/>
  <c r="LPG186" i="1"/>
  <c r="LPF186" i="1"/>
  <c r="LPE186" i="1"/>
  <c r="LPD186" i="1"/>
  <c r="LPC186" i="1"/>
  <c r="LPB186" i="1"/>
  <c r="LPA186" i="1"/>
  <c r="LOZ186" i="1"/>
  <c r="LOY186" i="1"/>
  <c r="LOX186" i="1"/>
  <c r="LOW186" i="1"/>
  <c r="LOV186" i="1"/>
  <c r="LOU186" i="1"/>
  <c r="LOT186" i="1"/>
  <c r="LOS186" i="1"/>
  <c r="LOR186" i="1"/>
  <c r="LOQ186" i="1"/>
  <c r="LOP186" i="1"/>
  <c r="LOO186" i="1"/>
  <c r="LON186" i="1"/>
  <c r="LOM186" i="1"/>
  <c r="LOL186" i="1"/>
  <c r="LOK186" i="1"/>
  <c r="LOJ186" i="1"/>
  <c r="LOI186" i="1"/>
  <c r="LOH186" i="1"/>
  <c r="LOG186" i="1"/>
  <c r="LOF186" i="1"/>
  <c r="LOE186" i="1"/>
  <c r="LOD186" i="1"/>
  <c r="LOC186" i="1"/>
  <c r="LOB186" i="1"/>
  <c r="LOA186" i="1"/>
  <c r="LNZ186" i="1"/>
  <c r="LNY186" i="1"/>
  <c r="LNX186" i="1"/>
  <c r="LNW186" i="1"/>
  <c r="LNV186" i="1"/>
  <c r="LNU186" i="1"/>
  <c r="LNT186" i="1"/>
  <c r="LNS186" i="1"/>
  <c r="LNR186" i="1"/>
  <c r="LNQ186" i="1"/>
  <c r="LNP186" i="1"/>
  <c r="LNO186" i="1"/>
  <c r="LNN186" i="1"/>
  <c r="LNM186" i="1"/>
  <c r="LNL186" i="1"/>
  <c r="LNK186" i="1"/>
  <c r="LNJ186" i="1"/>
  <c r="LNI186" i="1"/>
  <c r="LNH186" i="1"/>
  <c r="LNG186" i="1"/>
  <c r="LNF186" i="1"/>
  <c r="LNE186" i="1"/>
  <c r="LND186" i="1"/>
  <c r="LNC186" i="1"/>
  <c r="LNB186" i="1"/>
  <c r="LNA186" i="1"/>
  <c r="LMZ186" i="1"/>
  <c r="LMY186" i="1"/>
  <c r="LMX186" i="1"/>
  <c r="LMW186" i="1"/>
  <c r="LMV186" i="1"/>
  <c r="LMU186" i="1"/>
  <c r="LMT186" i="1"/>
  <c r="LMS186" i="1"/>
  <c r="LMR186" i="1"/>
  <c r="LMQ186" i="1"/>
  <c r="LMP186" i="1"/>
  <c r="LMO186" i="1"/>
  <c r="LMN186" i="1"/>
  <c r="LMM186" i="1"/>
  <c r="LML186" i="1"/>
  <c r="LMK186" i="1"/>
  <c r="LMJ186" i="1"/>
  <c r="LMI186" i="1"/>
  <c r="LMH186" i="1"/>
  <c r="LMG186" i="1"/>
  <c r="LMF186" i="1"/>
  <c r="LME186" i="1"/>
  <c r="LMD186" i="1"/>
  <c r="LMC186" i="1"/>
  <c r="LMB186" i="1"/>
  <c r="LMA186" i="1"/>
  <c r="LLZ186" i="1"/>
  <c r="LLY186" i="1"/>
  <c r="LLX186" i="1"/>
  <c r="LLW186" i="1"/>
  <c r="LLV186" i="1"/>
  <c r="LLU186" i="1"/>
  <c r="LLT186" i="1"/>
  <c r="LLS186" i="1"/>
  <c r="LLR186" i="1"/>
  <c r="LLQ186" i="1"/>
  <c r="LLP186" i="1"/>
  <c r="LLO186" i="1"/>
  <c r="LLN186" i="1"/>
  <c r="LLM186" i="1"/>
  <c r="LLL186" i="1"/>
  <c r="LLK186" i="1"/>
  <c r="LLJ186" i="1"/>
  <c r="LLI186" i="1"/>
  <c r="LLH186" i="1"/>
  <c r="LLG186" i="1"/>
  <c r="LLF186" i="1"/>
  <c r="LLE186" i="1"/>
  <c r="LLD186" i="1"/>
  <c r="LLC186" i="1"/>
  <c r="LLB186" i="1"/>
  <c r="LLA186" i="1"/>
  <c r="LKZ186" i="1"/>
  <c r="LKY186" i="1"/>
  <c r="LKX186" i="1"/>
  <c r="LKW186" i="1"/>
  <c r="LKV186" i="1"/>
  <c r="LKU186" i="1"/>
  <c r="LKT186" i="1"/>
  <c r="LKS186" i="1"/>
  <c r="LKR186" i="1"/>
  <c r="LKQ186" i="1"/>
  <c r="LKP186" i="1"/>
  <c r="LKO186" i="1"/>
  <c r="LKN186" i="1"/>
  <c r="LKM186" i="1"/>
  <c r="LKL186" i="1"/>
  <c r="LKK186" i="1"/>
  <c r="LKJ186" i="1"/>
  <c r="LKI186" i="1"/>
  <c r="LKH186" i="1"/>
  <c r="LKG186" i="1"/>
  <c r="LKF186" i="1"/>
  <c r="LKE186" i="1"/>
  <c r="LKD186" i="1"/>
  <c r="LKC186" i="1"/>
  <c r="LKB186" i="1"/>
  <c r="LKA186" i="1"/>
  <c r="LJZ186" i="1"/>
  <c r="LJY186" i="1"/>
  <c r="LJX186" i="1"/>
  <c r="LJW186" i="1"/>
  <c r="LJV186" i="1"/>
  <c r="LJU186" i="1"/>
  <c r="LJT186" i="1"/>
  <c r="LJS186" i="1"/>
  <c r="LJR186" i="1"/>
  <c r="LJQ186" i="1"/>
  <c r="LJP186" i="1"/>
  <c r="LJO186" i="1"/>
  <c r="LJN186" i="1"/>
  <c r="LJM186" i="1"/>
  <c r="LJL186" i="1"/>
  <c r="LJK186" i="1"/>
  <c r="LJJ186" i="1"/>
  <c r="LJI186" i="1"/>
  <c r="LJH186" i="1"/>
  <c r="LJG186" i="1"/>
  <c r="LJF186" i="1"/>
  <c r="LJE186" i="1"/>
  <c r="LJD186" i="1"/>
  <c r="LJC186" i="1"/>
  <c r="LJB186" i="1"/>
  <c r="LJA186" i="1"/>
  <c r="LIZ186" i="1"/>
  <c r="LIY186" i="1"/>
  <c r="LIX186" i="1"/>
  <c r="LIW186" i="1"/>
  <c r="LIV186" i="1"/>
  <c r="LIU186" i="1"/>
  <c r="LIT186" i="1"/>
  <c r="LIS186" i="1"/>
  <c r="LIR186" i="1"/>
  <c r="LIQ186" i="1"/>
  <c r="LIP186" i="1"/>
  <c r="LIO186" i="1"/>
  <c r="LIN186" i="1"/>
  <c r="LIM186" i="1"/>
  <c r="LIL186" i="1"/>
  <c r="LIK186" i="1"/>
  <c r="LIJ186" i="1"/>
  <c r="LII186" i="1"/>
  <c r="LIH186" i="1"/>
  <c r="LIG186" i="1"/>
  <c r="LIF186" i="1"/>
  <c r="LIE186" i="1"/>
  <c r="LID186" i="1"/>
  <c r="LIC186" i="1"/>
  <c r="LIB186" i="1"/>
  <c r="LIA186" i="1"/>
  <c r="LHZ186" i="1"/>
  <c r="LHY186" i="1"/>
  <c r="LHX186" i="1"/>
  <c r="LHW186" i="1"/>
  <c r="LHV186" i="1"/>
  <c r="LHU186" i="1"/>
  <c r="LHT186" i="1"/>
  <c r="LHS186" i="1"/>
  <c r="LHR186" i="1"/>
  <c r="LHQ186" i="1"/>
  <c r="LHP186" i="1"/>
  <c r="LHO186" i="1"/>
  <c r="LHN186" i="1"/>
  <c r="LHM186" i="1"/>
  <c r="LHL186" i="1"/>
  <c r="LHK186" i="1"/>
  <c r="LHJ186" i="1"/>
  <c r="LHI186" i="1"/>
  <c r="LHH186" i="1"/>
  <c r="LHG186" i="1"/>
  <c r="LHF186" i="1"/>
  <c r="LHE186" i="1"/>
  <c r="LHD186" i="1"/>
  <c r="LHC186" i="1"/>
  <c r="LHB186" i="1"/>
  <c r="LHA186" i="1"/>
  <c r="LGZ186" i="1"/>
  <c r="LGY186" i="1"/>
  <c r="LGX186" i="1"/>
  <c r="LGW186" i="1"/>
  <c r="LGV186" i="1"/>
  <c r="LGU186" i="1"/>
  <c r="LGT186" i="1"/>
  <c r="LGS186" i="1"/>
  <c r="LGR186" i="1"/>
  <c r="LGQ186" i="1"/>
  <c r="LGP186" i="1"/>
  <c r="LGO186" i="1"/>
  <c r="LGN186" i="1"/>
  <c r="LGM186" i="1"/>
  <c r="LGL186" i="1"/>
  <c r="LGK186" i="1"/>
  <c r="LGJ186" i="1"/>
  <c r="LGI186" i="1"/>
  <c r="LGH186" i="1"/>
  <c r="LGG186" i="1"/>
  <c r="LGF186" i="1"/>
  <c r="LGE186" i="1"/>
  <c r="LGD186" i="1"/>
  <c r="LGC186" i="1"/>
  <c r="LGB186" i="1"/>
  <c r="LGA186" i="1"/>
  <c r="LFZ186" i="1"/>
  <c r="LFY186" i="1"/>
  <c r="LFX186" i="1"/>
  <c r="LFW186" i="1"/>
  <c r="LFV186" i="1"/>
  <c r="LFU186" i="1"/>
  <c r="LFT186" i="1"/>
  <c r="LFS186" i="1"/>
  <c r="LFR186" i="1"/>
  <c r="LFQ186" i="1"/>
  <c r="LFP186" i="1"/>
  <c r="LFO186" i="1"/>
  <c r="LFN186" i="1"/>
  <c r="LFM186" i="1"/>
  <c r="LFL186" i="1"/>
  <c r="LFK186" i="1"/>
  <c r="LFJ186" i="1"/>
  <c r="LFI186" i="1"/>
  <c r="LFH186" i="1"/>
  <c r="LFG186" i="1"/>
  <c r="LFF186" i="1"/>
  <c r="LFE186" i="1"/>
  <c r="LFD186" i="1"/>
  <c r="LFC186" i="1"/>
  <c r="LFB186" i="1"/>
  <c r="LFA186" i="1"/>
  <c r="LEZ186" i="1"/>
  <c r="LEY186" i="1"/>
  <c r="LEX186" i="1"/>
  <c r="LEW186" i="1"/>
  <c r="LEV186" i="1"/>
  <c r="LEU186" i="1"/>
  <c r="LET186" i="1"/>
  <c r="LES186" i="1"/>
  <c r="LER186" i="1"/>
  <c r="LEQ186" i="1"/>
  <c r="LEP186" i="1"/>
  <c r="LEO186" i="1"/>
  <c r="LEN186" i="1"/>
  <c r="LEM186" i="1"/>
  <c r="LEL186" i="1"/>
  <c r="LEK186" i="1"/>
  <c r="LEJ186" i="1"/>
  <c r="LEI186" i="1"/>
  <c r="LEH186" i="1"/>
  <c r="LEG186" i="1"/>
  <c r="LEF186" i="1"/>
  <c r="LEE186" i="1"/>
  <c r="LED186" i="1"/>
  <c r="LEC186" i="1"/>
  <c r="LEB186" i="1"/>
  <c r="LEA186" i="1"/>
  <c r="LDZ186" i="1"/>
  <c r="LDY186" i="1"/>
  <c r="LDX186" i="1"/>
  <c r="LDW186" i="1"/>
  <c r="LDV186" i="1"/>
  <c r="LDU186" i="1"/>
  <c r="LDT186" i="1"/>
  <c r="LDS186" i="1"/>
  <c r="LDR186" i="1"/>
  <c r="LDQ186" i="1"/>
  <c r="LDP186" i="1"/>
  <c r="LDO186" i="1"/>
  <c r="LDN186" i="1"/>
  <c r="LDM186" i="1"/>
  <c r="LDL186" i="1"/>
  <c r="LDK186" i="1"/>
  <c r="LDJ186" i="1"/>
  <c r="LDI186" i="1"/>
  <c r="LDH186" i="1"/>
  <c r="LDG186" i="1"/>
  <c r="LDF186" i="1"/>
  <c r="LDE186" i="1"/>
  <c r="LDD186" i="1"/>
  <c r="LDC186" i="1"/>
  <c r="LDB186" i="1"/>
  <c r="LDA186" i="1"/>
  <c r="LCZ186" i="1"/>
  <c r="LCY186" i="1"/>
  <c r="LCX186" i="1"/>
  <c r="LCW186" i="1"/>
  <c r="LCV186" i="1"/>
  <c r="LCU186" i="1"/>
  <c r="LCT186" i="1"/>
  <c r="LCS186" i="1"/>
  <c r="LCR186" i="1"/>
  <c r="LCQ186" i="1"/>
  <c r="LCP186" i="1"/>
  <c r="LCO186" i="1"/>
  <c r="LCN186" i="1"/>
  <c r="LCM186" i="1"/>
  <c r="LCL186" i="1"/>
  <c r="LCK186" i="1"/>
  <c r="LCJ186" i="1"/>
  <c r="LCI186" i="1"/>
  <c r="LCH186" i="1"/>
  <c r="LCG186" i="1"/>
  <c r="LCF186" i="1"/>
  <c r="LCE186" i="1"/>
  <c r="LCD186" i="1"/>
  <c r="LCC186" i="1"/>
  <c r="LCB186" i="1"/>
  <c r="LCA186" i="1"/>
  <c r="LBZ186" i="1"/>
  <c r="LBY186" i="1"/>
  <c r="LBX186" i="1"/>
  <c r="LBW186" i="1"/>
  <c r="LBV186" i="1"/>
  <c r="LBU186" i="1"/>
  <c r="LBT186" i="1"/>
  <c r="LBS186" i="1"/>
  <c r="LBR186" i="1"/>
  <c r="LBQ186" i="1"/>
  <c r="LBP186" i="1"/>
  <c r="LBO186" i="1"/>
  <c r="LBN186" i="1"/>
  <c r="LBM186" i="1"/>
  <c r="LBL186" i="1"/>
  <c r="LBK186" i="1"/>
  <c r="LBJ186" i="1"/>
  <c r="LBI186" i="1"/>
  <c r="LBH186" i="1"/>
  <c r="LBG186" i="1"/>
  <c r="LBF186" i="1"/>
  <c r="LBE186" i="1"/>
  <c r="LBD186" i="1"/>
  <c r="LBC186" i="1"/>
  <c r="LBB186" i="1"/>
  <c r="LBA186" i="1"/>
  <c r="LAZ186" i="1"/>
  <c r="LAY186" i="1"/>
  <c r="LAX186" i="1"/>
  <c r="LAW186" i="1"/>
  <c r="LAV186" i="1"/>
  <c r="LAU186" i="1"/>
  <c r="LAT186" i="1"/>
  <c r="LAS186" i="1"/>
  <c r="LAR186" i="1"/>
  <c r="LAQ186" i="1"/>
  <c r="LAP186" i="1"/>
  <c r="LAO186" i="1"/>
  <c r="LAN186" i="1"/>
  <c r="LAM186" i="1"/>
  <c r="LAL186" i="1"/>
  <c r="LAK186" i="1"/>
  <c r="LAJ186" i="1"/>
  <c r="LAI186" i="1"/>
  <c r="LAH186" i="1"/>
  <c r="LAG186" i="1"/>
  <c r="LAF186" i="1"/>
  <c r="LAE186" i="1"/>
  <c r="LAD186" i="1"/>
  <c r="LAC186" i="1"/>
  <c r="LAB186" i="1"/>
  <c r="LAA186" i="1"/>
  <c r="KZZ186" i="1"/>
  <c r="KZY186" i="1"/>
  <c r="KZX186" i="1"/>
  <c r="KZW186" i="1"/>
  <c r="KZV186" i="1"/>
  <c r="KZU186" i="1"/>
  <c r="KZT186" i="1"/>
  <c r="KZS186" i="1"/>
  <c r="KZR186" i="1"/>
  <c r="KZQ186" i="1"/>
  <c r="KZP186" i="1"/>
  <c r="KZO186" i="1"/>
  <c r="KZN186" i="1"/>
  <c r="KZM186" i="1"/>
  <c r="KZL186" i="1"/>
  <c r="KZK186" i="1"/>
  <c r="KZJ186" i="1"/>
  <c r="KZI186" i="1"/>
  <c r="KZH186" i="1"/>
  <c r="KZG186" i="1"/>
  <c r="KZF186" i="1"/>
  <c r="KZE186" i="1"/>
  <c r="KZD186" i="1"/>
  <c r="KZC186" i="1"/>
  <c r="KZB186" i="1"/>
  <c r="KZA186" i="1"/>
  <c r="KYZ186" i="1"/>
  <c r="KYY186" i="1"/>
  <c r="KYX186" i="1"/>
  <c r="KYW186" i="1"/>
  <c r="KYV186" i="1"/>
  <c r="KYU186" i="1"/>
  <c r="KYT186" i="1"/>
  <c r="KYS186" i="1"/>
  <c r="KYR186" i="1"/>
  <c r="KYQ186" i="1"/>
  <c r="KYP186" i="1"/>
  <c r="KYO186" i="1"/>
  <c r="KYN186" i="1"/>
  <c r="KYM186" i="1"/>
  <c r="KYL186" i="1"/>
  <c r="KYK186" i="1"/>
  <c r="KYJ186" i="1"/>
  <c r="KYI186" i="1"/>
  <c r="KYH186" i="1"/>
  <c r="KYG186" i="1"/>
  <c r="KYF186" i="1"/>
  <c r="KYE186" i="1"/>
  <c r="KYD186" i="1"/>
  <c r="KYC186" i="1"/>
  <c r="KYB186" i="1"/>
  <c r="KYA186" i="1"/>
  <c r="KXZ186" i="1"/>
  <c r="KXY186" i="1"/>
  <c r="KXX186" i="1"/>
  <c r="KXW186" i="1"/>
  <c r="KXV186" i="1"/>
  <c r="KXU186" i="1"/>
  <c r="KXT186" i="1"/>
  <c r="KXS186" i="1"/>
  <c r="KXR186" i="1"/>
  <c r="KXQ186" i="1"/>
  <c r="KXP186" i="1"/>
  <c r="KXO186" i="1"/>
  <c r="KXN186" i="1"/>
  <c r="KXM186" i="1"/>
  <c r="KXL186" i="1"/>
  <c r="KXK186" i="1"/>
  <c r="KXJ186" i="1"/>
  <c r="KXI186" i="1"/>
  <c r="KXH186" i="1"/>
  <c r="KXG186" i="1"/>
  <c r="KXF186" i="1"/>
  <c r="KXE186" i="1"/>
  <c r="KXD186" i="1"/>
  <c r="KXC186" i="1"/>
  <c r="KXB186" i="1"/>
  <c r="KXA186" i="1"/>
  <c r="KWZ186" i="1"/>
  <c r="KWY186" i="1"/>
  <c r="KWX186" i="1"/>
  <c r="KWW186" i="1"/>
  <c r="KWV186" i="1"/>
  <c r="KWU186" i="1"/>
  <c r="KWT186" i="1"/>
  <c r="KWS186" i="1"/>
  <c r="KWR186" i="1"/>
  <c r="KWQ186" i="1"/>
  <c r="KWP186" i="1"/>
  <c r="KWO186" i="1"/>
  <c r="KWN186" i="1"/>
  <c r="KWM186" i="1"/>
  <c r="KWL186" i="1"/>
  <c r="KWK186" i="1"/>
  <c r="KWJ186" i="1"/>
  <c r="KWI186" i="1"/>
  <c r="KWH186" i="1"/>
  <c r="KWG186" i="1"/>
  <c r="KWF186" i="1"/>
  <c r="KWE186" i="1"/>
  <c r="KWD186" i="1"/>
  <c r="KWC186" i="1"/>
  <c r="KWB186" i="1"/>
  <c r="KWA186" i="1"/>
  <c r="KVZ186" i="1"/>
  <c r="KVY186" i="1"/>
  <c r="KVX186" i="1"/>
  <c r="KVW186" i="1"/>
  <c r="KVV186" i="1"/>
  <c r="KVU186" i="1"/>
  <c r="KVT186" i="1"/>
  <c r="KVS186" i="1"/>
  <c r="KVR186" i="1"/>
  <c r="KVQ186" i="1"/>
  <c r="KVP186" i="1"/>
  <c r="KVO186" i="1"/>
  <c r="KVN186" i="1"/>
  <c r="KVM186" i="1"/>
  <c r="KVL186" i="1"/>
  <c r="KVK186" i="1"/>
  <c r="KVJ186" i="1"/>
  <c r="KVI186" i="1"/>
  <c r="KVH186" i="1"/>
  <c r="KVG186" i="1"/>
  <c r="KVF186" i="1"/>
  <c r="KVE186" i="1"/>
  <c r="KVD186" i="1"/>
  <c r="KVC186" i="1"/>
  <c r="KVB186" i="1"/>
  <c r="KVA186" i="1"/>
  <c r="KUZ186" i="1"/>
  <c r="KUY186" i="1"/>
  <c r="KUX186" i="1"/>
  <c r="KUW186" i="1"/>
  <c r="KUV186" i="1"/>
  <c r="KUU186" i="1"/>
  <c r="KUT186" i="1"/>
  <c r="KUS186" i="1"/>
  <c r="KUR186" i="1"/>
  <c r="KUQ186" i="1"/>
  <c r="KUP186" i="1"/>
  <c r="KUO186" i="1"/>
  <c r="KUN186" i="1"/>
  <c r="KUM186" i="1"/>
  <c r="KUL186" i="1"/>
  <c r="KUK186" i="1"/>
  <c r="KUJ186" i="1"/>
  <c r="KUI186" i="1"/>
  <c r="KUH186" i="1"/>
  <c r="KUG186" i="1"/>
  <c r="KUF186" i="1"/>
  <c r="KUE186" i="1"/>
  <c r="KUD186" i="1"/>
  <c r="KUC186" i="1"/>
  <c r="KUB186" i="1"/>
  <c r="KUA186" i="1"/>
  <c r="KTZ186" i="1"/>
  <c r="KTY186" i="1"/>
  <c r="KTX186" i="1"/>
  <c r="KTW186" i="1"/>
  <c r="KTV186" i="1"/>
  <c r="KTU186" i="1"/>
  <c r="KTT186" i="1"/>
  <c r="KTS186" i="1"/>
  <c r="KTR186" i="1"/>
  <c r="KTQ186" i="1"/>
  <c r="KTP186" i="1"/>
  <c r="KTO186" i="1"/>
  <c r="KTN186" i="1"/>
  <c r="KTM186" i="1"/>
  <c r="KTL186" i="1"/>
  <c r="KTK186" i="1"/>
  <c r="KTJ186" i="1"/>
  <c r="KTI186" i="1"/>
  <c r="KTH186" i="1"/>
  <c r="KTG186" i="1"/>
  <c r="KTF186" i="1"/>
  <c r="KTE186" i="1"/>
  <c r="KTD186" i="1"/>
  <c r="KTC186" i="1"/>
  <c r="KTB186" i="1"/>
  <c r="KTA186" i="1"/>
  <c r="KSZ186" i="1"/>
  <c r="KSY186" i="1"/>
  <c r="KSX186" i="1"/>
  <c r="KSW186" i="1"/>
  <c r="KSV186" i="1"/>
  <c r="KSU186" i="1"/>
  <c r="KST186" i="1"/>
  <c r="KSS186" i="1"/>
  <c r="KSR186" i="1"/>
  <c r="KSQ186" i="1"/>
  <c r="KSP186" i="1"/>
  <c r="KSO186" i="1"/>
  <c r="KSN186" i="1"/>
  <c r="KSM186" i="1"/>
  <c r="KSL186" i="1"/>
  <c r="KSK186" i="1"/>
  <c r="KSJ186" i="1"/>
  <c r="KSI186" i="1"/>
  <c r="KSH186" i="1"/>
  <c r="KSG186" i="1"/>
  <c r="KSF186" i="1"/>
  <c r="KSE186" i="1"/>
  <c r="KSD186" i="1"/>
  <c r="KSC186" i="1"/>
  <c r="KSB186" i="1"/>
  <c r="KSA186" i="1"/>
  <c r="KRZ186" i="1"/>
  <c r="KRY186" i="1"/>
  <c r="KRX186" i="1"/>
  <c r="KRW186" i="1"/>
  <c r="KRV186" i="1"/>
  <c r="KRU186" i="1"/>
  <c r="KRT186" i="1"/>
  <c r="KRS186" i="1"/>
  <c r="KRR186" i="1"/>
  <c r="KRQ186" i="1"/>
  <c r="KRP186" i="1"/>
  <c r="KRO186" i="1"/>
  <c r="KRN186" i="1"/>
  <c r="KRM186" i="1"/>
  <c r="KRL186" i="1"/>
  <c r="KRK186" i="1"/>
  <c r="KRJ186" i="1"/>
  <c r="KRI186" i="1"/>
  <c r="KRH186" i="1"/>
  <c r="KRG186" i="1"/>
  <c r="KRF186" i="1"/>
  <c r="KRE186" i="1"/>
  <c r="KRD186" i="1"/>
  <c r="KRC186" i="1"/>
  <c r="KRB186" i="1"/>
  <c r="KRA186" i="1"/>
  <c r="KQZ186" i="1"/>
  <c r="KQY186" i="1"/>
  <c r="KQX186" i="1"/>
  <c r="KQW186" i="1"/>
  <c r="KQV186" i="1"/>
  <c r="KQU186" i="1"/>
  <c r="KQT186" i="1"/>
  <c r="KQS186" i="1"/>
  <c r="KQR186" i="1"/>
  <c r="KQQ186" i="1"/>
  <c r="KQP186" i="1"/>
  <c r="KQO186" i="1"/>
  <c r="KQN186" i="1"/>
  <c r="KQM186" i="1"/>
  <c r="KQL186" i="1"/>
  <c r="KQK186" i="1"/>
  <c r="KQJ186" i="1"/>
  <c r="KQI186" i="1"/>
  <c r="KQH186" i="1"/>
  <c r="KQG186" i="1"/>
  <c r="KQF186" i="1"/>
  <c r="KQE186" i="1"/>
  <c r="KQD186" i="1"/>
  <c r="KQC186" i="1"/>
  <c r="KQB186" i="1"/>
  <c r="KQA186" i="1"/>
  <c r="KPZ186" i="1"/>
  <c r="KPY186" i="1"/>
  <c r="KPX186" i="1"/>
  <c r="KPW186" i="1"/>
  <c r="KPV186" i="1"/>
  <c r="KPU186" i="1"/>
  <c r="KPT186" i="1"/>
  <c r="KPS186" i="1"/>
  <c r="KPR186" i="1"/>
  <c r="KPQ186" i="1"/>
  <c r="KPP186" i="1"/>
  <c r="KPO186" i="1"/>
  <c r="KPN186" i="1"/>
  <c r="KPM186" i="1"/>
  <c r="KPL186" i="1"/>
  <c r="KPK186" i="1"/>
  <c r="KPJ186" i="1"/>
  <c r="KPI186" i="1"/>
  <c r="KPH186" i="1"/>
  <c r="KPG186" i="1"/>
  <c r="KPF186" i="1"/>
  <c r="KPE186" i="1"/>
  <c r="KPD186" i="1"/>
  <c r="KPC186" i="1"/>
  <c r="KPB186" i="1"/>
  <c r="KPA186" i="1"/>
  <c r="KOZ186" i="1"/>
  <c r="KOY186" i="1"/>
  <c r="KOX186" i="1"/>
  <c r="KOW186" i="1"/>
  <c r="KOV186" i="1"/>
  <c r="KOU186" i="1"/>
  <c r="KOT186" i="1"/>
  <c r="KOS186" i="1"/>
  <c r="KOR186" i="1"/>
  <c r="KOQ186" i="1"/>
  <c r="KOP186" i="1"/>
  <c r="KOO186" i="1"/>
  <c r="KON186" i="1"/>
  <c r="KOM186" i="1"/>
  <c r="KOL186" i="1"/>
  <c r="KOK186" i="1"/>
  <c r="KOJ186" i="1"/>
  <c r="KOI186" i="1"/>
  <c r="KOH186" i="1"/>
  <c r="KOG186" i="1"/>
  <c r="KOF186" i="1"/>
  <c r="KOE186" i="1"/>
  <c r="KOD186" i="1"/>
  <c r="KOC186" i="1"/>
  <c r="KOB186" i="1"/>
  <c r="KOA186" i="1"/>
  <c r="KNZ186" i="1"/>
  <c r="KNY186" i="1"/>
  <c r="KNX186" i="1"/>
  <c r="KNW186" i="1"/>
  <c r="KNV186" i="1"/>
  <c r="KNU186" i="1"/>
  <c r="KNT186" i="1"/>
  <c r="KNS186" i="1"/>
  <c r="KNR186" i="1"/>
  <c r="KNQ186" i="1"/>
  <c r="KNP186" i="1"/>
  <c r="KNO186" i="1"/>
  <c r="KNN186" i="1"/>
  <c r="KNM186" i="1"/>
  <c r="KNL186" i="1"/>
  <c r="KNK186" i="1"/>
  <c r="KNJ186" i="1"/>
  <c r="KNI186" i="1"/>
  <c r="KNH186" i="1"/>
  <c r="KNG186" i="1"/>
  <c r="KNF186" i="1"/>
  <c r="KNE186" i="1"/>
  <c r="KND186" i="1"/>
  <c r="KNC186" i="1"/>
  <c r="KNB186" i="1"/>
  <c r="KNA186" i="1"/>
  <c r="KMZ186" i="1"/>
  <c r="KMY186" i="1"/>
  <c r="KMX186" i="1"/>
  <c r="KMW186" i="1"/>
  <c r="KMV186" i="1"/>
  <c r="KMU186" i="1"/>
  <c r="KMT186" i="1"/>
  <c r="KMS186" i="1"/>
  <c r="KMR186" i="1"/>
  <c r="KMQ186" i="1"/>
  <c r="KMP186" i="1"/>
  <c r="KMO186" i="1"/>
  <c r="KMN186" i="1"/>
  <c r="KMM186" i="1"/>
  <c r="KML186" i="1"/>
  <c r="KMK186" i="1"/>
  <c r="KMJ186" i="1"/>
  <c r="KMI186" i="1"/>
  <c r="KMH186" i="1"/>
  <c r="KMG186" i="1"/>
  <c r="KMF186" i="1"/>
  <c r="KME186" i="1"/>
  <c r="KMD186" i="1"/>
  <c r="KMC186" i="1"/>
  <c r="KMB186" i="1"/>
  <c r="KMA186" i="1"/>
  <c r="KLZ186" i="1"/>
  <c r="KLY186" i="1"/>
  <c r="KLX186" i="1"/>
  <c r="KLW186" i="1"/>
  <c r="KLV186" i="1"/>
  <c r="KLU186" i="1"/>
  <c r="KLT186" i="1"/>
  <c r="KLS186" i="1"/>
  <c r="KLR186" i="1"/>
  <c r="KLQ186" i="1"/>
  <c r="KLP186" i="1"/>
  <c r="KLO186" i="1"/>
  <c r="KLN186" i="1"/>
  <c r="KLM186" i="1"/>
  <c r="KLL186" i="1"/>
  <c r="KLK186" i="1"/>
  <c r="KLJ186" i="1"/>
  <c r="KLI186" i="1"/>
  <c r="KLH186" i="1"/>
  <c r="KLG186" i="1"/>
  <c r="KLF186" i="1"/>
  <c r="KLE186" i="1"/>
  <c r="KLD186" i="1"/>
  <c r="KLC186" i="1"/>
  <c r="KLB186" i="1"/>
  <c r="KLA186" i="1"/>
  <c r="KKZ186" i="1"/>
  <c r="KKY186" i="1"/>
  <c r="KKX186" i="1"/>
  <c r="KKW186" i="1"/>
  <c r="KKV186" i="1"/>
  <c r="KKU186" i="1"/>
  <c r="KKT186" i="1"/>
  <c r="KKS186" i="1"/>
  <c r="KKR186" i="1"/>
  <c r="KKQ186" i="1"/>
  <c r="KKP186" i="1"/>
  <c r="KKO186" i="1"/>
  <c r="KKN186" i="1"/>
  <c r="KKM186" i="1"/>
  <c r="KKL186" i="1"/>
  <c r="KKK186" i="1"/>
  <c r="KKJ186" i="1"/>
  <c r="KKI186" i="1"/>
  <c r="KKH186" i="1"/>
  <c r="KKG186" i="1"/>
  <c r="KKF186" i="1"/>
  <c r="KKE186" i="1"/>
  <c r="KKD186" i="1"/>
  <c r="KKC186" i="1"/>
  <c r="KKB186" i="1"/>
  <c r="KKA186" i="1"/>
  <c r="KJZ186" i="1"/>
  <c r="KJY186" i="1"/>
  <c r="KJX186" i="1"/>
  <c r="KJW186" i="1"/>
  <c r="KJV186" i="1"/>
  <c r="KJU186" i="1"/>
  <c r="KJT186" i="1"/>
  <c r="KJS186" i="1"/>
  <c r="KJR186" i="1"/>
  <c r="KJQ186" i="1"/>
  <c r="KJP186" i="1"/>
  <c r="KJO186" i="1"/>
  <c r="KJN186" i="1"/>
  <c r="KJM186" i="1"/>
  <c r="KJL186" i="1"/>
  <c r="KJK186" i="1"/>
  <c r="KJJ186" i="1"/>
  <c r="KJI186" i="1"/>
  <c r="KJH186" i="1"/>
  <c r="KJG186" i="1"/>
  <c r="KJF186" i="1"/>
  <c r="KJE186" i="1"/>
  <c r="KJD186" i="1"/>
  <c r="KJC186" i="1"/>
  <c r="KJB186" i="1"/>
  <c r="KJA186" i="1"/>
  <c r="KIZ186" i="1"/>
  <c r="KIY186" i="1"/>
  <c r="KIX186" i="1"/>
  <c r="KIW186" i="1"/>
  <c r="KIV186" i="1"/>
  <c r="KIU186" i="1"/>
  <c r="KIT186" i="1"/>
  <c r="KIS186" i="1"/>
  <c r="KIR186" i="1"/>
  <c r="KIQ186" i="1"/>
  <c r="KIP186" i="1"/>
  <c r="KIO186" i="1"/>
  <c r="KIN186" i="1"/>
  <c r="KIM186" i="1"/>
  <c r="KIL186" i="1"/>
  <c r="KIK186" i="1"/>
  <c r="KIJ186" i="1"/>
  <c r="KII186" i="1"/>
  <c r="KIH186" i="1"/>
  <c r="KIG186" i="1"/>
  <c r="KIF186" i="1"/>
  <c r="KIE186" i="1"/>
  <c r="KID186" i="1"/>
  <c r="KIC186" i="1"/>
  <c r="KIB186" i="1"/>
  <c r="KIA186" i="1"/>
  <c r="KHZ186" i="1"/>
  <c r="KHY186" i="1"/>
  <c r="KHX186" i="1"/>
  <c r="KHW186" i="1"/>
  <c r="KHV186" i="1"/>
  <c r="KHU186" i="1"/>
  <c r="KHT186" i="1"/>
  <c r="KHS186" i="1"/>
  <c r="KHR186" i="1"/>
  <c r="KHQ186" i="1"/>
  <c r="KHP186" i="1"/>
  <c r="KHO186" i="1"/>
  <c r="KHN186" i="1"/>
  <c r="KHM186" i="1"/>
  <c r="KHL186" i="1"/>
  <c r="KHK186" i="1"/>
  <c r="KHJ186" i="1"/>
  <c r="KHI186" i="1"/>
  <c r="KHH186" i="1"/>
  <c r="KHG186" i="1"/>
  <c r="KHF186" i="1"/>
  <c r="KHE186" i="1"/>
  <c r="KHD186" i="1"/>
  <c r="KHC186" i="1"/>
  <c r="KHB186" i="1"/>
  <c r="KHA186" i="1"/>
  <c r="KGZ186" i="1"/>
  <c r="KGY186" i="1"/>
  <c r="KGX186" i="1"/>
  <c r="KGW186" i="1"/>
  <c r="KGV186" i="1"/>
  <c r="KGU186" i="1"/>
  <c r="KGT186" i="1"/>
  <c r="KGS186" i="1"/>
  <c r="KGR186" i="1"/>
  <c r="KGQ186" i="1"/>
  <c r="KGP186" i="1"/>
  <c r="KGO186" i="1"/>
  <c r="KGN186" i="1"/>
  <c r="KGM186" i="1"/>
  <c r="KGL186" i="1"/>
  <c r="KGK186" i="1"/>
  <c r="KGJ186" i="1"/>
  <c r="KGI186" i="1"/>
  <c r="KGH186" i="1"/>
  <c r="KGG186" i="1"/>
  <c r="KGF186" i="1"/>
  <c r="KGE186" i="1"/>
  <c r="KGD186" i="1"/>
  <c r="KGC186" i="1"/>
  <c r="KGB186" i="1"/>
  <c r="KGA186" i="1"/>
  <c r="KFZ186" i="1"/>
  <c r="KFY186" i="1"/>
  <c r="KFX186" i="1"/>
  <c r="KFW186" i="1"/>
  <c r="KFV186" i="1"/>
  <c r="KFU186" i="1"/>
  <c r="KFT186" i="1"/>
  <c r="KFS186" i="1"/>
  <c r="KFR186" i="1"/>
  <c r="KFQ186" i="1"/>
  <c r="KFP186" i="1"/>
  <c r="KFO186" i="1"/>
  <c r="KFN186" i="1"/>
  <c r="KFM186" i="1"/>
  <c r="KFL186" i="1"/>
  <c r="KFK186" i="1"/>
  <c r="KFJ186" i="1"/>
  <c r="KFI186" i="1"/>
  <c r="KFH186" i="1"/>
  <c r="KFG186" i="1"/>
  <c r="KFF186" i="1"/>
  <c r="KFE186" i="1"/>
  <c r="KFD186" i="1"/>
  <c r="KFC186" i="1"/>
  <c r="KFB186" i="1"/>
  <c r="KFA186" i="1"/>
  <c r="KEZ186" i="1"/>
  <c r="KEY186" i="1"/>
  <c r="KEX186" i="1"/>
  <c r="KEW186" i="1"/>
  <c r="KEV186" i="1"/>
  <c r="KEU186" i="1"/>
  <c r="KET186" i="1"/>
  <c r="KES186" i="1"/>
  <c r="KER186" i="1"/>
  <c r="KEQ186" i="1"/>
  <c r="KEP186" i="1"/>
  <c r="KEO186" i="1"/>
  <c r="KEN186" i="1"/>
  <c r="KEM186" i="1"/>
  <c r="KEL186" i="1"/>
  <c r="KEK186" i="1"/>
  <c r="KEJ186" i="1"/>
  <c r="KEI186" i="1"/>
  <c r="KEH186" i="1"/>
  <c r="KEG186" i="1"/>
  <c r="KEF186" i="1"/>
  <c r="KEE186" i="1"/>
  <c r="KED186" i="1"/>
  <c r="KEC186" i="1"/>
  <c r="KEB186" i="1"/>
  <c r="KEA186" i="1"/>
  <c r="KDZ186" i="1"/>
  <c r="KDY186" i="1"/>
  <c r="KDX186" i="1"/>
  <c r="KDW186" i="1"/>
  <c r="KDV186" i="1"/>
  <c r="KDU186" i="1"/>
  <c r="KDT186" i="1"/>
  <c r="KDS186" i="1"/>
  <c r="KDR186" i="1"/>
  <c r="KDQ186" i="1"/>
  <c r="KDP186" i="1"/>
  <c r="KDO186" i="1"/>
  <c r="KDN186" i="1"/>
  <c r="KDM186" i="1"/>
  <c r="KDL186" i="1"/>
  <c r="KDK186" i="1"/>
  <c r="KDJ186" i="1"/>
  <c r="KDI186" i="1"/>
  <c r="KDH186" i="1"/>
  <c r="KDG186" i="1"/>
  <c r="KDF186" i="1"/>
  <c r="KDE186" i="1"/>
  <c r="KDD186" i="1"/>
  <c r="KDC186" i="1"/>
  <c r="KDB186" i="1"/>
  <c r="KDA186" i="1"/>
  <c r="KCZ186" i="1"/>
  <c r="KCY186" i="1"/>
  <c r="KCX186" i="1"/>
  <c r="KCW186" i="1"/>
  <c r="KCV186" i="1"/>
  <c r="KCU186" i="1"/>
  <c r="KCT186" i="1"/>
  <c r="KCS186" i="1"/>
  <c r="KCR186" i="1"/>
  <c r="KCQ186" i="1"/>
  <c r="KCP186" i="1"/>
  <c r="KCO186" i="1"/>
  <c r="KCN186" i="1"/>
  <c r="KCM186" i="1"/>
  <c r="KCL186" i="1"/>
  <c r="KCK186" i="1"/>
  <c r="KCJ186" i="1"/>
  <c r="KCI186" i="1"/>
  <c r="KCH186" i="1"/>
  <c r="KCG186" i="1"/>
  <c r="KCF186" i="1"/>
  <c r="KCE186" i="1"/>
  <c r="KCD186" i="1"/>
  <c r="KCC186" i="1"/>
  <c r="KCB186" i="1"/>
  <c r="KCA186" i="1"/>
  <c r="KBZ186" i="1"/>
  <c r="KBY186" i="1"/>
  <c r="KBX186" i="1"/>
  <c r="KBW186" i="1"/>
  <c r="KBV186" i="1"/>
  <c r="KBU186" i="1"/>
  <c r="KBT186" i="1"/>
  <c r="KBS186" i="1"/>
  <c r="KBR186" i="1"/>
  <c r="KBQ186" i="1"/>
  <c r="KBP186" i="1"/>
  <c r="KBO186" i="1"/>
  <c r="KBN186" i="1"/>
  <c r="KBM186" i="1"/>
  <c r="KBL186" i="1"/>
  <c r="KBK186" i="1"/>
  <c r="KBJ186" i="1"/>
  <c r="KBI186" i="1"/>
  <c r="KBH186" i="1"/>
  <c r="KBG186" i="1"/>
  <c r="KBF186" i="1"/>
  <c r="KBE186" i="1"/>
  <c r="KBD186" i="1"/>
  <c r="KBC186" i="1"/>
  <c r="KBB186" i="1"/>
  <c r="KBA186" i="1"/>
  <c r="KAZ186" i="1"/>
  <c r="KAY186" i="1"/>
  <c r="KAX186" i="1"/>
  <c r="KAW186" i="1"/>
  <c r="KAV186" i="1"/>
  <c r="KAU186" i="1"/>
  <c r="KAT186" i="1"/>
  <c r="KAS186" i="1"/>
  <c r="KAR186" i="1"/>
  <c r="KAQ186" i="1"/>
  <c r="KAP186" i="1"/>
  <c r="KAO186" i="1"/>
  <c r="KAN186" i="1"/>
  <c r="KAM186" i="1"/>
  <c r="KAL186" i="1"/>
  <c r="KAK186" i="1"/>
  <c r="KAJ186" i="1"/>
  <c r="KAI186" i="1"/>
  <c r="KAH186" i="1"/>
  <c r="KAG186" i="1"/>
  <c r="KAF186" i="1"/>
  <c r="KAE186" i="1"/>
  <c r="KAD186" i="1"/>
  <c r="KAC186" i="1"/>
  <c r="KAB186" i="1"/>
  <c r="KAA186" i="1"/>
  <c r="JZZ186" i="1"/>
  <c r="JZY186" i="1"/>
  <c r="JZX186" i="1"/>
  <c r="JZW186" i="1"/>
  <c r="JZV186" i="1"/>
  <c r="JZU186" i="1"/>
  <c r="JZT186" i="1"/>
  <c r="JZS186" i="1"/>
  <c r="JZR186" i="1"/>
  <c r="JZQ186" i="1"/>
  <c r="JZP186" i="1"/>
  <c r="JZO186" i="1"/>
  <c r="JZN186" i="1"/>
  <c r="JZM186" i="1"/>
  <c r="JZL186" i="1"/>
  <c r="JZK186" i="1"/>
  <c r="JZJ186" i="1"/>
  <c r="JZI186" i="1"/>
  <c r="JZH186" i="1"/>
  <c r="JZG186" i="1"/>
  <c r="JZF186" i="1"/>
  <c r="JZE186" i="1"/>
  <c r="JZD186" i="1"/>
  <c r="JZC186" i="1"/>
  <c r="JZB186" i="1"/>
  <c r="JZA186" i="1"/>
  <c r="JYZ186" i="1"/>
  <c r="JYY186" i="1"/>
  <c r="JYX186" i="1"/>
  <c r="JYW186" i="1"/>
  <c r="JYV186" i="1"/>
  <c r="JYU186" i="1"/>
  <c r="JYT186" i="1"/>
  <c r="JYS186" i="1"/>
  <c r="JYR186" i="1"/>
  <c r="JYQ186" i="1"/>
  <c r="JYP186" i="1"/>
  <c r="JYO186" i="1"/>
  <c r="JYN186" i="1"/>
  <c r="JYM186" i="1"/>
  <c r="JYL186" i="1"/>
  <c r="JYK186" i="1"/>
  <c r="JYJ186" i="1"/>
  <c r="JYI186" i="1"/>
  <c r="JYH186" i="1"/>
  <c r="JYG186" i="1"/>
  <c r="JYF186" i="1"/>
  <c r="JYE186" i="1"/>
  <c r="JYD186" i="1"/>
  <c r="JYC186" i="1"/>
  <c r="JYB186" i="1"/>
  <c r="JYA186" i="1"/>
  <c r="JXZ186" i="1"/>
  <c r="JXY186" i="1"/>
  <c r="JXX186" i="1"/>
  <c r="JXW186" i="1"/>
  <c r="JXV186" i="1"/>
  <c r="JXU186" i="1"/>
  <c r="JXT186" i="1"/>
  <c r="JXS186" i="1"/>
  <c r="JXR186" i="1"/>
  <c r="JXQ186" i="1"/>
  <c r="JXP186" i="1"/>
  <c r="JXO186" i="1"/>
  <c r="JXN186" i="1"/>
  <c r="JXM186" i="1"/>
  <c r="JXL186" i="1"/>
  <c r="JXK186" i="1"/>
  <c r="JXJ186" i="1"/>
  <c r="JXI186" i="1"/>
  <c r="JXH186" i="1"/>
  <c r="JXG186" i="1"/>
  <c r="JXF186" i="1"/>
  <c r="JXE186" i="1"/>
  <c r="JXD186" i="1"/>
  <c r="JXC186" i="1"/>
  <c r="JXB186" i="1"/>
  <c r="JXA186" i="1"/>
  <c r="JWZ186" i="1"/>
  <c r="JWY186" i="1"/>
  <c r="JWX186" i="1"/>
  <c r="JWW186" i="1"/>
  <c r="JWV186" i="1"/>
  <c r="JWU186" i="1"/>
  <c r="JWT186" i="1"/>
  <c r="JWS186" i="1"/>
  <c r="JWR186" i="1"/>
  <c r="JWQ186" i="1"/>
  <c r="JWP186" i="1"/>
  <c r="JWO186" i="1"/>
  <c r="JWN186" i="1"/>
  <c r="JWM186" i="1"/>
  <c r="JWL186" i="1"/>
  <c r="JWK186" i="1"/>
  <c r="JWJ186" i="1"/>
  <c r="JWI186" i="1"/>
  <c r="JWH186" i="1"/>
  <c r="JWG186" i="1"/>
  <c r="JWF186" i="1"/>
  <c r="JWE186" i="1"/>
  <c r="JWD186" i="1"/>
  <c r="JWC186" i="1"/>
  <c r="JWB186" i="1"/>
  <c r="JWA186" i="1"/>
  <c r="JVZ186" i="1"/>
  <c r="JVY186" i="1"/>
  <c r="JVX186" i="1"/>
  <c r="JVW186" i="1"/>
  <c r="JVV186" i="1"/>
  <c r="JVU186" i="1"/>
  <c r="JVT186" i="1"/>
  <c r="JVS186" i="1"/>
  <c r="JVR186" i="1"/>
  <c r="JVQ186" i="1"/>
  <c r="JVP186" i="1"/>
  <c r="JVO186" i="1"/>
  <c r="JVN186" i="1"/>
  <c r="JVM186" i="1"/>
  <c r="JVL186" i="1"/>
  <c r="JVK186" i="1"/>
  <c r="JVJ186" i="1"/>
  <c r="JVI186" i="1"/>
  <c r="JVH186" i="1"/>
  <c r="JVG186" i="1"/>
  <c r="JVF186" i="1"/>
  <c r="JVE186" i="1"/>
  <c r="JVD186" i="1"/>
  <c r="JVC186" i="1"/>
  <c r="JVB186" i="1"/>
  <c r="JVA186" i="1"/>
  <c r="JUZ186" i="1"/>
  <c r="JUY186" i="1"/>
  <c r="JUX186" i="1"/>
  <c r="JUW186" i="1"/>
  <c r="JUV186" i="1"/>
  <c r="JUU186" i="1"/>
  <c r="JUT186" i="1"/>
  <c r="JUS186" i="1"/>
  <c r="JUR186" i="1"/>
  <c r="JUQ186" i="1"/>
  <c r="JUP186" i="1"/>
  <c r="JUO186" i="1"/>
  <c r="JUN186" i="1"/>
  <c r="JUM186" i="1"/>
  <c r="JUL186" i="1"/>
  <c r="JUK186" i="1"/>
  <c r="JUJ186" i="1"/>
  <c r="JUI186" i="1"/>
  <c r="JUH186" i="1"/>
  <c r="JUG186" i="1"/>
  <c r="JUF186" i="1"/>
  <c r="JUE186" i="1"/>
  <c r="JUD186" i="1"/>
  <c r="JUC186" i="1"/>
  <c r="JUB186" i="1"/>
  <c r="JUA186" i="1"/>
  <c r="JTZ186" i="1"/>
  <c r="JTY186" i="1"/>
  <c r="JTX186" i="1"/>
  <c r="JTW186" i="1"/>
  <c r="JTV186" i="1"/>
  <c r="JTU186" i="1"/>
  <c r="JTT186" i="1"/>
  <c r="JTS186" i="1"/>
  <c r="JTR186" i="1"/>
  <c r="JTQ186" i="1"/>
  <c r="JTP186" i="1"/>
  <c r="JTO186" i="1"/>
  <c r="JTN186" i="1"/>
  <c r="JTM186" i="1"/>
  <c r="JTL186" i="1"/>
  <c r="JTK186" i="1"/>
  <c r="JTJ186" i="1"/>
  <c r="JTI186" i="1"/>
  <c r="JTH186" i="1"/>
  <c r="JTG186" i="1"/>
  <c r="JTF186" i="1"/>
  <c r="JTE186" i="1"/>
  <c r="JTD186" i="1"/>
  <c r="JTC186" i="1"/>
  <c r="JTB186" i="1"/>
  <c r="JTA186" i="1"/>
  <c r="JSZ186" i="1"/>
  <c r="JSY186" i="1"/>
  <c r="JSX186" i="1"/>
  <c r="JSW186" i="1"/>
  <c r="JSV186" i="1"/>
  <c r="JSU186" i="1"/>
  <c r="JST186" i="1"/>
  <c r="JSS186" i="1"/>
  <c r="JSR186" i="1"/>
  <c r="JSQ186" i="1"/>
  <c r="JSP186" i="1"/>
  <c r="JSO186" i="1"/>
  <c r="JSN186" i="1"/>
  <c r="JSM186" i="1"/>
  <c r="JSL186" i="1"/>
  <c r="JSK186" i="1"/>
  <c r="JSJ186" i="1"/>
  <c r="JSI186" i="1"/>
  <c r="JSH186" i="1"/>
  <c r="JSG186" i="1"/>
  <c r="JSF186" i="1"/>
  <c r="JSE186" i="1"/>
  <c r="JSD186" i="1"/>
  <c r="JSC186" i="1"/>
  <c r="JSB186" i="1"/>
  <c r="JSA186" i="1"/>
  <c r="JRZ186" i="1"/>
  <c r="JRY186" i="1"/>
  <c r="JRX186" i="1"/>
  <c r="JRW186" i="1"/>
  <c r="JRV186" i="1"/>
  <c r="JRU186" i="1"/>
  <c r="JRT186" i="1"/>
  <c r="JRS186" i="1"/>
  <c r="JRR186" i="1"/>
  <c r="JRQ186" i="1"/>
  <c r="JRP186" i="1"/>
  <c r="JRO186" i="1"/>
  <c r="JRN186" i="1"/>
  <c r="JRM186" i="1"/>
  <c r="JRL186" i="1"/>
  <c r="JRK186" i="1"/>
  <c r="JRJ186" i="1"/>
  <c r="JRI186" i="1"/>
  <c r="JRH186" i="1"/>
  <c r="JRG186" i="1"/>
  <c r="JRF186" i="1"/>
  <c r="JRE186" i="1"/>
  <c r="JRD186" i="1"/>
  <c r="JRC186" i="1"/>
  <c r="JRB186" i="1"/>
  <c r="JRA186" i="1"/>
  <c r="JQZ186" i="1"/>
  <c r="JQY186" i="1"/>
  <c r="JQX186" i="1"/>
  <c r="JQW186" i="1"/>
  <c r="JQV186" i="1"/>
  <c r="JQU186" i="1"/>
  <c r="JQT186" i="1"/>
  <c r="JQS186" i="1"/>
  <c r="JQR186" i="1"/>
  <c r="JQQ186" i="1"/>
  <c r="JQP186" i="1"/>
  <c r="JQO186" i="1"/>
  <c r="JQN186" i="1"/>
  <c r="JQM186" i="1"/>
  <c r="JQL186" i="1"/>
  <c r="JQK186" i="1"/>
  <c r="JQJ186" i="1"/>
  <c r="JQI186" i="1"/>
  <c r="JQH186" i="1"/>
  <c r="JQG186" i="1"/>
  <c r="JQF186" i="1"/>
  <c r="JQE186" i="1"/>
  <c r="JQD186" i="1"/>
  <c r="JQC186" i="1"/>
  <c r="JQB186" i="1"/>
  <c r="JQA186" i="1"/>
  <c r="JPZ186" i="1"/>
  <c r="JPY186" i="1"/>
  <c r="JPX186" i="1"/>
  <c r="JPW186" i="1"/>
  <c r="JPV186" i="1"/>
  <c r="JPU186" i="1"/>
  <c r="JPT186" i="1"/>
  <c r="JPS186" i="1"/>
  <c r="JPR186" i="1"/>
  <c r="JPQ186" i="1"/>
  <c r="JPP186" i="1"/>
  <c r="JPO186" i="1"/>
  <c r="JPN186" i="1"/>
  <c r="JPM186" i="1"/>
  <c r="JPL186" i="1"/>
  <c r="JPK186" i="1"/>
  <c r="JPJ186" i="1"/>
  <c r="JPI186" i="1"/>
  <c r="JPH186" i="1"/>
  <c r="JPG186" i="1"/>
  <c r="JPF186" i="1"/>
  <c r="JPE186" i="1"/>
  <c r="JPD186" i="1"/>
  <c r="JPC186" i="1"/>
  <c r="JPB186" i="1"/>
  <c r="JPA186" i="1"/>
  <c r="JOZ186" i="1"/>
  <c r="JOY186" i="1"/>
  <c r="JOX186" i="1"/>
  <c r="JOW186" i="1"/>
  <c r="JOV186" i="1"/>
  <c r="JOU186" i="1"/>
  <c r="JOT186" i="1"/>
  <c r="JOS186" i="1"/>
  <c r="JOR186" i="1"/>
  <c r="JOQ186" i="1"/>
  <c r="JOP186" i="1"/>
  <c r="JOO186" i="1"/>
  <c r="JON186" i="1"/>
  <c r="JOM186" i="1"/>
  <c r="JOL186" i="1"/>
  <c r="JOK186" i="1"/>
  <c r="JOJ186" i="1"/>
  <c r="JOI186" i="1"/>
  <c r="JOH186" i="1"/>
  <c r="JOG186" i="1"/>
  <c r="JOF186" i="1"/>
  <c r="JOE186" i="1"/>
  <c r="JOD186" i="1"/>
  <c r="JOC186" i="1"/>
  <c r="JOB186" i="1"/>
  <c r="JOA186" i="1"/>
  <c r="JNZ186" i="1"/>
  <c r="JNY186" i="1"/>
  <c r="JNX186" i="1"/>
  <c r="JNW186" i="1"/>
  <c r="JNV186" i="1"/>
  <c r="JNU186" i="1"/>
  <c r="JNT186" i="1"/>
  <c r="JNS186" i="1"/>
  <c r="JNR186" i="1"/>
  <c r="JNQ186" i="1"/>
  <c r="JNP186" i="1"/>
  <c r="JNO186" i="1"/>
  <c r="JNN186" i="1"/>
  <c r="JNM186" i="1"/>
  <c r="JNL186" i="1"/>
  <c r="JNK186" i="1"/>
  <c r="JNJ186" i="1"/>
  <c r="JNI186" i="1"/>
  <c r="JNH186" i="1"/>
  <c r="JNG186" i="1"/>
  <c r="JNF186" i="1"/>
  <c r="JNE186" i="1"/>
  <c r="JND186" i="1"/>
  <c r="JNC186" i="1"/>
  <c r="JNB186" i="1"/>
  <c r="JNA186" i="1"/>
  <c r="JMZ186" i="1"/>
  <c r="JMY186" i="1"/>
  <c r="JMX186" i="1"/>
  <c r="JMW186" i="1"/>
  <c r="JMV186" i="1"/>
  <c r="JMU186" i="1"/>
  <c r="JMT186" i="1"/>
  <c r="JMS186" i="1"/>
  <c r="JMR186" i="1"/>
  <c r="JMQ186" i="1"/>
  <c r="JMP186" i="1"/>
  <c r="JMO186" i="1"/>
  <c r="JMN186" i="1"/>
  <c r="JMM186" i="1"/>
  <c r="JML186" i="1"/>
  <c r="JMK186" i="1"/>
  <c r="JMJ186" i="1"/>
  <c r="JMI186" i="1"/>
  <c r="JMH186" i="1"/>
  <c r="JMG186" i="1"/>
  <c r="JMF186" i="1"/>
  <c r="JME186" i="1"/>
  <c r="JMD186" i="1"/>
  <c r="JMC186" i="1"/>
  <c r="JMB186" i="1"/>
  <c r="JMA186" i="1"/>
  <c r="JLZ186" i="1"/>
  <c r="JLY186" i="1"/>
  <c r="JLX186" i="1"/>
  <c r="JLW186" i="1"/>
  <c r="JLV186" i="1"/>
  <c r="JLU186" i="1"/>
  <c r="JLT186" i="1"/>
  <c r="JLS186" i="1"/>
  <c r="JLR186" i="1"/>
  <c r="JLQ186" i="1"/>
  <c r="JLP186" i="1"/>
  <c r="JLO186" i="1"/>
  <c r="JLN186" i="1"/>
  <c r="JLM186" i="1"/>
  <c r="JLL186" i="1"/>
  <c r="JLK186" i="1"/>
  <c r="JLJ186" i="1"/>
  <c r="JLI186" i="1"/>
  <c r="JLH186" i="1"/>
  <c r="JLG186" i="1"/>
  <c r="JLF186" i="1"/>
  <c r="JLE186" i="1"/>
  <c r="JLD186" i="1"/>
  <c r="JLC186" i="1"/>
  <c r="JLB186" i="1"/>
  <c r="JLA186" i="1"/>
  <c r="JKZ186" i="1"/>
  <c r="JKY186" i="1"/>
  <c r="JKX186" i="1"/>
  <c r="JKW186" i="1"/>
  <c r="JKV186" i="1"/>
  <c r="JKU186" i="1"/>
  <c r="JKT186" i="1"/>
  <c r="JKS186" i="1"/>
  <c r="JKR186" i="1"/>
  <c r="JKQ186" i="1"/>
  <c r="JKP186" i="1"/>
  <c r="JKO186" i="1"/>
  <c r="JKN186" i="1"/>
  <c r="JKM186" i="1"/>
  <c r="JKL186" i="1"/>
  <c r="JKK186" i="1"/>
  <c r="JKJ186" i="1"/>
  <c r="JKI186" i="1"/>
  <c r="JKH186" i="1"/>
  <c r="JKG186" i="1"/>
  <c r="JKF186" i="1"/>
  <c r="JKE186" i="1"/>
  <c r="JKD186" i="1"/>
  <c r="JKC186" i="1"/>
  <c r="JKB186" i="1"/>
  <c r="JKA186" i="1"/>
  <c r="JJZ186" i="1"/>
  <c r="JJY186" i="1"/>
  <c r="JJX186" i="1"/>
  <c r="JJW186" i="1"/>
  <c r="JJV186" i="1"/>
  <c r="JJU186" i="1"/>
  <c r="JJT186" i="1"/>
  <c r="JJS186" i="1"/>
  <c r="JJR186" i="1"/>
  <c r="JJQ186" i="1"/>
  <c r="JJP186" i="1"/>
  <c r="JJO186" i="1"/>
  <c r="JJN186" i="1"/>
  <c r="JJM186" i="1"/>
  <c r="JJL186" i="1"/>
  <c r="JJK186" i="1"/>
  <c r="JJJ186" i="1"/>
  <c r="JJI186" i="1"/>
  <c r="JJH186" i="1"/>
  <c r="JJG186" i="1"/>
  <c r="JJF186" i="1"/>
  <c r="JJE186" i="1"/>
  <c r="JJD186" i="1"/>
  <c r="JJC186" i="1"/>
  <c r="JJB186" i="1"/>
  <c r="JJA186" i="1"/>
  <c r="JIZ186" i="1"/>
  <c r="JIY186" i="1"/>
  <c r="JIX186" i="1"/>
  <c r="JIW186" i="1"/>
  <c r="JIV186" i="1"/>
  <c r="JIU186" i="1"/>
  <c r="JIT186" i="1"/>
  <c r="JIS186" i="1"/>
  <c r="JIR186" i="1"/>
  <c r="JIQ186" i="1"/>
  <c r="JIP186" i="1"/>
  <c r="JIO186" i="1"/>
  <c r="JIN186" i="1"/>
  <c r="JIM186" i="1"/>
  <c r="JIL186" i="1"/>
  <c r="JIK186" i="1"/>
  <c r="JIJ186" i="1"/>
  <c r="JII186" i="1"/>
  <c r="JIH186" i="1"/>
  <c r="JIG186" i="1"/>
  <c r="JIF186" i="1"/>
  <c r="JIE186" i="1"/>
  <c r="JID186" i="1"/>
  <c r="JIC186" i="1"/>
  <c r="JIB186" i="1"/>
  <c r="JIA186" i="1"/>
  <c r="JHZ186" i="1"/>
  <c r="JHY186" i="1"/>
  <c r="JHX186" i="1"/>
  <c r="JHW186" i="1"/>
  <c r="JHV186" i="1"/>
  <c r="JHU186" i="1"/>
  <c r="JHT186" i="1"/>
  <c r="JHS186" i="1"/>
  <c r="JHR186" i="1"/>
  <c r="JHQ186" i="1"/>
  <c r="JHP186" i="1"/>
  <c r="JHO186" i="1"/>
  <c r="JHN186" i="1"/>
  <c r="JHM186" i="1"/>
  <c r="JHL186" i="1"/>
  <c r="JHK186" i="1"/>
  <c r="JHJ186" i="1"/>
  <c r="JHI186" i="1"/>
  <c r="JHH186" i="1"/>
  <c r="JHG186" i="1"/>
  <c r="JHF186" i="1"/>
  <c r="JHE186" i="1"/>
  <c r="JHD186" i="1"/>
  <c r="JHC186" i="1"/>
  <c r="JHB186" i="1"/>
  <c r="JHA186" i="1"/>
  <c r="JGZ186" i="1"/>
  <c r="JGY186" i="1"/>
  <c r="JGX186" i="1"/>
  <c r="JGW186" i="1"/>
  <c r="JGV186" i="1"/>
  <c r="JGU186" i="1"/>
  <c r="JGT186" i="1"/>
  <c r="JGS186" i="1"/>
  <c r="JGR186" i="1"/>
  <c r="JGQ186" i="1"/>
  <c r="JGP186" i="1"/>
  <c r="JGO186" i="1"/>
  <c r="JGN186" i="1"/>
  <c r="JGM186" i="1"/>
  <c r="JGL186" i="1"/>
  <c r="JGK186" i="1"/>
  <c r="JGJ186" i="1"/>
  <c r="JGI186" i="1"/>
  <c r="JGH186" i="1"/>
  <c r="JGG186" i="1"/>
  <c r="JGF186" i="1"/>
  <c r="JGE186" i="1"/>
  <c r="JGD186" i="1"/>
  <c r="JGC186" i="1"/>
  <c r="JGB186" i="1"/>
  <c r="JGA186" i="1"/>
  <c r="JFZ186" i="1"/>
  <c r="JFY186" i="1"/>
  <c r="JFX186" i="1"/>
  <c r="JFW186" i="1"/>
  <c r="JFV186" i="1"/>
  <c r="JFU186" i="1"/>
  <c r="JFT186" i="1"/>
  <c r="JFS186" i="1"/>
  <c r="JFR186" i="1"/>
  <c r="JFQ186" i="1"/>
  <c r="JFP186" i="1"/>
  <c r="JFO186" i="1"/>
  <c r="JFN186" i="1"/>
  <c r="JFM186" i="1"/>
  <c r="JFL186" i="1"/>
  <c r="JFK186" i="1"/>
  <c r="JFJ186" i="1"/>
  <c r="JFI186" i="1"/>
  <c r="JFH186" i="1"/>
  <c r="JFG186" i="1"/>
  <c r="JFF186" i="1"/>
  <c r="JFE186" i="1"/>
  <c r="JFD186" i="1"/>
  <c r="JFC186" i="1"/>
  <c r="JFB186" i="1"/>
  <c r="JFA186" i="1"/>
  <c r="JEZ186" i="1"/>
  <c r="JEY186" i="1"/>
  <c r="JEX186" i="1"/>
  <c r="JEW186" i="1"/>
  <c r="JEV186" i="1"/>
  <c r="JEU186" i="1"/>
  <c r="JET186" i="1"/>
  <c r="JES186" i="1"/>
  <c r="JER186" i="1"/>
  <c r="JEQ186" i="1"/>
  <c r="JEP186" i="1"/>
  <c r="JEO186" i="1"/>
  <c r="JEN186" i="1"/>
  <c r="JEM186" i="1"/>
  <c r="JEL186" i="1"/>
  <c r="JEK186" i="1"/>
  <c r="JEJ186" i="1"/>
  <c r="JEI186" i="1"/>
  <c r="JEH186" i="1"/>
  <c r="JEG186" i="1"/>
  <c r="JEF186" i="1"/>
  <c r="JEE186" i="1"/>
  <c r="JED186" i="1"/>
  <c r="JEC186" i="1"/>
  <c r="JEB186" i="1"/>
  <c r="JEA186" i="1"/>
  <c r="JDZ186" i="1"/>
  <c r="JDY186" i="1"/>
  <c r="JDX186" i="1"/>
  <c r="JDW186" i="1"/>
  <c r="JDV186" i="1"/>
  <c r="JDU186" i="1"/>
  <c r="JDT186" i="1"/>
  <c r="JDS186" i="1"/>
  <c r="JDR186" i="1"/>
  <c r="JDQ186" i="1"/>
  <c r="JDP186" i="1"/>
  <c r="JDO186" i="1"/>
  <c r="JDN186" i="1"/>
  <c r="JDM186" i="1"/>
  <c r="JDL186" i="1"/>
  <c r="JDK186" i="1"/>
  <c r="JDJ186" i="1"/>
  <c r="JDI186" i="1"/>
  <c r="JDH186" i="1"/>
  <c r="JDG186" i="1"/>
  <c r="JDF186" i="1"/>
  <c r="JDE186" i="1"/>
  <c r="JDD186" i="1"/>
  <c r="JDC186" i="1"/>
  <c r="JDB186" i="1"/>
  <c r="JDA186" i="1"/>
  <c r="JCZ186" i="1"/>
  <c r="JCY186" i="1"/>
  <c r="JCX186" i="1"/>
  <c r="JCW186" i="1"/>
  <c r="JCV186" i="1"/>
  <c r="JCU186" i="1"/>
  <c r="JCT186" i="1"/>
  <c r="JCS186" i="1"/>
  <c r="JCR186" i="1"/>
  <c r="JCQ186" i="1"/>
  <c r="JCP186" i="1"/>
  <c r="JCO186" i="1"/>
  <c r="JCN186" i="1"/>
  <c r="JCM186" i="1"/>
  <c r="JCL186" i="1"/>
  <c r="JCK186" i="1"/>
  <c r="JCJ186" i="1"/>
  <c r="JCI186" i="1"/>
  <c r="JCH186" i="1"/>
  <c r="JCG186" i="1"/>
  <c r="JCF186" i="1"/>
  <c r="JCE186" i="1"/>
  <c r="JCD186" i="1"/>
  <c r="JCC186" i="1"/>
  <c r="JCB186" i="1"/>
  <c r="JCA186" i="1"/>
  <c r="JBZ186" i="1"/>
  <c r="JBY186" i="1"/>
  <c r="JBX186" i="1"/>
  <c r="JBW186" i="1"/>
  <c r="JBV186" i="1"/>
  <c r="JBU186" i="1"/>
  <c r="JBT186" i="1"/>
  <c r="JBS186" i="1"/>
  <c r="JBR186" i="1"/>
  <c r="JBQ186" i="1"/>
  <c r="JBP186" i="1"/>
  <c r="JBO186" i="1"/>
  <c r="JBN186" i="1"/>
  <c r="JBM186" i="1"/>
  <c r="JBL186" i="1"/>
  <c r="JBK186" i="1"/>
  <c r="JBJ186" i="1"/>
  <c r="JBI186" i="1"/>
  <c r="JBH186" i="1"/>
  <c r="JBG186" i="1"/>
  <c r="JBF186" i="1"/>
  <c r="JBE186" i="1"/>
  <c r="JBD186" i="1"/>
  <c r="JBC186" i="1"/>
  <c r="JBB186" i="1"/>
  <c r="JBA186" i="1"/>
  <c r="JAZ186" i="1"/>
  <c r="JAY186" i="1"/>
  <c r="JAX186" i="1"/>
  <c r="JAW186" i="1"/>
  <c r="JAV186" i="1"/>
  <c r="JAU186" i="1"/>
  <c r="JAT186" i="1"/>
  <c r="JAS186" i="1"/>
  <c r="JAR186" i="1"/>
  <c r="JAQ186" i="1"/>
  <c r="JAP186" i="1"/>
  <c r="JAO186" i="1"/>
  <c r="JAN186" i="1"/>
  <c r="JAM186" i="1"/>
  <c r="JAL186" i="1"/>
  <c r="JAK186" i="1"/>
  <c r="JAJ186" i="1"/>
  <c r="JAI186" i="1"/>
  <c r="JAH186" i="1"/>
  <c r="JAG186" i="1"/>
  <c r="JAF186" i="1"/>
  <c r="JAE186" i="1"/>
  <c r="JAD186" i="1"/>
  <c r="JAC186" i="1"/>
  <c r="JAB186" i="1"/>
  <c r="JAA186" i="1"/>
  <c r="IZZ186" i="1"/>
  <c r="IZY186" i="1"/>
  <c r="IZX186" i="1"/>
  <c r="IZW186" i="1"/>
  <c r="IZV186" i="1"/>
  <c r="IZU186" i="1"/>
  <c r="IZT186" i="1"/>
  <c r="IZS186" i="1"/>
  <c r="IZR186" i="1"/>
  <c r="IZQ186" i="1"/>
  <c r="IZP186" i="1"/>
  <c r="IZO186" i="1"/>
  <c r="IZN186" i="1"/>
  <c r="IZM186" i="1"/>
  <c r="IZL186" i="1"/>
  <c r="IZK186" i="1"/>
  <c r="IZJ186" i="1"/>
  <c r="IZI186" i="1"/>
  <c r="IZH186" i="1"/>
  <c r="IZG186" i="1"/>
  <c r="IZF186" i="1"/>
  <c r="IZE186" i="1"/>
  <c r="IZD186" i="1"/>
  <c r="IZC186" i="1"/>
  <c r="IZB186" i="1"/>
  <c r="IZA186" i="1"/>
  <c r="IYZ186" i="1"/>
  <c r="IYY186" i="1"/>
  <c r="IYX186" i="1"/>
  <c r="IYW186" i="1"/>
  <c r="IYV186" i="1"/>
  <c r="IYU186" i="1"/>
  <c r="IYT186" i="1"/>
  <c r="IYS186" i="1"/>
  <c r="IYR186" i="1"/>
  <c r="IYQ186" i="1"/>
  <c r="IYP186" i="1"/>
  <c r="IYO186" i="1"/>
  <c r="IYN186" i="1"/>
  <c r="IYM186" i="1"/>
  <c r="IYL186" i="1"/>
  <c r="IYK186" i="1"/>
  <c r="IYJ186" i="1"/>
  <c r="IYI186" i="1"/>
  <c r="IYH186" i="1"/>
  <c r="IYG186" i="1"/>
  <c r="IYF186" i="1"/>
  <c r="IYE186" i="1"/>
  <c r="IYD186" i="1"/>
  <c r="IYC186" i="1"/>
  <c r="IYB186" i="1"/>
  <c r="IYA186" i="1"/>
  <c r="IXZ186" i="1"/>
  <c r="IXY186" i="1"/>
  <c r="IXX186" i="1"/>
  <c r="IXW186" i="1"/>
  <c r="IXV186" i="1"/>
  <c r="IXU186" i="1"/>
  <c r="IXT186" i="1"/>
  <c r="IXS186" i="1"/>
  <c r="IXR186" i="1"/>
  <c r="IXQ186" i="1"/>
  <c r="IXP186" i="1"/>
  <c r="IXO186" i="1"/>
  <c r="IXN186" i="1"/>
  <c r="IXM186" i="1"/>
  <c r="IXL186" i="1"/>
  <c r="IXK186" i="1"/>
  <c r="IXJ186" i="1"/>
  <c r="IXI186" i="1"/>
  <c r="IXH186" i="1"/>
  <c r="IXG186" i="1"/>
  <c r="IXF186" i="1"/>
  <c r="IXE186" i="1"/>
  <c r="IXD186" i="1"/>
  <c r="IXC186" i="1"/>
  <c r="IXB186" i="1"/>
  <c r="IXA186" i="1"/>
  <c r="IWZ186" i="1"/>
  <c r="IWY186" i="1"/>
  <c r="IWX186" i="1"/>
  <c r="IWW186" i="1"/>
  <c r="IWV186" i="1"/>
  <c r="IWU186" i="1"/>
  <c r="IWT186" i="1"/>
  <c r="IWS186" i="1"/>
  <c r="IWR186" i="1"/>
  <c r="IWQ186" i="1"/>
  <c r="IWP186" i="1"/>
  <c r="IWO186" i="1"/>
  <c r="IWN186" i="1"/>
  <c r="IWM186" i="1"/>
  <c r="IWL186" i="1"/>
  <c r="IWK186" i="1"/>
  <c r="IWJ186" i="1"/>
  <c r="IWI186" i="1"/>
  <c r="IWH186" i="1"/>
  <c r="IWG186" i="1"/>
  <c r="IWF186" i="1"/>
  <c r="IWE186" i="1"/>
  <c r="IWD186" i="1"/>
  <c r="IWC186" i="1"/>
  <c r="IWB186" i="1"/>
  <c r="IWA186" i="1"/>
  <c r="IVZ186" i="1"/>
  <c r="IVY186" i="1"/>
  <c r="IVX186" i="1"/>
  <c r="IVW186" i="1"/>
  <c r="IVV186" i="1"/>
  <c r="IVU186" i="1"/>
  <c r="IVT186" i="1"/>
  <c r="IVS186" i="1"/>
  <c r="IVR186" i="1"/>
  <c r="IVQ186" i="1"/>
  <c r="IVP186" i="1"/>
  <c r="IVO186" i="1"/>
  <c r="IVN186" i="1"/>
  <c r="IVM186" i="1"/>
  <c r="IVL186" i="1"/>
  <c r="IVK186" i="1"/>
  <c r="IVJ186" i="1"/>
  <c r="IVI186" i="1"/>
  <c r="IVH186" i="1"/>
  <c r="IVG186" i="1"/>
  <c r="IVF186" i="1"/>
  <c r="IVE186" i="1"/>
  <c r="IVD186" i="1"/>
  <c r="IVC186" i="1"/>
  <c r="IVB186" i="1"/>
  <c r="IVA186" i="1"/>
  <c r="IUZ186" i="1"/>
  <c r="IUY186" i="1"/>
  <c r="IUX186" i="1"/>
  <c r="IUW186" i="1"/>
  <c r="IUV186" i="1"/>
  <c r="IUU186" i="1"/>
  <c r="IUT186" i="1"/>
  <c r="IUS186" i="1"/>
  <c r="IUR186" i="1"/>
  <c r="IUQ186" i="1"/>
  <c r="IUP186" i="1"/>
  <c r="IUO186" i="1"/>
  <c r="IUN186" i="1"/>
  <c r="IUM186" i="1"/>
  <c r="IUL186" i="1"/>
  <c r="IUK186" i="1"/>
  <c r="IUJ186" i="1"/>
  <c r="IUI186" i="1"/>
  <c r="IUH186" i="1"/>
  <c r="IUG186" i="1"/>
  <c r="IUF186" i="1"/>
  <c r="IUE186" i="1"/>
  <c r="IUD186" i="1"/>
  <c r="IUC186" i="1"/>
  <c r="IUB186" i="1"/>
  <c r="IUA186" i="1"/>
  <c r="ITZ186" i="1"/>
  <c r="ITY186" i="1"/>
  <c r="ITX186" i="1"/>
  <c r="ITW186" i="1"/>
  <c r="ITV186" i="1"/>
  <c r="ITU186" i="1"/>
  <c r="ITT186" i="1"/>
  <c r="ITS186" i="1"/>
  <c r="ITR186" i="1"/>
  <c r="ITQ186" i="1"/>
  <c r="ITP186" i="1"/>
  <c r="ITO186" i="1"/>
  <c r="ITN186" i="1"/>
  <c r="ITM186" i="1"/>
  <c r="ITL186" i="1"/>
  <c r="ITK186" i="1"/>
  <c r="ITJ186" i="1"/>
  <c r="ITI186" i="1"/>
  <c r="ITH186" i="1"/>
  <c r="ITG186" i="1"/>
  <c r="ITF186" i="1"/>
  <c r="ITE186" i="1"/>
  <c r="ITD186" i="1"/>
  <c r="ITC186" i="1"/>
  <c r="ITB186" i="1"/>
  <c r="ITA186" i="1"/>
  <c r="ISZ186" i="1"/>
  <c r="ISY186" i="1"/>
  <c r="ISX186" i="1"/>
  <c r="ISW186" i="1"/>
  <c r="ISV186" i="1"/>
  <c r="ISU186" i="1"/>
  <c r="IST186" i="1"/>
  <c r="ISS186" i="1"/>
  <c r="ISR186" i="1"/>
  <c r="ISQ186" i="1"/>
  <c r="ISP186" i="1"/>
  <c r="ISO186" i="1"/>
  <c r="ISN186" i="1"/>
  <c r="ISM186" i="1"/>
  <c r="ISL186" i="1"/>
  <c r="ISK186" i="1"/>
  <c r="ISJ186" i="1"/>
  <c r="ISI186" i="1"/>
  <c r="ISH186" i="1"/>
  <c r="ISG186" i="1"/>
  <c r="ISF186" i="1"/>
  <c r="ISE186" i="1"/>
  <c r="ISD186" i="1"/>
  <c r="ISC186" i="1"/>
  <c r="ISB186" i="1"/>
  <c r="ISA186" i="1"/>
  <c r="IRZ186" i="1"/>
  <c r="IRY186" i="1"/>
  <c r="IRX186" i="1"/>
  <c r="IRW186" i="1"/>
  <c r="IRV186" i="1"/>
  <c r="IRU186" i="1"/>
  <c r="IRT186" i="1"/>
  <c r="IRS186" i="1"/>
  <c r="IRR186" i="1"/>
  <c r="IRQ186" i="1"/>
  <c r="IRP186" i="1"/>
  <c r="IRO186" i="1"/>
  <c r="IRN186" i="1"/>
  <c r="IRM186" i="1"/>
  <c r="IRL186" i="1"/>
  <c r="IRK186" i="1"/>
  <c r="IRJ186" i="1"/>
  <c r="IRI186" i="1"/>
  <c r="IRH186" i="1"/>
  <c r="IRG186" i="1"/>
  <c r="IRF186" i="1"/>
  <c r="IRE186" i="1"/>
  <c r="IRD186" i="1"/>
  <c r="IRC186" i="1"/>
  <c r="IRB186" i="1"/>
  <c r="IRA186" i="1"/>
  <c r="IQZ186" i="1"/>
  <c r="IQY186" i="1"/>
  <c r="IQX186" i="1"/>
  <c r="IQW186" i="1"/>
  <c r="IQV186" i="1"/>
  <c r="IQU186" i="1"/>
  <c r="IQT186" i="1"/>
  <c r="IQS186" i="1"/>
  <c r="IQR186" i="1"/>
  <c r="IQQ186" i="1"/>
  <c r="IQP186" i="1"/>
  <c r="IQO186" i="1"/>
  <c r="IQN186" i="1"/>
  <c r="IQM186" i="1"/>
  <c r="IQL186" i="1"/>
  <c r="IQK186" i="1"/>
  <c r="IQJ186" i="1"/>
  <c r="IQI186" i="1"/>
  <c r="IQH186" i="1"/>
  <c r="IQG186" i="1"/>
  <c r="IQF186" i="1"/>
  <c r="IQE186" i="1"/>
  <c r="IQD186" i="1"/>
  <c r="IQC186" i="1"/>
  <c r="IQB186" i="1"/>
  <c r="IQA186" i="1"/>
  <c r="IPZ186" i="1"/>
  <c r="IPY186" i="1"/>
  <c r="IPX186" i="1"/>
  <c r="IPW186" i="1"/>
  <c r="IPV186" i="1"/>
  <c r="IPU186" i="1"/>
  <c r="IPT186" i="1"/>
  <c r="IPS186" i="1"/>
  <c r="IPR186" i="1"/>
  <c r="IPQ186" i="1"/>
  <c r="IPP186" i="1"/>
  <c r="IPO186" i="1"/>
  <c r="IPN186" i="1"/>
  <c r="IPM186" i="1"/>
  <c r="IPL186" i="1"/>
  <c r="IPK186" i="1"/>
  <c r="IPJ186" i="1"/>
  <c r="IPI186" i="1"/>
  <c r="IPH186" i="1"/>
  <c r="IPG186" i="1"/>
  <c r="IPF186" i="1"/>
  <c r="IPE186" i="1"/>
  <c r="IPD186" i="1"/>
  <c r="IPC186" i="1"/>
  <c r="IPB186" i="1"/>
  <c r="IPA186" i="1"/>
  <c r="IOZ186" i="1"/>
  <c r="IOY186" i="1"/>
  <c r="IOX186" i="1"/>
  <c r="IOW186" i="1"/>
  <c r="IOV186" i="1"/>
  <c r="IOU186" i="1"/>
  <c r="IOT186" i="1"/>
  <c r="IOS186" i="1"/>
  <c r="IOR186" i="1"/>
  <c r="IOQ186" i="1"/>
  <c r="IOP186" i="1"/>
  <c r="IOO186" i="1"/>
  <c r="ION186" i="1"/>
  <c r="IOM186" i="1"/>
  <c r="IOL186" i="1"/>
  <c r="IOK186" i="1"/>
  <c r="IOJ186" i="1"/>
  <c r="IOI186" i="1"/>
  <c r="IOH186" i="1"/>
  <c r="IOG186" i="1"/>
  <c r="IOF186" i="1"/>
  <c r="IOE186" i="1"/>
  <c r="IOD186" i="1"/>
  <c r="IOC186" i="1"/>
  <c r="IOB186" i="1"/>
  <c r="IOA186" i="1"/>
  <c r="INZ186" i="1"/>
  <c r="INY186" i="1"/>
  <c r="INX186" i="1"/>
  <c r="INW186" i="1"/>
  <c r="INV186" i="1"/>
  <c r="INU186" i="1"/>
  <c r="INT186" i="1"/>
  <c r="INS186" i="1"/>
  <c r="INR186" i="1"/>
  <c r="INQ186" i="1"/>
  <c r="INP186" i="1"/>
  <c r="INO186" i="1"/>
  <c r="INN186" i="1"/>
  <c r="INM186" i="1"/>
  <c r="INL186" i="1"/>
  <c r="INK186" i="1"/>
  <c r="INJ186" i="1"/>
  <c r="INI186" i="1"/>
  <c r="INH186" i="1"/>
  <c r="ING186" i="1"/>
  <c r="INF186" i="1"/>
  <c r="INE186" i="1"/>
  <c r="IND186" i="1"/>
  <c r="INC186" i="1"/>
  <c r="INB186" i="1"/>
  <c r="INA186" i="1"/>
  <c r="IMZ186" i="1"/>
  <c r="IMY186" i="1"/>
  <c r="IMX186" i="1"/>
  <c r="IMW186" i="1"/>
  <c r="IMV186" i="1"/>
  <c r="IMU186" i="1"/>
  <c r="IMT186" i="1"/>
  <c r="IMS186" i="1"/>
  <c r="IMR186" i="1"/>
  <c r="IMQ186" i="1"/>
  <c r="IMP186" i="1"/>
  <c r="IMO186" i="1"/>
  <c r="IMN186" i="1"/>
  <c r="IMM186" i="1"/>
  <c r="IML186" i="1"/>
  <c r="IMK186" i="1"/>
  <c r="IMJ186" i="1"/>
  <c r="IMI186" i="1"/>
  <c r="IMH186" i="1"/>
  <c r="IMG186" i="1"/>
  <c r="IMF186" i="1"/>
  <c r="IME186" i="1"/>
  <c r="IMD186" i="1"/>
  <c r="IMC186" i="1"/>
  <c r="IMB186" i="1"/>
  <c r="IMA186" i="1"/>
  <c r="ILZ186" i="1"/>
  <c r="ILY186" i="1"/>
  <c r="ILX186" i="1"/>
  <c r="ILW186" i="1"/>
  <c r="ILV186" i="1"/>
  <c r="ILU186" i="1"/>
  <c r="ILT186" i="1"/>
  <c r="ILS186" i="1"/>
  <c r="ILR186" i="1"/>
  <c r="ILQ186" i="1"/>
  <c r="ILP186" i="1"/>
  <c r="ILO186" i="1"/>
  <c r="ILN186" i="1"/>
  <c r="ILM186" i="1"/>
  <c r="ILL186" i="1"/>
  <c r="ILK186" i="1"/>
  <c r="ILJ186" i="1"/>
  <c r="ILI186" i="1"/>
  <c r="ILH186" i="1"/>
  <c r="ILG186" i="1"/>
  <c r="ILF186" i="1"/>
  <c r="ILE186" i="1"/>
  <c r="ILD186" i="1"/>
  <c r="ILC186" i="1"/>
  <c r="ILB186" i="1"/>
  <c r="ILA186" i="1"/>
  <c r="IKZ186" i="1"/>
  <c r="IKY186" i="1"/>
  <c r="IKX186" i="1"/>
  <c r="IKW186" i="1"/>
  <c r="IKV186" i="1"/>
  <c r="IKU186" i="1"/>
  <c r="IKT186" i="1"/>
  <c r="IKS186" i="1"/>
  <c r="IKR186" i="1"/>
  <c r="IKQ186" i="1"/>
  <c r="IKP186" i="1"/>
  <c r="IKO186" i="1"/>
  <c r="IKN186" i="1"/>
  <c r="IKM186" i="1"/>
  <c r="IKL186" i="1"/>
  <c r="IKK186" i="1"/>
  <c r="IKJ186" i="1"/>
  <c r="IKI186" i="1"/>
  <c r="IKH186" i="1"/>
  <c r="IKG186" i="1"/>
  <c r="IKF186" i="1"/>
  <c r="IKE186" i="1"/>
  <c r="IKD186" i="1"/>
  <c r="IKC186" i="1"/>
  <c r="IKB186" i="1"/>
  <c r="IKA186" i="1"/>
  <c r="IJZ186" i="1"/>
  <c r="IJY186" i="1"/>
  <c r="IJX186" i="1"/>
  <c r="IJW186" i="1"/>
  <c r="IJV186" i="1"/>
  <c r="IJU186" i="1"/>
  <c r="IJT186" i="1"/>
  <c r="IJS186" i="1"/>
  <c r="IJR186" i="1"/>
  <c r="IJQ186" i="1"/>
  <c r="IJP186" i="1"/>
  <c r="IJO186" i="1"/>
  <c r="IJN186" i="1"/>
  <c r="IJM186" i="1"/>
  <c r="IJL186" i="1"/>
  <c r="IJK186" i="1"/>
  <c r="IJJ186" i="1"/>
  <c r="IJI186" i="1"/>
  <c r="IJH186" i="1"/>
  <c r="IJG186" i="1"/>
  <c r="IJF186" i="1"/>
  <c r="IJE186" i="1"/>
  <c r="IJD186" i="1"/>
  <c r="IJC186" i="1"/>
  <c r="IJB186" i="1"/>
  <c r="IJA186" i="1"/>
  <c r="IIZ186" i="1"/>
  <c r="IIY186" i="1"/>
  <c r="IIX186" i="1"/>
  <c r="IIW186" i="1"/>
  <c r="IIV186" i="1"/>
  <c r="IIU186" i="1"/>
  <c r="IIT186" i="1"/>
  <c r="IIS186" i="1"/>
  <c r="IIR186" i="1"/>
  <c r="IIQ186" i="1"/>
  <c r="IIP186" i="1"/>
  <c r="IIO186" i="1"/>
  <c r="IIN186" i="1"/>
  <c r="IIM186" i="1"/>
  <c r="IIL186" i="1"/>
  <c r="IIK186" i="1"/>
  <c r="IIJ186" i="1"/>
  <c r="III186" i="1"/>
  <c r="IIH186" i="1"/>
  <c r="IIG186" i="1"/>
  <c r="IIF186" i="1"/>
  <c r="IIE186" i="1"/>
  <c r="IID186" i="1"/>
  <c r="IIC186" i="1"/>
  <c r="IIB186" i="1"/>
  <c r="IIA186" i="1"/>
  <c r="IHZ186" i="1"/>
  <c r="IHY186" i="1"/>
  <c r="IHX186" i="1"/>
  <c r="IHW186" i="1"/>
  <c r="IHV186" i="1"/>
  <c r="IHU186" i="1"/>
  <c r="IHT186" i="1"/>
  <c r="IHS186" i="1"/>
  <c r="IHR186" i="1"/>
  <c r="IHQ186" i="1"/>
  <c r="IHP186" i="1"/>
  <c r="IHO186" i="1"/>
  <c r="IHN186" i="1"/>
  <c r="IHM186" i="1"/>
  <c r="IHL186" i="1"/>
  <c r="IHK186" i="1"/>
  <c r="IHJ186" i="1"/>
  <c r="IHI186" i="1"/>
  <c r="IHH186" i="1"/>
  <c r="IHG186" i="1"/>
  <c r="IHF186" i="1"/>
  <c r="IHE186" i="1"/>
  <c r="IHD186" i="1"/>
  <c r="IHC186" i="1"/>
  <c r="IHB186" i="1"/>
  <c r="IHA186" i="1"/>
  <c r="IGZ186" i="1"/>
  <c r="IGY186" i="1"/>
  <c r="IGX186" i="1"/>
  <c r="IGW186" i="1"/>
  <c r="IGV186" i="1"/>
  <c r="IGU186" i="1"/>
  <c r="IGT186" i="1"/>
  <c r="IGS186" i="1"/>
  <c r="IGR186" i="1"/>
  <c r="IGQ186" i="1"/>
  <c r="IGP186" i="1"/>
  <c r="IGO186" i="1"/>
  <c r="IGN186" i="1"/>
  <c r="IGM186" i="1"/>
  <c r="IGL186" i="1"/>
  <c r="IGK186" i="1"/>
  <c r="IGJ186" i="1"/>
  <c r="IGI186" i="1"/>
  <c r="IGH186" i="1"/>
  <c r="IGG186" i="1"/>
  <c r="IGF186" i="1"/>
  <c r="IGE186" i="1"/>
  <c r="IGD186" i="1"/>
  <c r="IGC186" i="1"/>
  <c r="IGB186" i="1"/>
  <c r="IGA186" i="1"/>
  <c r="IFZ186" i="1"/>
  <c r="IFY186" i="1"/>
  <c r="IFX186" i="1"/>
  <c r="IFW186" i="1"/>
  <c r="IFV186" i="1"/>
  <c r="IFU186" i="1"/>
  <c r="IFT186" i="1"/>
  <c r="IFS186" i="1"/>
  <c r="IFR186" i="1"/>
  <c r="IFQ186" i="1"/>
  <c r="IFP186" i="1"/>
  <c r="IFO186" i="1"/>
  <c r="IFN186" i="1"/>
  <c r="IFM186" i="1"/>
  <c r="IFL186" i="1"/>
  <c r="IFK186" i="1"/>
  <c r="IFJ186" i="1"/>
  <c r="IFI186" i="1"/>
  <c r="IFH186" i="1"/>
  <c r="IFG186" i="1"/>
  <c r="IFF186" i="1"/>
  <c r="IFE186" i="1"/>
  <c r="IFD186" i="1"/>
  <c r="IFC186" i="1"/>
  <c r="IFB186" i="1"/>
  <c r="IFA186" i="1"/>
  <c r="IEZ186" i="1"/>
  <c r="IEY186" i="1"/>
  <c r="IEX186" i="1"/>
  <c r="IEW186" i="1"/>
  <c r="IEV186" i="1"/>
  <c r="IEU186" i="1"/>
  <c r="IET186" i="1"/>
  <c r="IES186" i="1"/>
  <c r="IER186" i="1"/>
  <c r="IEQ186" i="1"/>
  <c r="IEP186" i="1"/>
  <c r="IEO186" i="1"/>
  <c r="IEN186" i="1"/>
  <c r="IEM186" i="1"/>
  <c r="IEL186" i="1"/>
  <c r="IEK186" i="1"/>
  <c r="IEJ186" i="1"/>
  <c r="IEI186" i="1"/>
  <c r="IEH186" i="1"/>
  <c r="IEG186" i="1"/>
  <c r="IEF186" i="1"/>
  <c r="IEE186" i="1"/>
  <c r="IED186" i="1"/>
  <c r="IEC186" i="1"/>
  <c r="IEB186" i="1"/>
  <c r="IEA186" i="1"/>
  <c r="IDZ186" i="1"/>
  <c r="IDY186" i="1"/>
  <c r="IDX186" i="1"/>
  <c r="IDW186" i="1"/>
  <c r="IDV186" i="1"/>
  <c r="IDU186" i="1"/>
  <c r="IDT186" i="1"/>
  <c r="IDS186" i="1"/>
  <c r="IDR186" i="1"/>
  <c r="IDQ186" i="1"/>
  <c r="IDP186" i="1"/>
  <c r="IDO186" i="1"/>
  <c r="IDN186" i="1"/>
  <c r="IDM186" i="1"/>
  <c r="IDL186" i="1"/>
  <c r="IDK186" i="1"/>
  <c r="IDJ186" i="1"/>
  <c r="IDI186" i="1"/>
  <c r="IDH186" i="1"/>
  <c r="IDG186" i="1"/>
  <c r="IDF186" i="1"/>
  <c r="IDE186" i="1"/>
  <c r="IDD186" i="1"/>
  <c r="IDC186" i="1"/>
  <c r="IDB186" i="1"/>
  <c r="IDA186" i="1"/>
  <c r="ICZ186" i="1"/>
  <c r="ICY186" i="1"/>
  <c r="ICX186" i="1"/>
  <c r="ICW186" i="1"/>
  <c r="ICV186" i="1"/>
  <c r="ICU186" i="1"/>
  <c r="ICT186" i="1"/>
  <c r="ICS186" i="1"/>
  <c r="ICR186" i="1"/>
  <c r="ICQ186" i="1"/>
  <c r="ICP186" i="1"/>
  <c r="ICO186" i="1"/>
  <c r="ICN186" i="1"/>
  <c r="ICM186" i="1"/>
  <c r="ICL186" i="1"/>
  <c r="ICK186" i="1"/>
  <c r="ICJ186" i="1"/>
  <c r="ICI186" i="1"/>
  <c r="ICH186" i="1"/>
  <c r="ICG186" i="1"/>
  <c r="ICF186" i="1"/>
  <c r="ICE186" i="1"/>
  <c r="ICD186" i="1"/>
  <c r="ICC186" i="1"/>
  <c r="ICB186" i="1"/>
  <c r="ICA186" i="1"/>
  <c r="IBZ186" i="1"/>
  <c r="IBY186" i="1"/>
  <c r="IBX186" i="1"/>
  <c r="IBW186" i="1"/>
  <c r="IBV186" i="1"/>
  <c r="IBU186" i="1"/>
  <c r="IBT186" i="1"/>
  <c r="IBS186" i="1"/>
  <c r="IBR186" i="1"/>
  <c r="IBQ186" i="1"/>
  <c r="IBP186" i="1"/>
  <c r="IBO186" i="1"/>
  <c r="IBN186" i="1"/>
  <c r="IBM186" i="1"/>
  <c r="IBL186" i="1"/>
  <c r="IBK186" i="1"/>
  <c r="IBJ186" i="1"/>
  <c r="IBI186" i="1"/>
  <c r="IBH186" i="1"/>
  <c r="IBG186" i="1"/>
  <c r="IBF186" i="1"/>
  <c r="IBE186" i="1"/>
  <c r="IBD186" i="1"/>
  <c r="IBC186" i="1"/>
  <c r="IBB186" i="1"/>
  <c r="IBA186" i="1"/>
  <c r="IAZ186" i="1"/>
  <c r="IAY186" i="1"/>
  <c r="IAX186" i="1"/>
  <c r="IAW186" i="1"/>
  <c r="IAV186" i="1"/>
  <c r="IAU186" i="1"/>
  <c r="IAT186" i="1"/>
  <c r="IAS186" i="1"/>
  <c r="IAR186" i="1"/>
  <c r="IAQ186" i="1"/>
  <c r="IAP186" i="1"/>
  <c r="IAO186" i="1"/>
  <c r="IAN186" i="1"/>
  <c r="IAM186" i="1"/>
  <c r="IAL186" i="1"/>
  <c r="IAK186" i="1"/>
  <c r="IAJ186" i="1"/>
  <c r="IAI186" i="1"/>
  <c r="IAH186" i="1"/>
  <c r="IAG186" i="1"/>
  <c r="IAF186" i="1"/>
  <c r="IAE186" i="1"/>
  <c r="IAD186" i="1"/>
  <c r="IAC186" i="1"/>
  <c r="IAB186" i="1"/>
  <c r="IAA186" i="1"/>
  <c r="HZZ186" i="1"/>
  <c r="HZY186" i="1"/>
  <c r="HZX186" i="1"/>
  <c r="HZW186" i="1"/>
  <c r="HZV186" i="1"/>
  <c r="HZU186" i="1"/>
  <c r="HZT186" i="1"/>
  <c r="HZS186" i="1"/>
  <c r="HZR186" i="1"/>
  <c r="HZQ186" i="1"/>
  <c r="HZP186" i="1"/>
  <c r="HZO186" i="1"/>
  <c r="HZN186" i="1"/>
  <c r="HZM186" i="1"/>
  <c r="HZL186" i="1"/>
  <c r="HZK186" i="1"/>
  <c r="HZJ186" i="1"/>
  <c r="HZI186" i="1"/>
  <c r="HZH186" i="1"/>
  <c r="HZG186" i="1"/>
  <c r="HZF186" i="1"/>
  <c r="HZE186" i="1"/>
  <c r="HZD186" i="1"/>
  <c r="HZC186" i="1"/>
  <c r="HZB186" i="1"/>
  <c r="HZA186" i="1"/>
  <c r="HYZ186" i="1"/>
  <c r="HYY186" i="1"/>
  <c r="HYX186" i="1"/>
  <c r="HYW186" i="1"/>
  <c r="HYV186" i="1"/>
  <c r="HYU186" i="1"/>
  <c r="HYT186" i="1"/>
  <c r="HYS186" i="1"/>
  <c r="HYR186" i="1"/>
  <c r="HYQ186" i="1"/>
  <c r="HYP186" i="1"/>
  <c r="HYO186" i="1"/>
  <c r="HYN186" i="1"/>
  <c r="HYM186" i="1"/>
  <c r="HYL186" i="1"/>
  <c r="HYK186" i="1"/>
  <c r="HYJ186" i="1"/>
  <c r="HYI186" i="1"/>
  <c r="HYH186" i="1"/>
  <c r="HYG186" i="1"/>
  <c r="HYF186" i="1"/>
  <c r="HYE186" i="1"/>
  <c r="HYD186" i="1"/>
  <c r="HYC186" i="1"/>
  <c r="HYB186" i="1"/>
  <c r="HYA186" i="1"/>
  <c r="HXZ186" i="1"/>
  <c r="HXY186" i="1"/>
  <c r="HXX186" i="1"/>
  <c r="HXW186" i="1"/>
  <c r="HXV186" i="1"/>
  <c r="HXU186" i="1"/>
  <c r="HXT186" i="1"/>
  <c r="HXS186" i="1"/>
  <c r="HXR186" i="1"/>
  <c r="HXQ186" i="1"/>
  <c r="HXP186" i="1"/>
  <c r="HXO186" i="1"/>
  <c r="HXN186" i="1"/>
  <c r="HXM186" i="1"/>
  <c r="HXL186" i="1"/>
  <c r="HXK186" i="1"/>
  <c r="HXJ186" i="1"/>
  <c r="HXI186" i="1"/>
  <c r="HXH186" i="1"/>
  <c r="HXG186" i="1"/>
  <c r="HXF186" i="1"/>
  <c r="HXE186" i="1"/>
  <c r="HXD186" i="1"/>
  <c r="HXC186" i="1"/>
  <c r="HXB186" i="1"/>
  <c r="HXA186" i="1"/>
  <c r="HWZ186" i="1"/>
  <c r="HWY186" i="1"/>
  <c r="HWX186" i="1"/>
  <c r="HWW186" i="1"/>
  <c r="HWV186" i="1"/>
  <c r="HWU186" i="1"/>
  <c r="HWT186" i="1"/>
  <c r="HWS186" i="1"/>
  <c r="HWR186" i="1"/>
  <c r="HWQ186" i="1"/>
  <c r="HWP186" i="1"/>
  <c r="HWO186" i="1"/>
  <c r="HWN186" i="1"/>
  <c r="HWM186" i="1"/>
  <c r="HWL186" i="1"/>
  <c r="HWK186" i="1"/>
  <c r="HWJ186" i="1"/>
  <c r="HWI186" i="1"/>
  <c r="HWH186" i="1"/>
  <c r="HWG186" i="1"/>
  <c r="HWF186" i="1"/>
  <c r="HWE186" i="1"/>
  <c r="HWD186" i="1"/>
  <c r="HWC186" i="1"/>
  <c r="HWB186" i="1"/>
  <c r="HWA186" i="1"/>
  <c r="HVZ186" i="1"/>
  <c r="HVY186" i="1"/>
  <c r="HVX186" i="1"/>
  <c r="HVW186" i="1"/>
  <c r="HVV186" i="1"/>
  <c r="HVU186" i="1"/>
  <c r="HVT186" i="1"/>
  <c r="HVS186" i="1"/>
  <c r="HVR186" i="1"/>
  <c r="HVQ186" i="1"/>
  <c r="HVP186" i="1"/>
  <c r="HVO186" i="1"/>
  <c r="HVN186" i="1"/>
  <c r="HVM186" i="1"/>
  <c r="HVL186" i="1"/>
  <c r="HVK186" i="1"/>
  <c r="HVJ186" i="1"/>
  <c r="HVI186" i="1"/>
  <c r="HVH186" i="1"/>
  <c r="HVG186" i="1"/>
  <c r="HVF186" i="1"/>
  <c r="HVE186" i="1"/>
  <c r="HVD186" i="1"/>
  <c r="HVC186" i="1"/>
  <c r="HVB186" i="1"/>
  <c r="HVA186" i="1"/>
  <c r="HUZ186" i="1"/>
  <c r="HUY186" i="1"/>
  <c r="HUX186" i="1"/>
  <c r="HUW186" i="1"/>
  <c r="HUV186" i="1"/>
  <c r="HUU186" i="1"/>
  <c r="HUT186" i="1"/>
  <c r="HUS186" i="1"/>
  <c r="HUR186" i="1"/>
  <c r="HUQ186" i="1"/>
  <c r="HUP186" i="1"/>
  <c r="HUO186" i="1"/>
  <c r="HUN186" i="1"/>
  <c r="HUM186" i="1"/>
  <c r="HUL186" i="1"/>
  <c r="HUK186" i="1"/>
  <c r="HUJ186" i="1"/>
  <c r="HUI186" i="1"/>
  <c r="HUH186" i="1"/>
  <c r="HUG186" i="1"/>
  <c r="HUF186" i="1"/>
  <c r="HUE186" i="1"/>
  <c r="HUD186" i="1"/>
  <c r="HUC186" i="1"/>
  <c r="HUB186" i="1"/>
  <c r="HUA186" i="1"/>
  <c r="HTZ186" i="1"/>
  <c r="HTY186" i="1"/>
  <c r="HTX186" i="1"/>
  <c r="HTW186" i="1"/>
  <c r="HTV186" i="1"/>
  <c r="HTU186" i="1"/>
  <c r="HTT186" i="1"/>
  <c r="HTS186" i="1"/>
  <c r="HTR186" i="1"/>
  <c r="HTQ186" i="1"/>
  <c r="HTP186" i="1"/>
  <c r="HTO186" i="1"/>
  <c r="HTN186" i="1"/>
  <c r="HTM186" i="1"/>
  <c r="HTL186" i="1"/>
  <c r="HTK186" i="1"/>
  <c r="HTJ186" i="1"/>
  <c r="HTI186" i="1"/>
  <c r="HTH186" i="1"/>
  <c r="HTG186" i="1"/>
  <c r="HTF186" i="1"/>
  <c r="HTE186" i="1"/>
  <c r="HTD186" i="1"/>
  <c r="HTC186" i="1"/>
  <c r="HTB186" i="1"/>
  <c r="HTA186" i="1"/>
  <c r="HSZ186" i="1"/>
  <c r="HSY186" i="1"/>
  <c r="HSX186" i="1"/>
  <c r="HSW186" i="1"/>
  <c r="HSV186" i="1"/>
  <c r="HSU186" i="1"/>
  <c r="HST186" i="1"/>
  <c r="HSS186" i="1"/>
  <c r="HSR186" i="1"/>
  <c r="HSQ186" i="1"/>
  <c r="HSP186" i="1"/>
  <c r="HSO186" i="1"/>
  <c r="HSN186" i="1"/>
  <c r="HSM186" i="1"/>
  <c r="HSL186" i="1"/>
  <c r="HSK186" i="1"/>
  <c r="HSJ186" i="1"/>
  <c r="HSI186" i="1"/>
  <c r="HSH186" i="1"/>
  <c r="HSG186" i="1"/>
  <c r="HSF186" i="1"/>
  <c r="HSE186" i="1"/>
  <c r="HSD186" i="1"/>
  <c r="HSC186" i="1"/>
  <c r="HSB186" i="1"/>
  <c r="HSA186" i="1"/>
  <c r="HRZ186" i="1"/>
  <c r="HRY186" i="1"/>
  <c r="HRX186" i="1"/>
  <c r="HRW186" i="1"/>
  <c r="HRV186" i="1"/>
  <c r="HRU186" i="1"/>
  <c r="HRT186" i="1"/>
  <c r="HRS186" i="1"/>
  <c r="HRR186" i="1"/>
  <c r="HRQ186" i="1"/>
  <c r="HRP186" i="1"/>
  <c r="HRO186" i="1"/>
  <c r="HRN186" i="1"/>
  <c r="HRM186" i="1"/>
  <c r="HRL186" i="1"/>
  <c r="HRK186" i="1"/>
  <c r="HRJ186" i="1"/>
  <c r="HRI186" i="1"/>
  <c r="HRH186" i="1"/>
  <c r="HRG186" i="1"/>
  <c r="HRF186" i="1"/>
  <c r="HRE186" i="1"/>
  <c r="HRD186" i="1"/>
  <c r="HRC186" i="1"/>
  <c r="HRB186" i="1"/>
  <c r="HRA186" i="1"/>
  <c r="HQZ186" i="1"/>
  <c r="HQY186" i="1"/>
  <c r="HQX186" i="1"/>
  <c r="HQW186" i="1"/>
  <c r="HQV186" i="1"/>
  <c r="HQU186" i="1"/>
  <c r="HQT186" i="1"/>
  <c r="HQS186" i="1"/>
  <c r="HQR186" i="1"/>
  <c r="HQQ186" i="1"/>
  <c r="HQP186" i="1"/>
  <c r="HQO186" i="1"/>
  <c r="HQN186" i="1"/>
  <c r="HQM186" i="1"/>
  <c r="HQL186" i="1"/>
  <c r="HQK186" i="1"/>
  <c r="HQJ186" i="1"/>
  <c r="HQI186" i="1"/>
  <c r="HQH186" i="1"/>
  <c r="HQG186" i="1"/>
  <c r="HQF186" i="1"/>
  <c r="HQE186" i="1"/>
  <c r="HQD186" i="1"/>
  <c r="HQC186" i="1"/>
  <c r="HQB186" i="1"/>
  <c r="HQA186" i="1"/>
  <c r="HPZ186" i="1"/>
  <c r="HPY186" i="1"/>
  <c r="HPX186" i="1"/>
  <c r="HPW186" i="1"/>
  <c r="HPV186" i="1"/>
  <c r="HPU186" i="1"/>
  <c r="HPT186" i="1"/>
  <c r="HPS186" i="1"/>
  <c r="HPR186" i="1"/>
  <c r="HPQ186" i="1"/>
  <c r="HPP186" i="1"/>
  <c r="HPO186" i="1"/>
  <c r="HPN186" i="1"/>
  <c r="HPM186" i="1"/>
  <c r="HPL186" i="1"/>
  <c r="HPK186" i="1"/>
  <c r="HPJ186" i="1"/>
  <c r="HPI186" i="1"/>
  <c r="HPH186" i="1"/>
  <c r="HPG186" i="1"/>
  <c r="HPF186" i="1"/>
  <c r="HPE186" i="1"/>
  <c r="HPD186" i="1"/>
  <c r="HPC186" i="1"/>
  <c r="HPB186" i="1"/>
  <c r="HPA186" i="1"/>
  <c r="HOZ186" i="1"/>
  <c r="HOY186" i="1"/>
  <c r="HOX186" i="1"/>
  <c r="HOW186" i="1"/>
  <c r="HOV186" i="1"/>
  <c r="HOU186" i="1"/>
  <c r="HOT186" i="1"/>
  <c r="HOS186" i="1"/>
  <c r="HOR186" i="1"/>
  <c r="HOQ186" i="1"/>
  <c r="HOP186" i="1"/>
  <c r="HOO186" i="1"/>
  <c r="HON186" i="1"/>
  <c r="HOM186" i="1"/>
  <c r="HOL186" i="1"/>
  <c r="HOK186" i="1"/>
  <c r="HOJ186" i="1"/>
  <c r="HOI186" i="1"/>
  <c r="HOH186" i="1"/>
  <c r="HOG186" i="1"/>
  <c r="HOF186" i="1"/>
  <c r="HOE186" i="1"/>
  <c r="HOD186" i="1"/>
  <c r="HOC186" i="1"/>
  <c r="HOB186" i="1"/>
  <c r="HOA186" i="1"/>
  <c r="HNZ186" i="1"/>
  <c r="HNY186" i="1"/>
  <c r="HNX186" i="1"/>
  <c r="HNW186" i="1"/>
  <c r="HNV186" i="1"/>
  <c r="HNU186" i="1"/>
  <c r="HNT186" i="1"/>
  <c r="HNS186" i="1"/>
  <c r="HNR186" i="1"/>
  <c r="HNQ186" i="1"/>
  <c r="HNP186" i="1"/>
  <c r="HNO186" i="1"/>
  <c r="HNN186" i="1"/>
  <c r="HNM186" i="1"/>
  <c r="HNL186" i="1"/>
  <c r="HNK186" i="1"/>
  <c r="HNJ186" i="1"/>
  <c r="HNI186" i="1"/>
  <c r="HNH186" i="1"/>
  <c r="HNG186" i="1"/>
  <c r="HNF186" i="1"/>
  <c r="HNE186" i="1"/>
  <c r="HND186" i="1"/>
  <c r="HNC186" i="1"/>
  <c r="HNB186" i="1"/>
  <c r="HNA186" i="1"/>
  <c r="HMZ186" i="1"/>
  <c r="HMY186" i="1"/>
  <c r="HMX186" i="1"/>
  <c r="HMW186" i="1"/>
  <c r="HMV186" i="1"/>
  <c r="HMU186" i="1"/>
  <c r="HMT186" i="1"/>
  <c r="HMS186" i="1"/>
  <c r="HMR186" i="1"/>
  <c r="HMQ186" i="1"/>
  <c r="HMP186" i="1"/>
  <c r="HMO186" i="1"/>
  <c r="HMN186" i="1"/>
  <c r="HMM186" i="1"/>
  <c r="HML186" i="1"/>
  <c r="HMK186" i="1"/>
  <c r="HMJ186" i="1"/>
  <c r="HMI186" i="1"/>
  <c r="HMH186" i="1"/>
  <c r="HMG186" i="1"/>
  <c r="HMF186" i="1"/>
  <c r="HME186" i="1"/>
  <c r="HMD186" i="1"/>
  <c r="HMC186" i="1"/>
  <c r="HMB186" i="1"/>
  <c r="HMA186" i="1"/>
  <c r="HLZ186" i="1"/>
  <c r="HLY186" i="1"/>
  <c r="HLX186" i="1"/>
  <c r="HLW186" i="1"/>
  <c r="HLV186" i="1"/>
  <c r="HLU186" i="1"/>
  <c r="HLT186" i="1"/>
  <c r="HLS186" i="1"/>
  <c r="HLR186" i="1"/>
  <c r="HLQ186" i="1"/>
  <c r="HLP186" i="1"/>
  <c r="HLO186" i="1"/>
  <c r="HLN186" i="1"/>
  <c r="HLM186" i="1"/>
  <c r="HLL186" i="1"/>
  <c r="HLK186" i="1"/>
  <c r="HLJ186" i="1"/>
  <c r="HLI186" i="1"/>
  <c r="HLH186" i="1"/>
  <c r="HLG186" i="1"/>
  <c r="HLF186" i="1"/>
  <c r="HLE186" i="1"/>
  <c r="HLD186" i="1"/>
  <c r="HLC186" i="1"/>
  <c r="HLB186" i="1"/>
  <c r="HLA186" i="1"/>
  <c r="HKZ186" i="1"/>
  <c r="HKY186" i="1"/>
  <c r="HKX186" i="1"/>
  <c r="HKW186" i="1"/>
  <c r="HKV186" i="1"/>
  <c r="HKU186" i="1"/>
  <c r="HKT186" i="1"/>
  <c r="HKS186" i="1"/>
  <c r="HKR186" i="1"/>
  <c r="HKQ186" i="1"/>
  <c r="HKP186" i="1"/>
  <c r="HKO186" i="1"/>
  <c r="HKN186" i="1"/>
  <c r="HKM186" i="1"/>
  <c r="HKL186" i="1"/>
  <c r="HKK186" i="1"/>
  <c r="HKJ186" i="1"/>
  <c r="HKI186" i="1"/>
  <c r="HKH186" i="1"/>
  <c r="HKG186" i="1"/>
  <c r="HKF186" i="1"/>
  <c r="HKE186" i="1"/>
  <c r="HKD186" i="1"/>
  <c r="HKC186" i="1"/>
  <c r="HKB186" i="1"/>
  <c r="HKA186" i="1"/>
  <c r="HJZ186" i="1"/>
  <c r="HJY186" i="1"/>
  <c r="HJX186" i="1"/>
  <c r="HJW186" i="1"/>
  <c r="HJV186" i="1"/>
  <c r="HJU186" i="1"/>
  <c r="HJT186" i="1"/>
  <c r="HJS186" i="1"/>
  <c r="HJR186" i="1"/>
  <c r="HJQ186" i="1"/>
  <c r="HJP186" i="1"/>
  <c r="HJO186" i="1"/>
  <c r="HJN186" i="1"/>
  <c r="HJM186" i="1"/>
  <c r="HJL186" i="1"/>
  <c r="HJK186" i="1"/>
  <c r="HJJ186" i="1"/>
  <c r="HJI186" i="1"/>
  <c r="HJH186" i="1"/>
  <c r="HJG186" i="1"/>
  <c r="HJF186" i="1"/>
  <c r="HJE186" i="1"/>
  <c r="HJD186" i="1"/>
  <c r="HJC186" i="1"/>
  <c r="HJB186" i="1"/>
  <c r="HJA186" i="1"/>
  <c r="HIZ186" i="1"/>
  <c r="HIY186" i="1"/>
  <c r="HIX186" i="1"/>
  <c r="HIW186" i="1"/>
  <c r="HIV186" i="1"/>
  <c r="HIU186" i="1"/>
  <c r="HIT186" i="1"/>
  <c r="HIS186" i="1"/>
  <c r="HIR186" i="1"/>
  <c r="HIQ186" i="1"/>
  <c r="HIP186" i="1"/>
  <c r="HIO186" i="1"/>
  <c r="HIN186" i="1"/>
  <c r="HIM186" i="1"/>
  <c r="HIL186" i="1"/>
  <c r="HIK186" i="1"/>
  <c r="HIJ186" i="1"/>
  <c r="HII186" i="1"/>
  <c r="HIH186" i="1"/>
  <c r="HIG186" i="1"/>
  <c r="HIF186" i="1"/>
  <c r="HIE186" i="1"/>
  <c r="HID186" i="1"/>
  <c r="HIC186" i="1"/>
  <c r="HIB186" i="1"/>
  <c r="HIA186" i="1"/>
  <c r="HHZ186" i="1"/>
  <c r="HHY186" i="1"/>
  <c r="HHX186" i="1"/>
  <c r="HHW186" i="1"/>
  <c r="HHV186" i="1"/>
  <c r="HHU186" i="1"/>
  <c r="HHT186" i="1"/>
  <c r="HHS186" i="1"/>
  <c r="HHR186" i="1"/>
  <c r="HHQ186" i="1"/>
  <c r="HHP186" i="1"/>
  <c r="HHO186" i="1"/>
  <c r="HHN186" i="1"/>
  <c r="HHM186" i="1"/>
  <c r="HHL186" i="1"/>
  <c r="HHK186" i="1"/>
  <c r="HHJ186" i="1"/>
  <c r="HHI186" i="1"/>
  <c r="HHH186" i="1"/>
  <c r="HHG186" i="1"/>
  <c r="HHF186" i="1"/>
  <c r="HHE186" i="1"/>
  <c r="HHD186" i="1"/>
  <c r="HHC186" i="1"/>
  <c r="HHB186" i="1"/>
  <c r="HHA186" i="1"/>
  <c r="HGZ186" i="1"/>
  <c r="HGY186" i="1"/>
  <c r="HGX186" i="1"/>
  <c r="HGW186" i="1"/>
  <c r="HGV186" i="1"/>
  <c r="HGU186" i="1"/>
  <c r="HGT186" i="1"/>
  <c r="HGS186" i="1"/>
  <c r="HGR186" i="1"/>
  <c r="HGQ186" i="1"/>
  <c r="HGP186" i="1"/>
  <c r="HGO186" i="1"/>
  <c r="HGN186" i="1"/>
  <c r="HGM186" i="1"/>
  <c r="HGL186" i="1"/>
  <c r="HGK186" i="1"/>
  <c r="HGJ186" i="1"/>
  <c r="HGI186" i="1"/>
  <c r="HGH186" i="1"/>
  <c r="HGG186" i="1"/>
  <c r="HGF186" i="1"/>
  <c r="HGE186" i="1"/>
  <c r="HGD186" i="1"/>
  <c r="HGC186" i="1"/>
  <c r="HGB186" i="1"/>
  <c r="HGA186" i="1"/>
  <c r="HFZ186" i="1"/>
  <c r="HFY186" i="1"/>
  <c r="HFX186" i="1"/>
  <c r="HFW186" i="1"/>
  <c r="HFV186" i="1"/>
  <c r="HFU186" i="1"/>
  <c r="HFT186" i="1"/>
  <c r="HFS186" i="1"/>
  <c r="HFR186" i="1"/>
  <c r="HFQ186" i="1"/>
  <c r="HFP186" i="1"/>
  <c r="HFO186" i="1"/>
  <c r="HFN186" i="1"/>
  <c r="HFM186" i="1"/>
  <c r="HFL186" i="1"/>
  <c r="HFK186" i="1"/>
  <c r="HFJ186" i="1"/>
  <c r="HFI186" i="1"/>
  <c r="HFH186" i="1"/>
  <c r="HFG186" i="1"/>
  <c r="HFF186" i="1"/>
  <c r="HFE186" i="1"/>
  <c r="HFD186" i="1"/>
  <c r="HFC186" i="1"/>
  <c r="HFB186" i="1"/>
  <c r="HFA186" i="1"/>
  <c r="HEZ186" i="1"/>
  <c r="HEY186" i="1"/>
  <c r="HEX186" i="1"/>
  <c r="HEW186" i="1"/>
  <c r="HEV186" i="1"/>
  <c r="HEU186" i="1"/>
  <c r="HET186" i="1"/>
  <c r="HES186" i="1"/>
  <c r="HER186" i="1"/>
  <c r="HEQ186" i="1"/>
  <c r="HEP186" i="1"/>
  <c r="HEO186" i="1"/>
  <c r="HEN186" i="1"/>
  <c r="HEM186" i="1"/>
  <c r="HEL186" i="1"/>
  <c r="HEK186" i="1"/>
  <c r="HEJ186" i="1"/>
  <c r="HEI186" i="1"/>
  <c r="HEH186" i="1"/>
  <c r="HEG186" i="1"/>
  <c r="HEF186" i="1"/>
  <c r="HEE186" i="1"/>
  <c r="HED186" i="1"/>
  <c r="HEC186" i="1"/>
  <c r="HEB186" i="1"/>
  <c r="HEA186" i="1"/>
  <c r="HDZ186" i="1"/>
  <c r="HDY186" i="1"/>
  <c r="HDX186" i="1"/>
  <c r="HDW186" i="1"/>
  <c r="HDV186" i="1"/>
  <c r="HDU186" i="1"/>
  <c r="HDT186" i="1"/>
  <c r="HDS186" i="1"/>
  <c r="HDR186" i="1"/>
  <c r="HDQ186" i="1"/>
  <c r="HDP186" i="1"/>
  <c r="HDO186" i="1"/>
  <c r="HDN186" i="1"/>
  <c r="HDM186" i="1"/>
  <c r="HDL186" i="1"/>
  <c r="HDK186" i="1"/>
  <c r="HDJ186" i="1"/>
  <c r="HDI186" i="1"/>
  <c r="HDH186" i="1"/>
  <c r="HDG186" i="1"/>
  <c r="HDF186" i="1"/>
  <c r="HDE186" i="1"/>
  <c r="HDD186" i="1"/>
  <c r="HDC186" i="1"/>
  <c r="HDB186" i="1"/>
  <c r="HDA186" i="1"/>
  <c r="HCZ186" i="1"/>
  <c r="HCY186" i="1"/>
  <c r="HCX186" i="1"/>
  <c r="HCW186" i="1"/>
  <c r="HCV186" i="1"/>
  <c r="HCU186" i="1"/>
  <c r="HCT186" i="1"/>
  <c r="HCS186" i="1"/>
  <c r="HCR186" i="1"/>
  <c r="HCQ186" i="1"/>
  <c r="HCP186" i="1"/>
  <c r="HCO186" i="1"/>
  <c r="HCN186" i="1"/>
  <c r="HCM186" i="1"/>
  <c r="HCL186" i="1"/>
  <c r="HCK186" i="1"/>
  <c r="HCJ186" i="1"/>
  <c r="HCI186" i="1"/>
  <c r="HCH186" i="1"/>
  <c r="HCG186" i="1"/>
  <c r="HCF186" i="1"/>
  <c r="HCE186" i="1"/>
  <c r="HCD186" i="1"/>
  <c r="HCC186" i="1"/>
  <c r="HCB186" i="1"/>
  <c r="HCA186" i="1"/>
  <c r="HBZ186" i="1"/>
  <c r="HBY186" i="1"/>
  <c r="HBX186" i="1"/>
  <c r="HBW186" i="1"/>
  <c r="HBV186" i="1"/>
  <c r="HBU186" i="1"/>
  <c r="HBT186" i="1"/>
  <c r="HBS186" i="1"/>
  <c r="HBR186" i="1"/>
  <c r="HBQ186" i="1"/>
  <c r="HBP186" i="1"/>
  <c r="HBO186" i="1"/>
  <c r="HBN186" i="1"/>
  <c r="HBM186" i="1"/>
  <c r="HBL186" i="1"/>
  <c r="HBK186" i="1"/>
  <c r="HBJ186" i="1"/>
  <c r="HBI186" i="1"/>
  <c r="HBH186" i="1"/>
  <c r="HBG186" i="1"/>
  <c r="HBF186" i="1"/>
  <c r="HBE186" i="1"/>
  <c r="HBD186" i="1"/>
  <c r="HBC186" i="1"/>
  <c r="HBB186" i="1"/>
  <c r="HBA186" i="1"/>
  <c r="HAZ186" i="1"/>
  <c r="HAY186" i="1"/>
  <c r="HAX186" i="1"/>
  <c r="HAW186" i="1"/>
  <c r="HAV186" i="1"/>
  <c r="HAU186" i="1"/>
  <c r="HAT186" i="1"/>
  <c r="HAS186" i="1"/>
  <c r="HAR186" i="1"/>
  <c r="HAQ186" i="1"/>
  <c r="HAP186" i="1"/>
  <c r="HAO186" i="1"/>
  <c r="HAN186" i="1"/>
  <c r="HAM186" i="1"/>
  <c r="HAL186" i="1"/>
  <c r="HAK186" i="1"/>
  <c r="HAJ186" i="1"/>
  <c r="HAI186" i="1"/>
  <c r="HAH186" i="1"/>
  <c r="HAG186" i="1"/>
  <c r="HAF186" i="1"/>
  <c r="HAE186" i="1"/>
  <c r="HAD186" i="1"/>
  <c r="HAC186" i="1"/>
  <c r="HAB186" i="1"/>
  <c r="HAA186" i="1"/>
  <c r="GZZ186" i="1"/>
  <c r="GZY186" i="1"/>
  <c r="GZX186" i="1"/>
  <c r="GZW186" i="1"/>
  <c r="GZV186" i="1"/>
  <c r="GZU186" i="1"/>
  <c r="GZT186" i="1"/>
  <c r="GZS186" i="1"/>
  <c r="GZR186" i="1"/>
  <c r="GZQ186" i="1"/>
  <c r="GZP186" i="1"/>
  <c r="GZO186" i="1"/>
  <c r="GZN186" i="1"/>
  <c r="GZM186" i="1"/>
  <c r="GZL186" i="1"/>
  <c r="GZK186" i="1"/>
  <c r="GZJ186" i="1"/>
  <c r="GZI186" i="1"/>
  <c r="GZH186" i="1"/>
  <c r="GZG186" i="1"/>
  <c r="GZF186" i="1"/>
  <c r="GZE186" i="1"/>
  <c r="GZD186" i="1"/>
  <c r="GZC186" i="1"/>
  <c r="GZB186" i="1"/>
  <c r="GZA186" i="1"/>
  <c r="GYZ186" i="1"/>
  <c r="GYY186" i="1"/>
  <c r="GYX186" i="1"/>
  <c r="GYW186" i="1"/>
  <c r="GYV186" i="1"/>
  <c r="GYU186" i="1"/>
  <c r="GYT186" i="1"/>
  <c r="GYS186" i="1"/>
  <c r="GYR186" i="1"/>
  <c r="GYQ186" i="1"/>
  <c r="GYP186" i="1"/>
  <c r="GYO186" i="1"/>
  <c r="GYN186" i="1"/>
  <c r="GYM186" i="1"/>
  <c r="GYL186" i="1"/>
  <c r="GYK186" i="1"/>
  <c r="GYJ186" i="1"/>
  <c r="GYI186" i="1"/>
  <c r="GYH186" i="1"/>
  <c r="GYG186" i="1"/>
  <c r="GYF186" i="1"/>
  <c r="GYE186" i="1"/>
  <c r="GYD186" i="1"/>
  <c r="GYC186" i="1"/>
  <c r="GYB186" i="1"/>
  <c r="GYA186" i="1"/>
  <c r="GXZ186" i="1"/>
  <c r="GXY186" i="1"/>
  <c r="GXX186" i="1"/>
  <c r="GXW186" i="1"/>
  <c r="GXV186" i="1"/>
  <c r="GXU186" i="1"/>
  <c r="GXT186" i="1"/>
  <c r="GXS186" i="1"/>
  <c r="GXR186" i="1"/>
  <c r="GXQ186" i="1"/>
  <c r="GXP186" i="1"/>
  <c r="GXO186" i="1"/>
  <c r="GXN186" i="1"/>
  <c r="GXM186" i="1"/>
  <c r="GXL186" i="1"/>
  <c r="GXK186" i="1"/>
  <c r="GXJ186" i="1"/>
  <c r="GXI186" i="1"/>
  <c r="GXH186" i="1"/>
  <c r="GXG186" i="1"/>
  <c r="GXF186" i="1"/>
  <c r="GXE186" i="1"/>
  <c r="GXD186" i="1"/>
  <c r="GXC186" i="1"/>
  <c r="GXB186" i="1"/>
  <c r="GXA186" i="1"/>
  <c r="GWZ186" i="1"/>
  <c r="GWY186" i="1"/>
  <c r="GWX186" i="1"/>
  <c r="GWW186" i="1"/>
  <c r="GWV186" i="1"/>
  <c r="GWU186" i="1"/>
  <c r="GWT186" i="1"/>
  <c r="GWS186" i="1"/>
  <c r="GWR186" i="1"/>
  <c r="GWQ186" i="1"/>
  <c r="GWP186" i="1"/>
  <c r="GWO186" i="1"/>
  <c r="GWN186" i="1"/>
  <c r="GWM186" i="1"/>
  <c r="GWL186" i="1"/>
  <c r="GWK186" i="1"/>
  <c r="GWJ186" i="1"/>
  <c r="GWI186" i="1"/>
  <c r="GWH186" i="1"/>
  <c r="GWG186" i="1"/>
  <c r="GWF186" i="1"/>
  <c r="GWE186" i="1"/>
  <c r="GWD186" i="1"/>
  <c r="GWC186" i="1"/>
  <c r="GWB186" i="1"/>
  <c r="GWA186" i="1"/>
  <c r="GVZ186" i="1"/>
  <c r="GVY186" i="1"/>
  <c r="GVX186" i="1"/>
  <c r="GVW186" i="1"/>
  <c r="GVV186" i="1"/>
  <c r="GVU186" i="1"/>
  <c r="GVT186" i="1"/>
  <c r="GVS186" i="1"/>
  <c r="GVR186" i="1"/>
  <c r="GVQ186" i="1"/>
  <c r="GVP186" i="1"/>
  <c r="GVO186" i="1"/>
  <c r="GVN186" i="1"/>
  <c r="GVM186" i="1"/>
  <c r="GVL186" i="1"/>
  <c r="GVK186" i="1"/>
  <c r="GVJ186" i="1"/>
  <c r="GVI186" i="1"/>
  <c r="GVH186" i="1"/>
  <c r="GVG186" i="1"/>
  <c r="GVF186" i="1"/>
  <c r="GVE186" i="1"/>
  <c r="GVD186" i="1"/>
  <c r="GVC186" i="1"/>
  <c r="GVB186" i="1"/>
  <c r="GVA186" i="1"/>
  <c r="GUZ186" i="1"/>
  <c r="GUY186" i="1"/>
  <c r="GUX186" i="1"/>
  <c r="GUW186" i="1"/>
  <c r="GUV186" i="1"/>
  <c r="GUU186" i="1"/>
  <c r="GUT186" i="1"/>
  <c r="GUS186" i="1"/>
  <c r="GUR186" i="1"/>
  <c r="GUQ186" i="1"/>
  <c r="GUP186" i="1"/>
  <c r="GUO186" i="1"/>
  <c r="GUN186" i="1"/>
  <c r="GUM186" i="1"/>
  <c r="GUL186" i="1"/>
  <c r="GUK186" i="1"/>
  <c r="GUJ186" i="1"/>
  <c r="GUI186" i="1"/>
  <c r="GUH186" i="1"/>
  <c r="GUG186" i="1"/>
  <c r="GUF186" i="1"/>
  <c r="GUE186" i="1"/>
  <c r="GUD186" i="1"/>
  <c r="GUC186" i="1"/>
  <c r="GUB186" i="1"/>
  <c r="GUA186" i="1"/>
  <c r="GTZ186" i="1"/>
  <c r="GTY186" i="1"/>
  <c r="GTX186" i="1"/>
  <c r="GTW186" i="1"/>
  <c r="GTV186" i="1"/>
  <c r="GTU186" i="1"/>
  <c r="GTT186" i="1"/>
  <c r="GTS186" i="1"/>
  <c r="GTR186" i="1"/>
  <c r="GTQ186" i="1"/>
  <c r="GTP186" i="1"/>
  <c r="GTO186" i="1"/>
  <c r="GTN186" i="1"/>
  <c r="GTM186" i="1"/>
  <c r="GTL186" i="1"/>
  <c r="GTK186" i="1"/>
  <c r="GTJ186" i="1"/>
  <c r="GTI186" i="1"/>
  <c r="GTH186" i="1"/>
  <c r="GTG186" i="1"/>
  <c r="GTF186" i="1"/>
  <c r="GTE186" i="1"/>
  <c r="GTD186" i="1"/>
  <c r="GTC186" i="1"/>
  <c r="GTB186" i="1"/>
  <c r="GTA186" i="1"/>
  <c r="GSZ186" i="1"/>
  <c r="GSY186" i="1"/>
  <c r="GSX186" i="1"/>
  <c r="GSW186" i="1"/>
  <c r="GSV186" i="1"/>
  <c r="GSU186" i="1"/>
  <c r="GST186" i="1"/>
  <c r="GSS186" i="1"/>
  <c r="GSR186" i="1"/>
  <c r="GSQ186" i="1"/>
  <c r="GSP186" i="1"/>
  <c r="GSO186" i="1"/>
  <c r="GSN186" i="1"/>
  <c r="GSM186" i="1"/>
  <c r="GSL186" i="1"/>
  <c r="GSK186" i="1"/>
  <c r="GSJ186" i="1"/>
  <c r="GSI186" i="1"/>
  <c r="GSH186" i="1"/>
  <c r="GSG186" i="1"/>
  <c r="GSF186" i="1"/>
  <c r="GSE186" i="1"/>
  <c r="GSD186" i="1"/>
  <c r="GSC186" i="1"/>
  <c r="GSB186" i="1"/>
  <c r="GSA186" i="1"/>
  <c r="GRZ186" i="1"/>
  <c r="GRY186" i="1"/>
  <c r="GRX186" i="1"/>
  <c r="GRW186" i="1"/>
  <c r="GRV186" i="1"/>
  <c r="GRU186" i="1"/>
  <c r="GRT186" i="1"/>
  <c r="GRS186" i="1"/>
  <c r="GRR186" i="1"/>
  <c r="GRQ186" i="1"/>
  <c r="GRP186" i="1"/>
  <c r="GRO186" i="1"/>
  <c r="GRN186" i="1"/>
  <c r="GRM186" i="1"/>
  <c r="GRL186" i="1"/>
  <c r="GRK186" i="1"/>
  <c r="GRJ186" i="1"/>
  <c r="GRI186" i="1"/>
  <c r="GRH186" i="1"/>
  <c r="GRG186" i="1"/>
  <c r="GRF186" i="1"/>
  <c r="GRE186" i="1"/>
  <c r="GRD186" i="1"/>
  <c r="GRC186" i="1"/>
  <c r="GRB186" i="1"/>
  <c r="GRA186" i="1"/>
  <c r="GQZ186" i="1"/>
  <c r="GQY186" i="1"/>
  <c r="GQX186" i="1"/>
  <c r="GQW186" i="1"/>
  <c r="GQV186" i="1"/>
  <c r="GQU186" i="1"/>
  <c r="GQT186" i="1"/>
  <c r="GQS186" i="1"/>
  <c r="GQR186" i="1"/>
  <c r="GQQ186" i="1"/>
  <c r="GQP186" i="1"/>
  <c r="GQO186" i="1"/>
  <c r="GQN186" i="1"/>
  <c r="GQM186" i="1"/>
  <c r="GQL186" i="1"/>
  <c r="GQK186" i="1"/>
  <c r="GQJ186" i="1"/>
  <c r="GQI186" i="1"/>
  <c r="GQH186" i="1"/>
  <c r="GQG186" i="1"/>
  <c r="GQF186" i="1"/>
  <c r="GQE186" i="1"/>
  <c r="GQD186" i="1"/>
  <c r="GQC186" i="1"/>
  <c r="GQB186" i="1"/>
  <c r="GQA186" i="1"/>
  <c r="GPZ186" i="1"/>
  <c r="GPY186" i="1"/>
  <c r="GPX186" i="1"/>
  <c r="GPW186" i="1"/>
  <c r="GPV186" i="1"/>
  <c r="GPU186" i="1"/>
  <c r="GPT186" i="1"/>
  <c r="GPS186" i="1"/>
  <c r="GPR186" i="1"/>
  <c r="GPQ186" i="1"/>
  <c r="GPP186" i="1"/>
  <c r="GPO186" i="1"/>
  <c r="GPN186" i="1"/>
  <c r="GPM186" i="1"/>
  <c r="GPL186" i="1"/>
  <c r="GPK186" i="1"/>
  <c r="GPJ186" i="1"/>
  <c r="GPI186" i="1"/>
  <c r="GPH186" i="1"/>
  <c r="GPG186" i="1"/>
  <c r="GPF186" i="1"/>
  <c r="GPE186" i="1"/>
  <c r="GPD186" i="1"/>
  <c r="GPC186" i="1"/>
  <c r="GPB186" i="1"/>
  <c r="GPA186" i="1"/>
  <c r="GOZ186" i="1"/>
  <c r="GOY186" i="1"/>
  <c r="GOX186" i="1"/>
  <c r="GOW186" i="1"/>
  <c r="GOV186" i="1"/>
  <c r="GOU186" i="1"/>
  <c r="GOT186" i="1"/>
  <c r="GOS186" i="1"/>
  <c r="GOR186" i="1"/>
  <c r="GOQ186" i="1"/>
  <c r="GOP186" i="1"/>
  <c r="GOO186" i="1"/>
  <c r="GON186" i="1"/>
  <c r="GOM186" i="1"/>
  <c r="GOL186" i="1"/>
  <c r="GOK186" i="1"/>
  <c r="GOJ186" i="1"/>
  <c r="GOI186" i="1"/>
  <c r="GOH186" i="1"/>
  <c r="GOG186" i="1"/>
  <c r="GOF186" i="1"/>
  <c r="GOE186" i="1"/>
  <c r="GOD186" i="1"/>
  <c r="GOC186" i="1"/>
  <c r="GOB186" i="1"/>
  <c r="GOA186" i="1"/>
  <c r="GNZ186" i="1"/>
  <c r="GNY186" i="1"/>
  <c r="GNX186" i="1"/>
  <c r="GNW186" i="1"/>
  <c r="GNV186" i="1"/>
  <c r="GNU186" i="1"/>
  <c r="GNT186" i="1"/>
  <c r="GNS186" i="1"/>
  <c r="GNR186" i="1"/>
  <c r="GNQ186" i="1"/>
  <c r="GNP186" i="1"/>
  <c r="GNO186" i="1"/>
  <c r="GNN186" i="1"/>
  <c r="GNM186" i="1"/>
  <c r="GNL186" i="1"/>
  <c r="GNK186" i="1"/>
  <c r="GNJ186" i="1"/>
  <c r="GNI186" i="1"/>
  <c r="GNH186" i="1"/>
  <c r="GNG186" i="1"/>
  <c r="GNF186" i="1"/>
  <c r="GNE186" i="1"/>
  <c r="GND186" i="1"/>
  <c r="GNC186" i="1"/>
  <c r="GNB186" i="1"/>
  <c r="GNA186" i="1"/>
  <c r="GMZ186" i="1"/>
  <c r="GMY186" i="1"/>
  <c r="GMX186" i="1"/>
  <c r="GMW186" i="1"/>
  <c r="GMV186" i="1"/>
  <c r="GMU186" i="1"/>
  <c r="GMT186" i="1"/>
  <c r="GMS186" i="1"/>
  <c r="GMR186" i="1"/>
  <c r="GMQ186" i="1"/>
  <c r="GMP186" i="1"/>
  <c r="GMO186" i="1"/>
  <c r="GMN186" i="1"/>
  <c r="GMM186" i="1"/>
  <c r="GML186" i="1"/>
  <c r="GMK186" i="1"/>
  <c r="GMJ186" i="1"/>
  <c r="GMI186" i="1"/>
  <c r="GMH186" i="1"/>
  <c r="GMG186" i="1"/>
  <c r="GMF186" i="1"/>
  <c r="GME186" i="1"/>
  <c r="GMD186" i="1"/>
  <c r="GMC186" i="1"/>
  <c r="GMB186" i="1"/>
  <c r="GMA186" i="1"/>
  <c r="GLZ186" i="1"/>
  <c r="GLY186" i="1"/>
  <c r="GLX186" i="1"/>
  <c r="GLW186" i="1"/>
  <c r="GLV186" i="1"/>
  <c r="GLU186" i="1"/>
  <c r="GLT186" i="1"/>
  <c r="GLS186" i="1"/>
  <c r="GLR186" i="1"/>
  <c r="GLQ186" i="1"/>
  <c r="GLP186" i="1"/>
  <c r="GLO186" i="1"/>
  <c r="GLN186" i="1"/>
  <c r="GLM186" i="1"/>
  <c r="GLL186" i="1"/>
  <c r="GLK186" i="1"/>
  <c r="GLJ186" i="1"/>
  <c r="GLI186" i="1"/>
  <c r="GLH186" i="1"/>
  <c r="GLG186" i="1"/>
  <c r="GLF186" i="1"/>
  <c r="GLE186" i="1"/>
  <c r="GLD186" i="1"/>
  <c r="GLC186" i="1"/>
  <c r="GLB186" i="1"/>
  <c r="GLA186" i="1"/>
  <c r="GKZ186" i="1"/>
  <c r="GKY186" i="1"/>
  <c r="GKX186" i="1"/>
  <c r="GKW186" i="1"/>
  <c r="GKV186" i="1"/>
  <c r="GKU186" i="1"/>
  <c r="GKT186" i="1"/>
  <c r="GKS186" i="1"/>
  <c r="GKR186" i="1"/>
  <c r="GKQ186" i="1"/>
  <c r="GKP186" i="1"/>
  <c r="GKO186" i="1"/>
  <c r="GKN186" i="1"/>
  <c r="GKM186" i="1"/>
  <c r="GKL186" i="1"/>
  <c r="GKK186" i="1"/>
  <c r="GKJ186" i="1"/>
  <c r="GKI186" i="1"/>
  <c r="GKH186" i="1"/>
  <c r="GKG186" i="1"/>
  <c r="GKF186" i="1"/>
  <c r="GKE186" i="1"/>
  <c r="GKD186" i="1"/>
  <c r="GKC186" i="1"/>
  <c r="GKB186" i="1"/>
  <c r="GKA186" i="1"/>
  <c r="GJZ186" i="1"/>
  <c r="GJY186" i="1"/>
  <c r="GJX186" i="1"/>
  <c r="GJW186" i="1"/>
  <c r="GJV186" i="1"/>
  <c r="GJU186" i="1"/>
  <c r="GJT186" i="1"/>
  <c r="GJS186" i="1"/>
  <c r="GJR186" i="1"/>
  <c r="GJQ186" i="1"/>
  <c r="GJP186" i="1"/>
  <c r="GJO186" i="1"/>
  <c r="GJN186" i="1"/>
  <c r="GJM186" i="1"/>
  <c r="GJL186" i="1"/>
  <c r="GJK186" i="1"/>
  <c r="GJJ186" i="1"/>
  <c r="GJI186" i="1"/>
  <c r="GJH186" i="1"/>
  <c r="GJG186" i="1"/>
  <c r="GJF186" i="1"/>
  <c r="GJE186" i="1"/>
  <c r="GJD186" i="1"/>
  <c r="GJC186" i="1"/>
  <c r="GJB186" i="1"/>
  <c r="GJA186" i="1"/>
  <c r="GIZ186" i="1"/>
  <c r="GIY186" i="1"/>
  <c r="GIX186" i="1"/>
  <c r="GIW186" i="1"/>
  <c r="GIV186" i="1"/>
  <c r="GIU186" i="1"/>
  <c r="GIT186" i="1"/>
  <c r="GIS186" i="1"/>
  <c r="GIR186" i="1"/>
  <c r="GIQ186" i="1"/>
  <c r="GIP186" i="1"/>
  <c r="GIO186" i="1"/>
  <c r="GIN186" i="1"/>
  <c r="GIM186" i="1"/>
  <c r="GIL186" i="1"/>
  <c r="GIK186" i="1"/>
  <c r="GIJ186" i="1"/>
  <c r="GII186" i="1"/>
  <c r="GIH186" i="1"/>
  <c r="GIG186" i="1"/>
  <c r="GIF186" i="1"/>
  <c r="GIE186" i="1"/>
  <c r="GID186" i="1"/>
  <c r="GIC186" i="1"/>
  <c r="GIB186" i="1"/>
  <c r="GIA186" i="1"/>
  <c r="GHZ186" i="1"/>
  <c r="GHY186" i="1"/>
  <c r="GHX186" i="1"/>
  <c r="GHW186" i="1"/>
  <c r="GHV186" i="1"/>
  <c r="GHU186" i="1"/>
  <c r="GHT186" i="1"/>
  <c r="GHS186" i="1"/>
  <c r="GHR186" i="1"/>
  <c r="GHQ186" i="1"/>
  <c r="GHP186" i="1"/>
  <c r="GHO186" i="1"/>
  <c r="GHN186" i="1"/>
  <c r="GHM186" i="1"/>
  <c r="GHL186" i="1"/>
  <c r="GHK186" i="1"/>
  <c r="GHJ186" i="1"/>
  <c r="GHI186" i="1"/>
  <c r="GHH186" i="1"/>
  <c r="GHG186" i="1"/>
  <c r="GHF186" i="1"/>
  <c r="GHE186" i="1"/>
  <c r="GHD186" i="1"/>
  <c r="GHC186" i="1"/>
  <c r="GHB186" i="1"/>
  <c r="GHA186" i="1"/>
  <c r="GGZ186" i="1"/>
  <c r="GGY186" i="1"/>
  <c r="GGX186" i="1"/>
  <c r="GGW186" i="1"/>
  <c r="GGV186" i="1"/>
  <c r="GGU186" i="1"/>
  <c r="GGT186" i="1"/>
  <c r="GGS186" i="1"/>
  <c r="GGR186" i="1"/>
  <c r="GGQ186" i="1"/>
  <c r="GGP186" i="1"/>
  <c r="GGO186" i="1"/>
  <c r="GGN186" i="1"/>
  <c r="GGM186" i="1"/>
  <c r="GGL186" i="1"/>
  <c r="GGK186" i="1"/>
  <c r="GGJ186" i="1"/>
  <c r="GGI186" i="1"/>
  <c r="GGH186" i="1"/>
  <c r="GGG186" i="1"/>
  <c r="GGF186" i="1"/>
  <c r="GGE186" i="1"/>
  <c r="GGD186" i="1"/>
  <c r="GGC186" i="1"/>
  <c r="GGB186" i="1"/>
  <c r="GGA186" i="1"/>
  <c r="GFZ186" i="1"/>
  <c r="GFY186" i="1"/>
  <c r="GFX186" i="1"/>
  <c r="GFW186" i="1"/>
  <c r="GFV186" i="1"/>
  <c r="GFU186" i="1"/>
  <c r="GFT186" i="1"/>
  <c r="GFS186" i="1"/>
  <c r="GFR186" i="1"/>
  <c r="GFQ186" i="1"/>
  <c r="GFP186" i="1"/>
  <c r="GFO186" i="1"/>
  <c r="GFN186" i="1"/>
  <c r="GFM186" i="1"/>
  <c r="GFL186" i="1"/>
  <c r="GFK186" i="1"/>
  <c r="GFJ186" i="1"/>
  <c r="GFI186" i="1"/>
  <c r="GFH186" i="1"/>
  <c r="GFG186" i="1"/>
  <c r="GFF186" i="1"/>
  <c r="GFE186" i="1"/>
  <c r="GFD186" i="1"/>
  <c r="GFC186" i="1"/>
  <c r="GFB186" i="1"/>
  <c r="GFA186" i="1"/>
  <c r="GEZ186" i="1"/>
  <c r="GEY186" i="1"/>
  <c r="GEX186" i="1"/>
  <c r="GEW186" i="1"/>
  <c r="GEV186" i="1"/>
  <c r="GEU186" i="1"/>
  <c r="GET186" i="1"/>
  <c r="GES186" i="1"/>
  <c r="GER186" i="1"/>
  <c r="GEQ186" i="1"/>
  <c r="GEP186" i="1"/>
  <c r="GEO186" i="1"/>
  <c r="GEN186" i="1"/>
  <c r="GEM186" i="1"/>
  <c r="GEL186" i="1"/>
  <c r="GEK186" i="1"/>
  <c r="GEJ186" i="1"/>
  <c r="GEI186" i="1"/>
  <c r="GEH186" i="1"/>
  <c r="GEG186" i="1"/>
  <c r="GEF186" i="1"/>
  <c r="GEE186" i="1"/>
  <c r="GED186" i="1"/>
  <c r="GEC186" i="1"/>
  <c r="GEB186" i="1"/>
  <c r="GEA186" i="1"/>
  <c r="GDZ186" i="1"/>
  <c r="GDY186" i="1"/>
  <c r="GDX186" i="1"/>
  <c r="GDW186" i="1"/>
  <c r="GDV186" i="1"/>
  <c r="GDU186" i="1"/>
  <c r="GDT186" i="1"/>
  <c r="GDS186" i="1"/>
  <c r="GDR186" i="1"/>
  <c r="GDQ186" i="1"/>
  <c r="GDP186" i="1"/>
  <c r="GDO186" i="1"/>
  <c r="GDN186" i="1"/>
  <c r="GDM186" i="1"/>
  <c r="GDL186" i="1"/>
  <c r="GDK186" i="1"/>
  <c r="GDJ186" i="1"/>
  <c r="GDI186" i="1"/>
  <c r="GDH186" i="1"/>
  <c r="GDG186" i="1"/>
  <c r="GDF186" i="1"/>
  <c r="GDE186" i="1"/>
  <c r="GDD186" i="1"/>
  <c r="GDC186" i="1"/>
  <c r="GDB186" i="1"/>
  <c r="GDA186" i="1"/>
  <c r="GCZ186" i="1"/>
  <c r="GCY186" i="1"/>
  <c r="GCX186" i="1"/>
  <c r="GCW186" i="1"/>
  <c r="GCV186" i="1"/>
  <c r="GCU186" i="1"/>
  <c r="GCT186" i="1"/>
  <c r="GCS186" i="1"/>
  <c r="GCR186" i="1"/>
  <c r="GCQ186" i="1"/>
  <c r="GCP186" i="1"/>
  <c r="GCO186" i="1"/>
  <c r="GCN186" i="1"/>
  <c r="GCM186" i="1"/>
  <c r="GCL186" i="1"/>
  <c r="GCK186" i="1"/>
  <c r="GCJ186" i="1"/>
  <c r="GCI186" i="1"/>
  <c r="GCH186" i="1"/>
  <c r="GCG186" i="1"/>
  <c r="GCF186" i="1"/>
  <c r="GCE186" i="1"/>
  <c r="GCD186" i="1"/>
  <c r="GCC186" i="1"/>
  <c r="GCB186" i="1"/>
  <c r="GCA186" i="1"/>
  <c r="GBZ186" i="1"/>
  <c r="GBY186" i="1"/>
  <c r="GBX186" i="1"/>
  <c r="GBW186" i="1"/>
  <c r="GBV186" i="1"/>
  <c r="GBU186" i="1"/>
  <c r="GBT186" i="1"/>
  <c r="GBS186" i="1"/>
  <c r="GBR186" i="1"/>
  <c r="GBQ186" i="1"/>
  <c r="GBP186" i="1"/>
  <c r="GBO186" i="1"/>
  <c r="GBN186" i="1"/>
  <c r="GBM186" i="1"/>
  <c r="GBL186" i="1"/>
  <c r="GBK186" i="1"/>
  <c r="GBJ186" i="1"/>
  <c r="GBI186" i="1"/>
  <c r="GBH186" i="1"/>
  <c r="GBG186" i="1"/>
  <c r="GBF186" i="1"/>
  <c r="GBE186" i="1"/>
  <c r="GBD186" i="1"/>
  <c r="GBC186" i="1"/>
  <c r="GBB186" i="1"/>
  <c r="GBA186" i="1"/>
  <c r="GAZ186" i="1"/>
  <c r="GAY186" i="1"/>
  <c r="GAX186" i="1"/>
  <c r="GAW186" i="1"/>
  <c r="GAV186" i="1"/>
  <c r="GAU186" i="1"/>
  <c r="GAT186" i="1"/>
  <c r="GAS186" i="1"/>
  <c r="GAR186" i="1"/>
  <c r="GAQ186" i="1"/>
  <c r="GAP186" i="1"/>
  <c r="GAO186" i="1"/>
  <c r="GAN186" i="1"/>
  <c r="GAM186" i="1"/>
  <c r="GAL186" i="1"/>
  <c r="GAK186" i="1"/>
  <c r="GAJ186" i="1"/>
  <c r="GAI186" i="1"/>
  <c r="GAH186" i="1"/>
  <c r="GAG186" i="1"/>
  <c r="GAF186" i="1"/>
  <c r="GAE186" i="1"/>
  <c r="GAD186" i="1"/>
  <c r="GAC186" i="1"/>
  <c r="GAB186" i="1"/>
  <c r="GAA186" i="1"/>
  <c r="FZZ186" i="1"/>
  <c r="FZY186" i="1"/>
  <c r="FZX186" i="1"/>
  <c r="FZW186" i="1"/>
  <c r="FZV186" i="1"/>
  <c r="FZU186" i="1"/>
  <c r="FZT186" i="1"/>
  <c r="FZS186" i="1"/>
  <c r="FZR186" i="1"/>
  <c r="FZQ186" i="1"/>
  <c r="FZP186" i="1"/>
  <c r="FZO186" i="1"/>
  <c r="FZN186" i="1"/>
  <c r="FZM186" i="1"/>
  <c r="FZL186" i="1"/>
  <c r="FZK186" i="1"/>
  <c r="FZJ186" i="1"/>
  <c r="FZI186" i="1"/>
  <c r="FZH186" i="1"/>
  <c r="FZG186" i="1"/>
  <c r="FZF186" i="1"/>
  <c r="FZE186" i="1"/>
  <c r="FZD186" i="1"/>
  <c r="FZC186" i="1"/>
  <c r="FZB186" i="1"/>
  <c r="FZA186" i="1"/>
  <c r="FYZ186" i="1"/>
  <c r="FYY186" i="1"/>
  <c r="FYX186" i="1"/>
  <c r="FYW186" i="1"/>
  <c r="FYV186" i="1"/>
  <c r="FYU186" i="1"/>
  <c r="FYT186" i="1"/>
  <c r="FYS186" i="1"/>
  <c r="FYR186" i="1"/>
  <c r="FYQ186" i="1"/>
  <c r="FYP186" i="1"/>
  <c r="FYO186" i="1"/>
  <c r="FYN186" i="1"/>
  <c r="FYM186" i="1"/>
  <c r="FYL186" i="1"/>
  <c r="FYK186" i="1"/>
  <c r="FYJ186" i="1"/>
  <c r="FYI186" i="1"/>
  <c r="FYH186" i="1"/>
  <c r="FYG186" i="1"/>
  <c r="FYF186" i="1"/>
  <c r="FYE186" i="1"/>
  <c r="FYD186" i="1"/>
  <c r="FYC186" i="1"/>
  <c r="FYB186" i="1"/>
  <c r="FYA186" i="1"/>
  <c r="FXZ186" i="1"/>
  <c r="FXY186" i="1"/>
  <c r="FXX186" i="1"/>
  <c r="FXW186" i="1"/>
  <c r="FXV186" i="1"/>
  <c r="FXU186" i="1"/>
  <c r="FXT186" i="1"/>
  <c r="FXS186" i="1"/>
  <c r="FXR186" i="1"/>
  <c r="FXQ186" i="1"/>
  <c r="FXP186" i="1"/>
  <c r="FXO186" i="1"/>
  <c r="FXN186" i="1"/>
  <c r="FXM186" i="1"/>
  <c r="FXL186" i="1"/>
  <c r="FXK186" i="1"/>
  <c r="FXJ186" i="1"/>
  <c r="FXI186" i="1"/>
  <c r="FXH186" i="1"/>
  <c r="FXG186" i="1"/>
  <c r="FXF186" i="1"/>
  <c r="FXE186" i="1"/>
  <c r="FXD186" i="1"/>
  <c r="FXC186" i="1"/>
  <c r="FXB186" i="1"/>
  <c r="FXA186" i="1"/>
  <c r="FWZ186" i="1"/>
  <c r="FWY186" i="1"/>
  <c r="FWX186" i="1"/>
  <c r="FWW186" i="1"/>
  <c r="FWV186" i="1"/>
  <c r="FWU186" i="1"/>
  <c r="FWT186" i="1"/>
  <c r="FWS186" i="1"/>
  <c r="FWR186" i="1"/>
  <c r="FWQ186" i="1"/>
  <c r="FWP186" i="1"/>
  <c r="FWO186" i="1"/>
  <c r="FWN186" i="1"/>
  <c r="FWM186" i="1"/>
  <c r="FWL186" i="1"/>
  <c r="FWK186" i="1"/>
  <c r="FWJ186" i="1"/>
  <c r="FWI186" i="1"/>
  <c r="FWH186" i="1"/>
  <c r="FWG186" i="1"/>
  <c r="FWF186" i="1"/>
  <c r="FWE186" i="1"/>
  <c r="FWD186" i="1"/>
  <c r="FWC186" i="1"/>
  <c r="FWB186" i="1"/>
  <c r="FWA186" i="1"/>
  <c r="FVZ186" i="1"/>
  <c r="FVY186" i="1"/>
  <c r="FVX186" i="1"/>
  <c r="FVW186" i="1"/>
  <c r="FVV186" i="1"/>
  <c r="FVU186" i="1"/>
  <c r="FVT186" i="1"/>
  <c r="FVS186" i="1"/>
  <c r="FVR186" i="1"/>
  <c r="FVQ186" i="1"/>
  <c r="FVP186" i="1"/>
  <c r="FVO186" i="1"/>
  <c r="FVN186" i="1"/>
  <c r="FVM186" i="1"/>
  <c r="FVL186" i="1"/>
  <c r="FVK186" i="1"/>
  <c r="FVJ186" i="1"/>
  <c r="FVI186" i="1"/>
  <c r="FVH186" i="1"/>
  <c r="FVG186" i="1"/>
  <c r="FVF186" i="1"/>
  <c r="FVE186" i="1"/>
  <c r="FVD186" i="1"/>
  <c r="FVC186" i="1"/>
  <c r="FVB186" i="1"/>
  <c r="FVA186" i="1"/>
  <c r="FUZ186" i="1"/>
  <c r="FUY186" i="1"/>
  <c r="FUX186" i="1"/>
  <c r="FUW186" i="1"/>
  <c r="FUV186" i="1"/>
  <c r="FUU186" i="1"/>
  <c r="FUT186" i="1"/>
  <c r="FUS186" i="1"/>
  <c r="FUR186" i="1"/>
  <c r="FUQ186" i="1"/>
  <c r="FUP186" i="1"/>
  <c r="FUO186" i="1"/>
  <c r="FUN186" i="1"/>
  <c r="FUM186" i="1"/>
  <c r="FUL186" i="1"/>
  <c r="FUK186" i="1"/>
  <c r="FUJ186" i="1"/>
  <c r="FUI186" i="1"/>
  <c r="FUH186" i="1"/>
  <c r="FUG186" i="1"/>
  <c r="FUF186" i="1"/>
  <c r="FUE186" i="1"/>
  <c r="FUD186" i="1"/>
  <c r="FUC186" i="1"/>
  <c r="FUB186" i="1"/>
  <c r="FUA186" i="1"/>
  <c r="FTZ186" i="1"/>
  <c r="FTY186" i="1"/>
  <c r="FTX186" i="1"/>
  <c r="FTW186" i="1"/>
  <c r="FTV186" i="1"/>
  <c r="FTU186" i="1"/>
  <c r="FTT186" i="1"/>
  <c r="FTS186" i="1"/>
  <c r="FTR186" i="1"/>
  <c r="FTQ186" i="1"/>
  <c r="FTP186" i="1"/>
  <c r="FTO186" i="1"/>
  <c r="FTN186" i="1"/>
  <c r="FTM186" i="1"/>
  <c r="FTL186" i="1"/>
  <c r="FTK186" i="1"/>
  <c r="FTJ186" i="1"/>
  <c r="FTI186" i="1"/>
  <c r="FTH186" i="1"/>
  <c r="FTG186" i="1"/>
  <c r="FTF186" i="1"/>
  <c r="FTE186" i="1"/>
  <c r="FTD186" i="1"/>
  <c r="FTC186" i="1"/>
  <c r="FTB186" i="1"/>
  <c r="FTA186" i="1"/>
  <c r="FSZ186" i="1"/>
  <c r="FSY186" i="1"/>
  <c r="FSX186" i="1"/>
  <c r="FSW186" i="1"/>
  <c r="FSV186" i="1"/>
  <c r="FSU186" i="1"/>
  <c r="FST186" i="1"/>
  <c r="FSS186" i="1"/>
  <c r="FSR186" i="1"/>
  <c r="FSQ186" i="1"/>
  <c r="FSP186" i="1"/>
  <c r="FSO186" i="1"/>
  <c r="FSN186" i="1"/>
  <c r="FSM186" i="1"/>
  <c r="FSL186" i="1"/>
  <c r="FSK186" i="1"/>
  <c r="FSJ186" i="1"/>
  <c r="FSI186" i="1"/>
  <c r="FSH186" i="1"/>
  <c r="FSG186" i="1"/>
  <c r="FSF186" i="1"/>
  <c r="FSE186" i="1"/>
  <c r="FSD186" i="1"/>
  <c r="FSC186" i="1"/>
  <c r="FSB186" i="1"/>
  <c r="FSA186" i="1"/>
  <c r="FRZ186" i="1"/>
  <c r="FRY186" i="1"/>
  <c r="FRX186" i="1"/>
  <c r="FRW186" i="1"/>
  <c r="FRV186" i="1"/>
  <c r="FRU186" i="1"/>
  <c r="FRT186" i="1"/>
  <c r="FRS186" i="1"/>
  <c r="FRR186" i="1"/>
  <c r="FRQ186" i="1"/>
  <c r="FRP186" i="1"/>
  <c r="FRO186" i="1"/>
  <c r="FRN186" i="1"/>
  <c r="FRM186" i="1"/>
  <c r="FRL186" i="1"/>
  <c r="FRK186" i="1"/>
  <c r="FRJ186" i="1"/>
  <c r="FRI186" i="1"/>
  <c r="FRH186" i="1"/>
  <c r="FRG186" i="1"/>
  <c r="FRF186" i="1"/>
  <c r="FRE186" i="1"/>
  <c r="FRD186" i="1"/>
  <c r="FRC186" i="1"/>
  <c r="FRB186" i="1"/>
  <c r="FRA186" i="1"/>
  <c r="FQZ186" i="1"/>
  <c r="FQY186" i="1"/>
  <c r="FQX186" i="1"/>
  <c r="FQW186" i="1"/>
  <c r="FQV186" i="1"/>
  <c r="FQU186" i="1"/>
  <c r="FQT186" i="1"/>
  <c r="FQS186" i="1"/>
  <c r="FQR186" i="1"/>
  <c r="FQQ186" i="1"/>
  <c r="FQP186" i="1"/>
  <c r="FQO186" i="1"/>
  <c r="FQN186" i="1"/>
  <c r="FQM186" i="1"/>
  <c r="FQL186" i="1"/>
  <c r="FQK186" i="1"/>
  <c r="FQJ186" i="1"/>
  <c r="FQI186" i="1"/>
  <c r="FQH186" i="1"/>
  <c r="FQG186" i="1"/>
  <c r="FQF186" i="1"/>
  <c r="FQE186" i="1"/>
  <c r="FQD186" i="1"/>
  <c r="FQC186" i="1"/>
  <c r="FQB186" i="1"/>
  <c r="FQA186" i="1"/>
  <c r="FPZ186" i="1"/>
  <c r="FPY186" i="1"/>
  <c r="FPX186" i="1"/>
  <c r="FPW186" i="1"/>
  <c r="FPV186" i="1"/>
  <c r="FPU186" i="1"/>
  <c r="FPT186" i="1"/>
  <c r="FPS186" i="1"/>
  <c r="FPR186" i="1"/>
  <c r="FPQ186" i="1"/>
  <c r="FPP186" i="1"/>
  <c r="FPO186" i="1"/>
  <c r="FPN186" i="1"/>
  <c r="FPM186" i="1"/>
  <c r="FPL186" i="1"/>
  <c r="FPK186" i="1"/>
  <c r="FPJ186" i="1"/>
  <c r="FPI186" i="1"/>
  <c r="FPH186" i="1"/>
  <c r="FPG186" i="1"/>
  <c r="FPF186" i="1"/>
  <c r="FPE186" i="1"/>
  <c r="FPD186" i="1"/>
  <c r="FPC186" i="1"/>
  <c r="FPB186" i="1"/>
  <c r="FPA186" i="1"/>
  <c r="FOZ186" i="1"/>
  <c r="FOY186" i="1"/>
  <c r="FOX186" i="1"/>
  <c r="FOW186" i="1"/>
  <c r="FOV186" i="1"/>
  <c r="FOU186" i="1"/>
  <c r="FOT186" i="1"/>
  <c r="FOS186" i="1"/>
  <c r="FOR186" i="1"/>
  <c r="FOQ186" i="1"/>
  <c r="FOP186" i="1"/>
  <c r="FOO186" i="1"/>
  <c r="FON186" i="1"/>
  <c r="FOM186" i="1"/>
  <c r="FOL186" i="1"/>
  <c r="FOK186" i="1"/>
  <c r="FOJ186" i="1"/>
  <c r="FOI186" i="1"/>
  <c r="FOH186" i="1"/>
  <c r="FOG186" i="1"/>
  <c r="FOF186" i="1"/>
  <c r="FOE186" i="1"/>
  <c r="FOD186" i="1"/>
  <c r="FOC186" i="1"/>
  <c r="FOB186" i="1"/>
  <c r="FOA186" i="1"/>
  <c r="FNZ186" i="1"/>
  <c r="FNY186" i="1"/>
  <c r="FNX186" i="1"/>
  <c r="FNW186" i="1"/>
  <c r="FNV186" i="1"/>
  <c r="FNU186" i="1"/>
  <c r="FNT186" i="1"/>
  <c r="FNS186" i="1"/>
  <c r="FNR186" i="1"/>
  <c r="FNQ186" i="1"/>
  <c r="FNP186" i="1"/>
  <c r="FNO186" i="1"/>
  <c r="FNN186" i="1"/>
  <c r="FNM186" i="1"/>
  <c r="FNL186" i="1"/>
  <c r="FNK186" i="1"/>
  <c r="FNJ186" i="1"/>
  <c r="FNI186" i="1"/>
  <c r="FNH186" i="1"/>
  <c r="FNG186" i="1"/>
  <c r="FNF186" i="1"/>
  <c r="FNE186" i="1"/>
  <c r="FND186" i="1"/>
  <c r="FNC186" i="1"/>
  <c r="FNB186" i="1"/>
  <c r="FNA186" i="1"/>
  <c r="FMZ186" i="1"/>
  <c r="FMY186" i="1"/>
  <c r="FMX186" i="1"/>
  <c r="FMW186" i="1"/>
  <c r="FMV186" i="1"/>
  <c r="FMU186" i="1"/>
  <c r="FMT186" i="1"/>
  <c r="FMS186" i="1"/>
  <c r="FMR186" i="1"/>
  <c r="FMQ186" i="1"/>
  <c r="FMP186" i="1"/>
  <c r="FMO186" i="1"/>
  <c r="FMN186" i="1"/>
  <c r="FMM186" i="1"/>
  <c r="FML186" i="1"/>
  <c r="FMK186" i="1"/>
  <c r="FMJ186" i="1"/>
  <c r="FMI186" i="1"/>
  <c r="FMH186" i="1"/>
  <c r="FMG186" i="1"/>
  <c r="FMF186" i="1"/>
  <c r="FME186" i="1"/>
  <c r="FMD186" i="1"/>
  <c r="FMC186" i="1"/>
  <c r="FMB186" i="1"/>
  <c r="FMA186" i="1"/>
  <c r="FLZ186" i="1"/>
  <c r="FLY186" i="1"/>
  <c r="FLX186" i="1"/>
  <c r="FLW186" i="1"/>
  <c r="FLV186" i="1"/>
  <c r="FLU186" i="1"/>
  <c r="FLT186" i="1"/>
  <c r="FLS186" i="1"/>
  <c r="FLR186" i="1"/>
  <c r="FLQ186" i="1"/>
  <c r="FLP186" i="1"/>
  <c r="FLO186" i="1"/>
  <c r="FLN186" i="1"/>
  <c r="FLM186" i="1"/>
  <c r="FLL186" i="1"/>
  <c r="FLK186" i="1"/>
  <c r="FLJ186" i="1"/>
  <c r="FLI186" i="1"/>
  <c r="FLH186" i="1"/>
  <c r="FLG186" i="1"/>
  <c r="FLF186" i="1"/>
  <c r="FLE186" i="1"/>
  <c r="FLD186" i="1"/>
  <c r="FLC186" i="1"/>
  <c r="FLB186" i="1"/>
  <c r="FLA186" i="1"/>
  <c r="FKZ186" i="1"/>
  <c r="FKY186" i="1"/>
  <c r="FKX186" i="1"/>
  <c r="FKW186" i="1"/>
  <c r="FKV186" i="1"/>
  <c r="FKU186" i="1"/>
  <c r="FKT186" i="1"/>
  <c r="FKS186" i="1"/>
  <c r="FKR186" i="1"/>
  <c r="FKQ186" i="1"/>
  <c r="FKP186" i="1"/>
  <c r="FKO186" i="1"/>
  <c r="FKN186" i="1"/>
  <c r="FKM186" i="1"/>
  <c r="FKL186" i="1"/>
  <c r="FKK186" i="1"/>
  <c r="FKJ186" i="1"/>
  <c r="FKI186" i="1"/>
  <c r="FKH186" i="1"/>
  <c r="FKG186" i="1"/>
  <c r="FKF186" i="1"/>
  <c r="FKE186" i="1"/>
  <c r="FKD186" i="1"/>
  <c r="FKC186" i="1"/>
  <c r="FKB186" i="1"/>
  <c r="FKA186" i="1"/>
  <c r="FJZ186" i="1"/>
  <c r="FJY186" i="1"/>
  <c r="FJX186" i="1"/>
  <c r="FJW186" i="1"/>
  <c r="FJV186" i="1"/>
  <c r="FJU186" i="1"/>
  <c r="FJT186" i="1"/>
  <c r="FJS186" i="1"/>
  <c r="FJR186" i="1"/>
  <c r="FJQ186" i="1"/>
  <c r="FJP186" i="1"/>
  <c r="FJO186" i="1"/>
  <c r="FJN186" i="1"/>
  <c r="FJM186" i="1"/>
  <c r="FJL186" i="1"/>
  <c r="FJK186" i="1"/>
  <c r="FJJ186" i="1"/>
  <c r="FJI186" i="1"/>
  <c r="FJH186" i="1"/>
  <c r="FJG186" i="1"/>
  <c r="FJF186" i="1"/>
  <c r="FJE186" i="1"/>
  <c r="FJD186" i="1"/>
  <c r="FJC186" i="1"/>
  <c r="FJB186" i="1"/>
  <c r="FJA186" i="1"/>
  <c r="FIZ186" i="1"/>
  <c r="FIY186" i="1"/>
  <c r="FIX186" i="1"/>
  <c r="FIW186" i="1"/>
  <c r="FIV186" i="1"/>
  <c r="FIU186" i="1"/>
  <c r="FIT186" i="1"/>
  <c r="FIS186" i="1"/>
  <c r="FIR186" i="1"/>
  <c r="FIQ186" i="1"/>
  <c r="FIP186" i="1"/>
  <c r="FIO186" i="1"/>
  <c r="FIN186" i="1"/>
  <c r="FIM186" i="1"/>
  <c r="FIL186" i="1"/>
  <c r="FIK186" i="1"/>
  <c r="FIJ186" i="1"/>
  <c r="FII186" i="1"/>
  <c r="FIH186" i="1"/>
  <c r="FIG186" i="1"/>
  <c r="FIF186" i="1"/>
  <c r="FIE186" i="1"/>
  <c r="FID186" i="1"/>
  <c r="FIC186" i="1"/>
  <c r="FIB186" i="1"/>
  <c r="FIA186" i="1"/>
  <c r="FHZ186" i="1"/>
  <c r="FHY186" i="1"/>
  <c r="FHX186" i="1"/>
  <c r="FHW186" i="1"/>
  <c r="FHV186" i="1"/>
  <c r="FHU186" i="1"/>
  <c r="FHT186" i="1"/>
  <c r="FHS186" i="1"/>
  <c r="FHR186" i="1"/>
  <c r="FHQ186" i="1"/>
  <c r="FHP186" i="1"/>
  <c r="FHO186" i="1"/>
  <c r="FHN186" i="1"/>
  <c r="FHM186" i="1"/>
  <c r="FHL186" i="1"/>
  <c r="FHK186" i="1"/>
  <c r="FHJ186" i="1"/>
  <c r="FHI186" i="1"/>
  <c r="FHH186" i="1"/>
  <c r="FHG186" i="1"/>
  <c r="FHF186" i="1"/>
  <c r="FHE186" i="1"/>
  <c r="FHD186" i="1"/>
  <c r="FHC186" i="1"/>
  <c r="FHB186" i="1"/>
  <c r="FHA186" i="1"/>
  <c r="FGZ186" i="1"/>
  <c r="FGY186" i="1"/>
  <c r="FGX186" i="1"/>
  <c r="FGW186" i="1"/>
  <c r="FGV186" i="1"/>
  <c r="FGU186" i="1"/>
  <c r="FGT186" i="1"/>
  <c r="FGS186" i="1"/>
  <c r="FGR186" i="1"/>
  <c r="FGQ186" i="1"/>
  <c r="FGP186" i="1"/>
  <c r="FGO186" i="1"/>
  <c r="FGN186" i="1"/>
  <c r="FGM186" i="1"/>
  <c r="FGL186" i="1"/>
  <c r="FGK186" i="1"/>
  <c r="FGJ186" i="1"/>
  <c r="FGI186" i="1"/>
  <c r="FGH186" i="1"/>
  <c r="FGG186" i="1"/>
  <c r="FGF186" i="1"/>
  <c r="FGE186" i="1"/>
  <c r="FGD186" i="1"/>
  <c r="FGC186" i="1"/>
  <c r="FGB186" i="1"/>
  <c r="FGA186" i="1"/>
  <c r="FFZ186" i="1"/>
  <c r="FFY186" i="1"/>
  <c r="FFX186" i="1"/>
  <c r="FFW186" i="1"/>
  <c r="FFV186" i="1"/>
  <c r="FFU186" i="1"/>
  <c r="FFT186" i="1"/>
  <c r="FFS186" i="1"/>
  <c r="FFR186" i="1"/>
  <c r="FFQ186" i="1"/>
  <c r="FFP186" i="1"/>
  <c r="FFO186" i="1"/>
  <c r="FFN186" i="1"/>
  <c r="FFM186" i="1"/>
  <c r="FFL186" i="1"/>
  <c r="FFK186" i="1"/>
  <c r="FFJ186" i="1"/>
  <c r="FFI186" i="1"/>
  <c r="FFH186" i="1"/>
  <c r="FFG186" i="1"/>
  <c r="FFF186" i="1"/>
  <c r="FFE186" i="1"/>
  <c r="FFD186" i="1"/>
  <c r="FFC186" i="1"/>
  <c r="FFB186" i="1"/>
  <c r="FFA186" i="1"/>
  <c r="FEZ186" i="1"/>
  <c r="FEY186" i="1"/>
  <c r="FEX186" i="1"/>
  <c r="FEW186" i="1"/>
  <c r="FEV186" i="1"/>
  <c r="FEU186" i="1"/>
  <c r="FET186" i="1"/>
  <c r="FES186" i="1"/>
  <c r="FER186" i="1"/>
  <c r="FEQ186" i="1"/>
  <c r="FEP186" i="1"/>
  <c r="FEO186" i="1"/>
  <c r="FEN186" i="1"/>
  <c r="FEM186" i="1"/>
  <c r="FEL186" i="1"/>
  <c r="FEK186" i="1"/>
  <c r="FEJ186" i="1"/>
  <c r="FEI186" i="1"/>
  <c r="FEH186" i="1"/>
  <c r="FEG186" i="1"/>
  <c r="FEF186" i="1"/>
  <c r="FEE186" i="1"/>
  <c r="FED186" i="1"/>
  <c r="FEC186" i="1"/>
  <c r="FEB186" i="1"/>
  <c r="FEA186" i="1"/>
  <c r="FDZ186" i="1"/>
  <c r="FDY186" i="1"/>
  <c r="FDX186" i="1"/>
  <c r="FDW186" i="1"/>
  <c r="FDV186" i="1"/>
  <c r="FDU186" i="1"/>
  <c r="FDT186" i="1"/>
  <c r="FDS186" i="1"/>
  <c r="FDR186" i="1"/>
  <c r="FDQ186" i="1"/>
  <c r="FDP186" i="1"/>
  <c r="FDO186" i="1"/>
  <c r="FDN186" i="1"/>
  <c r="FDM186" i="1"/>
  <c r="FDL186" i="1"/>
  <c r="FDK186" i="1"/>
  <c r="FDJ186" i="1"/>
  <c r="FDI186" i="1"/>
  <c r="FDH186" i="1"/>
  <c r="FDG186" i="1"/>
  <c r="FDF186" i="1"/>
  <c r="FDE186" i="1"/>
  <c r="FDD186" i="1"/>
  <c r="FDC186" i="1"/>
  <c r="FDB186" i="1"/>
  <c r="FDA186" i="1"/>
  <c r="FCZ186" i="1"/>
  <c r="FCY186" i="1"/>
  <c r="FCX186" i="1"/>
  <c r="FCW186" i="1"/>
  <c r="FCV186" i="1"/>
  <c r="FCU186" i="1"/>
  <c r="FCT186" i="1"/>
  <c r="FCS186" i="1"/>
  <c r="FCR186" i="1"/>
  <c r="FCQ186" i="1"/>
  <c r="FCP186" i="1"/>
  <c r="FCO186" i="1"/>
  <c r="FCN186" i="1"/>
  <c r="FCM186" i="1"/>
  <c r="FCL186" i="1"/>
  <c r="FCK186" i="1"/>
  <c r="FCJ186" i="1"/>
  <c r="FCI186" i="1"/>
  <c r="FCH186" i="1"/>
  <c r="FCG186" i="1"/>
  <c r="FCF186" i="1"/>
  <c r="FCE186" i="1"/>
  <c r="FCD186" i="1"/>
  <c r="FCC186" i="1"/>
  <c r="FCB186" i="1"/>
  <c r="FCA186" i="1"/>
  <c r="FBZ186" i="1"/>
  <c r="FBY186" i="1"/>
  <c r="FBX186" i="1"/>
  <c r="FBW186" i="1"/>
  <c r="FBV186" i="1"/>
  <c r="FBU186" i="1"/>
  <c r="FBT186" i="1"/>
  <c r="FBS186" i="1"/>
  <c r="FBR186" i="1"/>
  <c r="FBQ186" i="1"/>
  <c r="FBP186" i="1"/>
  <c r="FBO186" i="1"/>
  <c r="FBN186" i="1"/>
  <c r="FBM186" i="1"/>
  <c r="FBL186" i="1"/>
  <c r="FBK186" i="1"/>
  <c r="FBJ186" i="1"/>
  <c r="FBI186" i="1"/>
  <c r="FBH186" i="1"/>
  <c r="FBG186" i="1"/>
  <c r="FBF186" i="1"/>
  <c r="FBE186" i="1"/>
  <c r="FBD186" i="1"/>
  <c r="FBC186" i="1"/>
  <c r="FBB186" i="1"/>
  <c r="FBA186" i="1"/>
  <c r="FAZ186" i="1"/>
  <c r="FAY186" i="1"/>
  <c r="FAX186" i="1"/>
  <c r="FAW186" i="1"/>
  <c r="FAV186" i="1"/>
  <c r="FAU186" i="1"/>
  <c r="FAT186" i="1"/>
  <c r="FAS186" i="1"/>
  <c r="FAR186" i="1"/>
  <c r="FAQ186" i="1"/>
  <c r="FAP186" i="1"/>
  <c r="FAO186" i="1"/>
  <c r="FAN186" i="1"/>
  <c r="FAM186" i="1"/>
  <c r="FAL186" i="1"/>
  <c r="FAK186" i="1"/>
  <c r="FAJ186" i="1"/>
  <c r="FAI186" i="1"/>
  <c r="FAH186" i="1"/>
  <c r="FAG186" i="1"/>
  <c r="FAF186" i="1"/>
  <c r="FAE186" i="1"/>
  <c r="FAD186" i="1"/>
  <c r="FAC186" i="1"/>
  <c r="FAB186" i="1"/>
  <c r="FAA186" i="1"/>
  <c r="EZZ186" i="1"/>
  <c r="EZY186" i="1"/>
  <c r="EZX186" i="1"/>
  <c r="EZW186" i="1"/>
  <c r="EZV186" i="1"/>
  <c r="EZU186" i="1"/>
  <c r="EZT186" i="1"/>
  <c r="EZS186" i="1"/>
  <c r="EZR186" i="1"/>
  <c r="EZQ186" i="1"/>
  <c r="EZP186" i="1"/>
  <c r="EZO186" i="1"/>
  <c r="EZN186" i="1"/>
  <c r="EZM186" i="1"/>
  <c r="EZL186" i="1"/>
  <c r="EZK186" i="1"/>
  <c r="EZJ186" i="1"/>
  <c r="EZI186" i="1"/>
  <c r="EZH186" i="1"/>
  <c r="EZG186" i="1"/>
  <c r="EZF186" i="1"/>
  <c r="EZE186" i="1"/>
  <c r="EZD186" i="1"/>
  <c r="EZC186" i="1"/>
  <c r="EZB186" i="1"/>
  <c r="EZA186" i="1"/>
  <c r="EYZ186" i="1"/>
  <c r="EYY186" i="1"/>
  <c r="EYX186" i="1"/>
  <c r="EYW186" i="1"/>
  <c r="EYV186" i="1"/>
  <c r="EYU186" i="1"/>
  <c r="EYT186" i="1"/>
  <c r="EYS186" i="1"/>
  <c r="EYR186" i="1"/>
  <c r="EYQ186" i="1"/>
  <c r="EYP186" i="1"/>
  <c r="EYO186" i="1"/>
  <c r="EYN186" i="1"/>
  <c r="EYM186" i="1"/>
  <c r="EYL186" i="1"/>
  <c r="EYK186" i="1"/>
  <c r="EYJ186" i="1"/>
  <c r="EYI186" i="1"/>
  <c r="EYH186" i="1"/>
  <c r="EYG186" i="1"/>
  <c r="EYF186" i="1"/>
  <c r="EYE186" i="1"/>
  <c r="EYD186" i="1"/>
  <c r="EYC186" i="1"/>
  <c r="EYB186" i="1"/>
  <c r="EYA186" i="1"/>
  <c r="EXZ186" i="1"/>
  <c r="EXY186" i="1"/>
  <c r="EXX186" i="1"/>
  <c r="EXW186" i="1"/>
  <c r="EXV186" i="1"/>
  <c r="EXU186" i="1"/>
  <c r="EXT186" i="1"/>
  <c r="EXS186" i="1"/>
  <c r="EXR186" i="1"/>
  <c r="EXQ186" i="1"/>
  <c r="EXP186" i="1"/>
  <c r="EXO186" i="1"/>
  <c r="EXN186" i="1"/>
  <c r="EXM186" i="1"/>
  <c r="EXL186" i="1"/>
  <c r="EXK186" i="1"/>
  <c r="EXJ186" i="1"/>
  <c r="EXI186" i="1"/>
  <c r="EXH186" i="1"/>
  <c r="EXG186" i="1"/>
  <c r="EXF186" i="1"/>
  <c r="EXE186" i="1"/>
  <c r="EXD186" i="1"/>
  <c r="EXC186" i="1"/>
  <c r="EXB186" i="1"/>
  <c r="EXA186" i="1"/>
  <c r="EWZ186" i="1"/>
  <c r="EWY186" i="1"/>
  <c r="EWX186" i="1"/>
  <c r="EWW186" i="1"/>
  <c r="EWV186" i="1"/>
  <c r="EWU186" i="1"/>
  <c r="EWT186" i="1"/>
  <c r="EWS186" i="1"/>
  <c r="EWR186" i="1"/>
  <c r="EWQ186" i="1"/>
  <c r="EWP186" i="1"/>
  <c r="EWO186" i="1"/>
  <c r="EWN186" i="1"/>
  <c r="EWM186" i="1"/>
  <c r="EWL186" i="1"/>
  <c r="EWK186" i="1"/>
  <c r="EWJ186" i="1"/>
  <c r="EWI186" i="1"/>
  <c r="EWH186" i="1"/>
  <c r="EWG186" i="1"/>
  <c r="EWF186" i="1"/>
  <c r="EWE186" i="1"/>
  <c r="EWD186" i="1"/>
  <c r="EWC186" i="1"/>
  <c r="EWB186" i="1"/>
  <c r="EWA186" i="1"/>
  <c r="EVZ186" i="1"/>
  <c r="EVY186" i="1"/>
  <c r="EVX186" i="1"/>
  <c r="EVW186" i="1"/>
  <c r="EVV186" i="1"/>
  <c r="EVU186" i="1"/>
  <c r="EVT186" i="1"/>
  <c r="EVS186" i="1"/>
  <c r="EVR186" i="1"/>
  <c r="EVQ186" i="1"/>
  <c r="EVP186" i="1"/>
  <c r="EVO186" i="1"/>
  <c r="EVN186" i="1"/>
  <c r="EVM186" i="1"/>
  <c r="EVL186" i="1"/>
  <c r="EVK186" i="1"/>
  <c r="EVJ186" i="1"/>
  <c r="EVI186" i="1"/>
  <c r="EVH186" i="1"/>
  <c r="EVG186" i="1"/>
  <c r="EVF186" i="1"/>
  <c r="EVE186" i="1"/>
  <c r="EVD186" i="1"/>
  <c r="EVC186" i="1"/>
  <c r="EVB186" i="1"/>
  <c r="EVA186" i="1"/>
  <c r="EUZ186" i="1"/>
  <c r="EUY186" i="1"/>
  <c r="EUX186" i="1"/>
  <c r="EUW186" i="1"/>
  <c r="EUV186" i="1"/>
  <c r="EUU186" i="1"/>
  <c r="EUT186" i="1"/>
  <c r="EUS186" i="1"/>
  <c r="EUR186" i="1"/>
  <c r="EUQ186" i="1"/>
  <c r="EUP186" i="1"/>
  <c r="EUO186" i="1"/>
  <c r="EUN186" i="1"/>
  <c r="EUM186" i="1"/>
  <c r="EUL186" i="1"/>
  <c r="EUK186" i="1"/>
  <c r="EUJ186" i="1"/>
  <c r="EUI186" i="1"/>
  <c r="EUH186" i="1"/>
  <c r="EUG186" i="1"/>
  <c r="EUF186" i="1"/>
  <c r="EUE186" i="1"/>
  <c r="EUD186" i="1"/>
  <c r="EUC186" i="1"/>
  <c r="EUB186" i="1"/>
  <c r="EUA186" i="1"/>
  <c r="ETZ186" i="1"/>
  <c r="ETY186" i="1"/>
  <c r="ETX186" i="1"/>
  <c r="ETW186" i="1"/>
  <c r="ETV186" i="1"/>
  <c r="ETU186" i="1"/>
  <c r="ETT186" i="1"/>
  <c r="ETS186" i="1"/>
  <c r="ETR186" i="1"/>
  <c r="ETQ186" i="1"/>
  <c r="ETP186" i="1"/>
  <c r="ETO186" i="1"/>
  <c r="ETN186" i="1"/>
  <c r="ETM186" i="1"/>
  <c r="ETL186" i="1"/>
  <c r="ETK186" i="1"/>
  <c r="ETJ186" i="1"/>
  <c r="ETI186" i="1"/>
  <c r="ETH186" i="1"/>
  <c r="ETG186" i="1"/>
  <c r="ETF186" i="1"/>
  <c r="ETE186" i="1"/>
  <c r="ETD186" i="1"/>
  <c r="ETC186" i="1"/>
  <c r="ETB186" i="1"/>
  <c r="ETA186" i="1"/>
  <c r="ESZ186" i="1"/>
  <c r="ESY186" i="1"/>
  <c r="ESX186" i="1"/>
  <c r="ESW186" i="1"/>
  <c r="ESV186" i="1"/>
  <c r="ESU186" i="1"/>
  <c r="EST186" i="1"/>
  <c r="ESS186" i="1"/>
  <c r="ESR186" i="1"/>
  <c r="ESQ186" i="1"/>
  <c r="ESP186" i="1"/>
  <c r="ESO186" i="1"/>
  <c r="ESN186" i="1"/>
  <c r="ESM186" i="1"/>
  <c r="ESL186" i="1"/>
  <c r="ESK186" i="1"/>
  <c r="ESJ186" i="1"/>
  <c r="ESI186" i="1"/>
  <c r="ESH186" i="1"/>
  <c r="ESG186" i="1"/>
  <c r="ESF186" i="1"/>
  <c r="ESE186" i="1"/>
  <c r="ESD186" i="1"/>
  <c r="ESC186" i="1"/>
  <c r="ESB186" i="1"/>
  <c r="ESA186" i="1"/>
  <c r="ERZ186" i="1"/>
  <c r="ERY186" i="1"/>
  <c r="ERX186" i="1"/>
  <c r="ERW186" i="1"/>
  <c r="ERV186" i="1"/>
  <c r="ERU186" i="1"/>
  <c r="ERT186" i="1"/>
  <c r="ERS186" i="1"/>
  <c r="ERR186" i="1"/>
  <c r="ERQ186" i="1"/>
  <c r="ERP186" i="1"/>
  <c r="ERO186" i="1"/>
  <c r="ERN186" i="1"/>
  <c r="ERM186" i="1"/>
  <c r="ERL186" i="1"/>
  <c r="ERK186" i="1"/>
  <c r="ERJ186" i="1"/>
  <c r="ERI186" i="1"/>
  <c r="ERH186" i="1"/>
  <c r="ERG186" i="1"/>
  <c r="ERF186" i="1"/>
  <c r="ERE186" i="1"/>
  <c r="ERD186" i="1"/>
  <c r="ERC186" i="1"/>
  <c r="ERB186" i="1"/>
  <c r="ERA186" i="1"/>
  <c r="EQZ186" i="1"/>
  <c r="EQY186" i="1"/>
  <c r="EQX186" i="1"/>
  <c r="EQW186" i="1"/>
  <c r="EQV186" i="1"/>
  <c r="EQU186" i="1"/>
  <c r="EQT186" i="1"/>
  <c r="EQS186" i="1"/>
  <c r="EQR186" i="1"/>
  <c r="EQQ186" i="1"/>
  <c r="EQP186" i="1"/>
  <c r="EQO186" i="1"/>
  <c r="EQN186" i="1"/>
  <c r="EQM186" i="1"/>
  <c r="EQL186" i="1"/>
  <c r="EQK186" i="1"/>
  <c r="EQJ186" i="1"/>
  <c r="EQI186" i="1"/>
  <c r="EQH186" i="1"/>
  <c r="EQG186" i="1"/>
  <c r="EQF186" i="1"/>
  <c r="EQE186" i="1"/>
  <c r="EQD186" i="1"/>
  <c r="EQC186" i="1"/>
  <c r="EQB186" i="1"/>
  <c r="EQA186" i="1"/>
  <c r="EPZ186" i="1"/>
  <c r="EPY186" i="1"/>
  <c r="EPX186" i="1"/>
  <c r="EPW186" i="1"/>
  <c r="EPV186" i="1"/>
  <c r="EPU186" i="1"/>
  <c r="EPT186" i="1"/>
  <c r="EPS186" i="1"/>
  <c r="EPR186" i="1"/>
  <c r="EPQ186" i="1"/>
  <c r="EPP186" i="1"/>
  <c r="EPO186" i="1"/>
  <c r="EPN186" i="1"/>
  <c r="EPM186" i="1"/>
  <c r="EPL186" i="1"/>
  <c r="EPK186" i="1"/>
  <c r="EPJ186" i="1"/>
  <c r="EPI186" i="1"/>
  <c r="EPH186" i="1"/>
  <c r="EPG186" i="1"/>
  <c r="EPF186" i="1"/>
  <c r="EPE186" i="1"/>
  <c r="EPD186" i="1"/>
  <c r="EPC186" i="1"/>
  <c r="EPB186" i="1"/>
  <c r="EPA186" i="1"/>
  <c r="EOZ186" i="1"/>
  <c r="EOY186" i="1"/>
  <c r="EOX186" i="1"/>
  <c r="EOW186" i="1"/>
  <c r="EOV186" i="1"/>
  <c r="EOU186" i="1"/>
  <c r="EOT186" i="1"/>
  <c r="EOS186" i="1"/>
  <c r="EOR186" i="1"/>
  <c r="EOQ186" i="1"/>
  <c r="EOP186" i="1"/>
  <c r="EOO186" i="1"/>
  <c r="EON186" i="1"/>
  <c r="EOM186" i="1"/>
  <c r="EOL186" i="1"/>
  <c r="EOK186" i="1"/>
  <c r="EOJ186" i="1"/>
  <c r="EOI186" i="1"/>
  <c r="EOH186" i="1"/>
  <c r="EOG186" i="1"/>
  <c r="EOF186" i="1"/>
  <c r="EOE186" i="1"/>
  <c r="EOD186" i="1"/>
  <c r="EOC186" i="1"/>
  <c r="EOB186" i="1"/>
  <c r="EOA186" i="1"/>
  <c r="ENZ186" i="1"/>
  <c r="ENY186" i="1"/>
  <c r="ENX186" i="1"/>
  <c r="ENW186" i="1"/>
  <c r="ENV186" i="1"/>
  <c r="ENU186" i="1"/>
  <c r="ENT186" i="1"/>
  <c r="ENS186" i="1"/>
  <c r="ENR186" i="1"/>
  <c r="ENQ186" i="1"/>
  <c r="ENP186" i="1"/>
  <c r="ENO186" i="1"/>
  <c r="ENN186" i="1"/>
  <c r="ENM186" i="1"/>
  <c r="ENL186" i="1"/>
  <c r="ENK186" i="1"/>
  <c r="ENJ186" i="1"/>
  <c r="ENI186" i="1"/>
  <c r="ENH186" i="1"/>
  <c r="ENG186" i="1"/>
  <c r="ENF186" i="1"/>
  <c r="ENE186" i="1"/>
  <c r="END186" i="1"/>
  <c r="ENC186" i="1"/>
  <c r="ENB186" i="1"/>
  <c r="ENA186" i="1"/>
  <c r="EMZ186" i="1"/>
  <c r="EMY186" i="1"/>
  <c r="EMX186" i="1"/>
  <c r="EMW186" i="1"/>
  <c r="EMV186" i="1"/>
  <c r="EMU186" i="1"/>
  <c r="EMT186" i="1"/>
  <c r="EMS186" i="1"/>
  <c r="EMR186" i="1"/>
  <c r="EMQ186" i="1"/>
  <c r="EMP186" i="1"/>
  <c r="EMO186" i="1"/>
  <c r="EMN186" i="1"/>
  <c r="EMM186" i="1"/>
  <c r="EML186" i="1"/>
  <c r="EMK186" i="1"/>
  <c r="EMJ186" i="1"/>
  <c r="EMI186" i="1"/>
  <c r="EMH186" i="1"/>
  <c r="EMG186" i="1"/>
  <c r="EMF186" i="1"/>
  <c r="EME186" i="1"/>
  <c r="EMD186" i="1"/>
  <c r="EMC186" i="1"/>
  <c r="EMB186" i="1"/>
  <c r="EMA186" i="1"/>
  <c r="ELZ186" i="1"/>
  <c r="ELY186" i="1"/>
  <c r="ELX186" i="1"/>
  <c r="ELW186" i="1"/>
  <c r="ELV186" i="1"/>
  <c r="ELU186" i="1"/>
  <c r="ELT186" i="1"/>
  <c r="ELS186" i="1"/>
  <c r="ELR186" i="1"/>
  <c r="ELQ186" i="1"/>
  <c r="ELP186" i="1"/>
  <c r="ELO186" i="1"/>
  <c r="ELN186" i="1"/>
  <c r="ELM186" i="1"/>
  <c r="ELL186" i="1"/>
  <c r="ELK186" i="1"/>
  <c r="ELJ186" i="1"/>
  <c r="ELI186" i="1"/>
  <c r="ELH186" i="1"/>
  <c r="ELG186" i="1"/>
  <c r="ELF186" i="1"/>
  <c r="ELE186" i="1"/>
  <c r="ELD186" i="1"/>
  <c r="ELC186" i="1"/>
  <c r="ELB186" i="1"/>
  <c r="ELA186" i="1"/>
  <c r="EKZ186" i="1"/>
  <c r="EKY186" i="1"/>
  <c r="EKX186" i="1"/>
  <c r="EKW186" i="1"/>
  <c r="EKV186" i="1"/>
  <c r="EKU186" i="1"/>
  <c r="EKT186" i="1"/>
  <c r="EKS186" i="1"/>
  <c r="EKR186" i="1"/>
  <c r="EKQ186" i="1"/>
  <c r="EKP186" i="1"/>
  <c r="EKO186" i="1"/>
  <c r="EKN186" i="1"/>
  <c r="EKM186" i="1"/>
  <c r="EKL186" i="1"/>
  <c r="EKK186" i="1"/>
  <c r="EKJ186" i="1"/>
  <c r="EKI186" i="1"/>
  <c r="EKH186" i="1"/>
  <c r="EKG186" i="1"/>
  <c r="EKF186" i="1"/>
  <c r="EKE186" i="1"/>
  <c r="EKD186" i="1"/>
  <c r="EKC186" i="1"/>
  <c r="EKB186" i="1"/>
  <c r="EKA186" i="1"/>
  <c r="EJZ186" i="1"/>
  <c r="EJY186" i="1"/>
  <c r="EJX186" i="1"/>
  <c r="EJW186" i="1"/>
  <c r="EJV186" i="1"/>
  <c r="EJU186" i="1"/>
  <c r="EJT186" i="1"/>
  <c r="EJS186" i="1"/>
  <c r="EJR186" i="1"/>
  <c r="EJQ186" i="1"/>
  <c r="EJP186" i="1"/>
  <c r="EJO186" i="1"/>
  <c r="EJN186" i="1"/>
  <c r="EJM186" i="1"/>
  <c r="EJL186" i="1"/>
  <c r="EJK186" i="1"/>
  <c r="EJJ186" i="1"/>
  <c r="EJI186" i="1"/>
  <c r="EJH186" i="1"/>
  <c r="EJG186" i="1"/>
  <c r="EJF186" i="1"/>
  <c r="EJE186" i="1"/>
  <c r="EJD186" i="1"/>
  <c r="EJC186" i="1"/>
  <c r="EJB186" i="1"/>
  <c r="EJA186" i="1"/>
  <c r="EIZ186" i="1"/>
  <c r="EIY186" i="1"/>
  <c r="EIX186" i="1"/>
  <c r="EIW186" i="1"/>
  <c r="EIV186" i="1"/>
  <c r="EIU186" i="1"/>
  <c r="EIT186" i="1"/>
  <c r="EIS186" i="1"/>
  <c r="EIR186" i="1"/>
  <c r="EIQ186" i="1"/>
  <c r="EIP186" i="1"/>
  <c r="EIO186" i="1"/>
  <c r="EIN186" i="1"/>
  <c r="EIM186" i="1"/>
  <c r="EIL186" i="1"/>
  <c r="EIK186" i="1"/>
  <c r="EIJ186" i="1"/>
  <c r="EII186" i="1"/>
  <c r="EIH186" i="1"/>
  <c r="EIG186" i="1"/>
  <c r="EIF186" i="1"/>
  <c r="EIE186" i="1"/>
  <c r="EID186" i="1"/>
  <c r="EIC186" i="1"/>
  <c r="EIB186" i="1"/>
  <c r="EIA186" i="1"/>
  <c r="EHZ186" i="1"/>
  <c r="EHY186" i="1"/>
  <c r="EHX186" i="1"/>
  <c r="EHW186" i="1"/>
  <c r="EHV186" i="1"/>
  <c r="EHU186" i="1"/>
  <c r="EHT186" i="1"/>
  <c r="EHS186" i="1"/>
  <c r="EHR186" i="1"/>
  <c r="EHQ186" i="1"/>
  <c r="EHP186" i="1"/>
  <c r="EHO186" i="1"/>
  <c r="EHN186" i="1"/>
  <c r="EHM186" i="1"/>
  <c r="EHL186" i="1"/>
  <c r="EHK186" i="1"/>
  <c r="EHJ186" i="1"/>
  <c r="EHI186" i="1"/>
  <c r="EHH186" i="1"/>
  <c r="EHG186" i="1"/>
  <c r="EHF186" i="1"/>
  <c r="EHE186" i="1"/>
  <c r="EHD186" i="1"/>
  <c r="EHC186" i="1"/>
  <c r="EHB186" i="1"/>
  <c r="EHA186" i="1"/>
  <c r="EGZ186" i="1"/>
  <c r="EGY186" i="1"/>
  <c r="EGX186" i="1"/>
  <c r="EGW186" i="1"/>
  <c r="EGV186" i="1"/>
  <c r="EGU186" i="1"/>
  <c r="EGT186" i="1"/>
  <c r="EGS186" i="1"/>
  <c r="EGR186" i="1"/>
  <c r="EGQ186" i="1"/>
  <c r="EGP186" i="1"/>
  <c r="EGO186" i="1"/>
  <c r="EGN186" i="1"/>
  <c r="EGM186" i="1"/>
  <c r="EGL186" i="1"/>
  <c r="EGK186" i="1"/>
  <c r="EGJ186" i="1"/>
  <c r="EGI186" i="1"/>
  <c r="EGH186" i="1"/>
  <c r="EGG186" i="1"/>
  <c r="EGF186" i="1"/>
  <c r="EGE186" i="1"/>
  <c r="EGD186" i="1"/>
  <c r="EGC186" i="1"/>
  <c r="EGB186" i="1"/>
  <c r="EGA186" i="1"/>
  <c r="EFZ186" i="1"/>
  <c r="EFY186" i="1"/>
  <c r="EFX186" i="1"/>
  <c r="EFW186" i="1"/>
  <c r="EFV186" i="1"/>
  <c r="EFU186" i="1"/>
  <c r="EFT186" i="1"/>
  <c r="EFS186" i="1"/>
  <c r="EFR186" i="1"/>
  <c r="EFQ186" i="1"/>
  <c r="EFP186" i="1"/>
  <c r="EFO186" i="1"/>
  <c r="EFN186" i="1"/>
  <c r="EFM186" i="1"/>
  <c r="EFL186" i="1"/>
  <c r="EFK186" i="1"/>
  <c r="EFJ186" i="1"/>
  <c r="EFI186" i="1"/>
  <c r="EFH186" i="1"/>
  <c r="EFG186" i="1"/>
  <c r="EFF186" i="1"/>
  <c r="EFE186" i="1"/>
  <c r="EFD186" i="1"/>
  <c r="EFC186" i="1"/>
  <c r="EFB186" i="1"/>
  <c r="EFA186" i="1"/>
  <c r="EEZ186" i="1"/>
  <c r="EEY186" i="1"/>
  <c r="EEX186" i="1"/>
  <c r="EEW186" i="1"/>
  <c r="EEV186" i="1"/>
  <c r="EEU186" i="1"/>
  <c r="EET186" i="1"/>
  <c r="EES186" i="1"/>
  <c r="EER186" i="1"/>
  <c r="EEQ186" i="1"/>
  <c r="EEP186" i="1"/>
  <c r="EEO186" i="1"/>
  <c r="EEN186" i="1"/>
  <c r="EEM186" i="1"/>
  <c r="EEL186" i="1"/>
  <c r="EEK186" i="1"/>
  <c r="EEJ186" i="1"/>
  <c r="EEI186" i="1"/>
  <c r="EEH186" i="1"/>
  <c r="EEG186" i="1"/>
  <c r="EEF186" i="1"/>
  <c r="EEE186" i="1"/>
  <c r="EED186" i="1"/>
  <c r="EEC186" i="1"/>
  <c r="EEB186" i="1"/>
  <c r="EEA186" i="1"/>
  <c r="EDZ186" i="1"/>
  <c r="EDY186" i="1"/>
  <c r="EDX186" i="1"/>
  <c r="EDW186" i="1"/>
  <c r="EDV186" i="1"/>
  <c r="EDU186" i="1"/>
  <c r="EDT186" i="1"/>
  <c r="EDS186" i="1"/>
  <c r="EDR186" i="1"/>
  <c r="EDQ186" i="1"/>
  <c r="EDP186" i="1"/>
  <c r="EDO186" i="1"/>
  <c r="EDN186" i="1"/>
  <c r="EDM186" i="1"/>
  <c r="EDL186" i="1"/>
  <c r="EDK186" i="1"/>
  <c r="EDJ186" i="1"/>
  <c r="EDI186" i="1"/>
  <c r="EDH186" i="1"/>
  <c r="EDG186" i="1"/>
  <c r="EDF186" i="1"/>
  <c r="EDE186" i="1"/>
  <c r="EDD186" i="1"/>
  <c r="EDC186" i="1"/>
  <c r="EDB186" i="1"/>
  <c r="EDA186" i="1"/>
  <c r="ECZ186" i="1"/>
  <c r="ECY186" i="1"/>
  <c r="ECX186" i="1"/>
  <c r="ECW186" i="1"/>
  <c r="ECV186" i="1"/>
  <c r="ECU186" i="1"/>
  <c r="ECT186" i="1"/>
  <c r="ECS186" i="1"/>
  <c r="ECR186" i="1"/>
  <c r="ECQ186" i="1"/>
  <c r="ECP186" i="1"/>
  <c r="ECO186" i="1"/>
  <c r="ECN186" i="1"/>
  <c r="ECM186" i="1"/>
  <c r="ECL186" i="1"/>
  <c r="ECK186" i="1"/>
  <c r="ECJ186" i="1"/>
  <c r="ECI186" i="1"/>
  <c r="ECH186" i="1"/>
  <c r="ECG186" i="1"/>
  <c r="ECF186" i="1"/>
  <c r="ECE186" i="1"/>
  <c r="ECD186" i="1"/>
  <c r="ECC186" i="1"/>
  <c r="ECB186" i="1"/>
  <c r="ECA186" i="1"/>
  <c r="EBZ186" i="1"/>
  <c r="EBY186" i="1"/>
  <c r="EBX186" i="1"/>
  <c r="EBW186" i="1"/>
  <c r="EBV186" i="1"/>
  <c r="EBU186" i="1"/>
  <c r="EBT186" i="1"/>
  <c r="EBS186" i="1"/>
  <c r="EBR186" i="1"/>
  <c r="EBQ186" i="1"/>
  <c r="EBP186" i="1"/>
  <c r="EBO186" i="1"/>
  <c r="EBN186" i="1"/>
  <c r="EBM186" i="1"/>
  <c r="EBL186" i="1"/>
  <c r="EBK186" i="1"/>
  <c r="EBJ186" i="1"/>
  <c r="EBI186" i="1"/>
  <c r="EBH186" i="1"/>
  <c r="EBG186" i="1"/>
  <c r="EBF186" i="1"/>
  <c r="EBE186" i="1"/>
  <c r="EBD186" i="1"/>
  <c r="EBC186" i="1"/>
  <c r="EBB186" i="1"/>
  <c r="EBA186" i="1"/>
  <c r="EAZ186" i="1"/>
  <c r="EAY186" i="1"/>
  <c r="EAX186" i="1"/>
  <c r="EAW186" i="1"/>
  <c r="EAV186" i="1"/>
  <c r="EAU186" i="1"/>
  <c r="EAT186" i="1"/>
  <c r="EAS186" i="1"/>
  <c r="EAR186" i="1"/>
  <c r="EAQ186" i="1"/>
  <c r="EAP186" i="1"/>
  <c r="EAO186" i="1"/>
  <c r="EAN186" i="1"/>
  <c r="EAM186" i="1"/>
  <c r="EAL186" i="1"/>
  <c r="EAK186" i="1"/>
  <c r="EAJ186" i="1"/>
  <c r="EAI186" i="1"/>
  <c r="EAH186" i="1"/>
  <c r="EAG186" i="1"/>
  <c r="EAF186" i="1"/>
  <c r="EAE186" i="1"/>
  <c r="EAD186" i="1"/>
  <c r="EAC186" i="1"/>
  <c r="EAB186" i="1"/>
  <c r="EAA186" i="1"/>
  <c r="DZZ186" i="1"/>
  <c r="DZY186" i="1"/>
  <c r="DZX186" i="1"/>
  <c r="DZW186" i="1"/>
  <c r="DZV186" i="1"/>
  <c r="DZU186" i="1"/>
  <c r="DZT186" i="1"/>
  <c r="DZS186" i="1"/>
  <c r="DZR186" i="1"/>
  <c r="DZQ186" i="1"/>
  <c r="DZP186" i="1"/>
  <c r="DZO186" i="1"/>
  <c r="DZN186" i="1"/>
  <c r="DZM186" i="1"/>
  <c r="DZL186" i="1"/>
  <c r="DZK186" i="1"/>
  <c r="DZJ186" i="1"/>
  <c r="DZI186" i="1"/>
  <c r="DZH186" i="1"/>
  <c r="DZG186" i="1"/>
  <c r="DZF186" i="1"/>
  <c r="DZE186" i="1"/>
  <c r="DZD186" i="1"/>
  <c r="DZC186" i="1"/>
  <c r="DZB186" i="1"/>
  <c r="DZA186" i="1"/>
  <c r="DYZ186" i="1"/>
  <c r="DYY186" i="1"/>
  <c r="DYX186" i="1"/>
  <c r="DYW186" i="1"/>
  <c r="DYV186" i="1"/>
  <c r="DYU186" i="1"/>
  <c r="DYT186" i="1"/>
  <c r="DYS186" i="1"/>
  <c r="DYR186" i="1"/>
  <c r="DYQ186" i="1"/>
  <c r="DYP186" i="1"/>
  <c r="DYO186" i="1"/>
  <c r="DYN186" i="1"/>
  <c r="DYM186" i="1"/>
  <c r="DYL186" i="1"/>
  <c r="DYK186" i="1"/>
  <c r="DYJ186" i="1"/>
  <c r="DYI186" i="1"/>
  <c r="DYH186" i="1"/>
  <c r="DYG186" i="1"/>
  <c r="DYF186" i="1"/>
  <c r="DYE186" i="1"/>
  <c r="DYD186" i="1"/>
  <c r="DYC186" i="1"/>
  <c r="DYB186" i="1"/>
  <c r="DYA186" i="1"/>
  <c r="DXZ186" i="1"/>
  <c r="DXY186" i="1"/>
  <c r="DXX186" i="1"/>
  <c r="DXW186" i="1"/>
  <c r="DXV186" i="1"/>
  <c r="DXU186" i="1"/>
  <c r="DXT186" i="1"/>
  <c r="DXS186" i="1"/>
  <c r="DXR186" i="1"/>
  <c r="DXQ186" i="1"/>
  <c r="DXP186" i="1"/>
  <c r="DXO186" i="1"/>
  <c r="DXN186" i="1"/>
  <c r="DXM186" i="1"/>
  <c r="DXL186" i="1"/>
  <c r="DXK186" i="1"/>
  <c r="DXJ186" i="1"/>
  <c r="DXI186" i="1"/>
  <c r="DXH186" i="1"/>
  <c r="DXG186" i="1"/>
  <c r="DXF186" i="1"/>
  <c r="DXE186" i="1"/>
  <c r="DXD186" i="1"/>
  <c r="DXC186" i="1"/>
  <c r="DXB186" i="1"/>
  <c r="DXA186" i="1"/>
  <c r="DWZ186" i="1"/>
  <c r="DWY186" i="1"/>
  <c r="DWX186" i="1"/>
  <c r="DWW186" i="1"/>
  <c r="DWV186" i="1"/>
  <c r="DWU186" i="1"/>
  <c r="DWT186" i="1"/>
  <c r="DWS186" i="1"/>
  <c r="DWR186" i="1"/>
  <c r="DWQ186" i="1"/>
  <c r="DWP186" i="1"/>
  <c r="DWO186" i="1"/>
  <c r="DWN186" i="1"/>
  <c r="DWM186" i="1"/>
  <c r="DWL186" i="1"/>
  <c r="DWK186" i="1"/>
  <c r="DWJ186" i="1"/>
  <c r="DWI186" i="1"/>
  <c r="DWH186" i="1"/>
  <c r="DWG186" i="1"/>
  <c r="DWF186" i="1"/>
  <c r="DWE186" i="1"/>
  <c r="DWD186" i="1"/>
  <c r="DWC186" i="1"/>
  <c r="DWB186" i="1"/>
  <c r="DWA186" i="1"/>
  <c r="DVZ186" i="1"/>
  <c r="DVY186" i="1"/>
  <c r="DVX186" i="1"/>
  <c r="DVW186" i="1"/>
  <c r="DVV186" i="1"/>
  <c r="DVU186" i="1"/>
  <c r="DVT186" i="1"/>
  <c r="DVS186" i="1"/>
  <c r="DVR186" i="1"/>
  <c r="DVQ186" i="1"/>
  <c r="DVP186" i="1"/>
  <c r="DVO186" i="1"/>
  <c r="DVN186" i="1"/>
  <c r="DVM186" i="1"/>
  <c r="DVL186" i="1"/>
  <c r="DVK186" i="1"/>
  <c r="DVJ186" i="1"/>
  <c r="DVI186" i="1"/>
  <c r="DVH186" i="1"/>
  <c r="DVG186" i="1"/>
  <c r="DVF186" i="1"/>
  <c r="DVE186" i="1"/>
  <c r="DVD186" i="1"/>
  <c r="DVC186" i="1"/>
  <c r="DVB186" i="1"/>
  <c r="DVA186" i="1"/>
  <c r="DUZ186" i="1"/>
  <c r="DUY186" i="1"/>
  <c r="DUX186" i="1"/>
  <c r="DUW186" i="1"/>
  <c r="DUV186" i="1"/>
  <c r="DUU186" i="1"/>
  <c r="DUT186" i="1"/>
  <c r="DUS186" i="1"/>
  <c r="DUR186" i="1"/>
  <c r="DUQ186" i="1"/>
  <c r="DUP186" i="1"/>
  <c r="DUO186" i="1"/>
  <c r="DUN186" i="1"/>
  <c r="DUM186" i="1"/>
  <c r="DUL186" i="1"/>
  <c r="DUK186" i="1"/>
  <c r="DUJ186" i="1"/>
  <c r="DUI186" i="1"/>
  <c r="DUH186" i="1"/>
  <c r="DUG186" i="1"/>
  <c r="DUF186" i="1"/>
  <c r="DUE186" i="1"/>
  <c r="DUD186" i="1"/>
  <c r="DUC186" i="1"/>
  <c r="DUB186" i="1"/>
  <c r="DUA186" i="1"/>
  <c r="DTZ186" i="1"/>
  <c r="DTY186" i="1"/>
  <c r="DTX186" i="1"/>
  <c r="DTW186" i="1"/>
  <c r="DTV186" i="1"/>
  <c r="DTU186" i="1"/>
  <c r="DTT186" i="1"/>
  <c r="DTS186" i="1"/>
  <c r="DTR186" i="1"/>
  <c r="DTQ186" i="1"/>
  <c r="DTP186" i="1"/>
  <c r="DTO186" i="1"/>
  <c r="DTN186" i="1"/>
  <c r="DTM186" i="1"/>
  <c r="DTL186" i="1"/>
  <c r="DTK186" i="1"/>
  <c r="DTJ186" i="1"/>
  <c r="DTI186" i="1"/>
  <c r="DTH186" i="1"/>
  <c r="DTG186" i="1"/>
  <c r="DTF186" i="1"/>
  <c r="DTE186" i="1"/>
  <c r="DTD186" i="1"/>
  <c r="DTC186" i="1"/>
  <c r="DTB186" i="1"/>
  <c r="DTA186" i="1"/>
  <c r="DSZ186" i="1"/>
  <c r="DSY186" i="1"/>
  <c r="DSX186" i="1"/>
  <c r="DSW186" i="1"/>
  <c r="DSV186" i="1"/>
  <c r="DSU186" i="1"/>
  <c r="DST186" i="1"/>
  <c r="DSS186" i="1"/>
  <c r="DSR186" i="1"/>
  <c r="DSQ186" i="1"/>
  <c r="DSP186" i="1"/>
  <c r="DSO186" i="1"/>
  <c r="DSN186" i="1"/>
  <c r="DSM186" i="1"/>
  <c r="DSL186" i="1"/>
  <c r="DSK186" i="1"/>
  <c r="DSJ186" i="1"/>
  <c r="DSI186" i="1"/>
  <c r="DSH186" i="1"/>
  <c r="DSG186" i="1"/>
  <c r="DSF186" i="1"/>
  <c r="DSE186" i="1"/>
  <c r="DSD186" i="1"/>
  <c r="DSC186" i="1"/>
  <c r="DSB186" i="1"/>
  <c r="DSA186" i="1"/>
  <c r="DRZ186" i="1"/>
  <c r="DRY186" i="1"/>
  <c r="DRX186" i="1"/>
  <c r="DRW186" i="1"/>
  <c r="DRV186" i="1"/>
  <c r="DRU186" i="1"/>
  <c r="DRT186" i="1"/>
  <c r="DRS186" i="1"/>
  <c r="DRR186" i="1"/>
  <c r="DRQ186" i="1"/>
  <c r="DRP186" i="1"/>
  <c r="DRO186" i="1"/>
  <c r="DRN186" i="1"/>
  <c r="DRM186" i="1"/>
  <c r="DRL186" i="1"/>
  <c r="DRK186" i="1"/>
  <c r="DRJ186" i="1"/>
  <c r="DRI186" i="1"/>
  <c r="DRH186" i="1"/>
  <c r="DRG186" i="1"/>
  <c r="DRF186" i="1"/>
  <c r="DRE186" i="1"/>
  <c r="DRD186" i="1"/>
  <c r="DRC186" i="1"/>
  <c r="DRB186" i="1"/>
  <c r="DRA186" i="1"/>
  <c r="DQZ186" i="1"/>
  <c r="DQY186" i="1"/>
  <c r="DQX186" i="1"/>
  <c r="DQW186" i="1"/>
  <c r="DQV186" i="1"/>
  <c r="DQU186" i="1"/>
  <c r="DQT186" i="1"/>
  <c r="DQS186" i="1"/>
  <c r="DQR186" i="1"/>
  <c r="DQQ186" i="1"/>
  <c r="DQP186" i="1"/>
  <c r="DQO186" i="1"/>
  <c r="DQN186" i="1"/>
  <c r="DQM186" i="1"/>
  <c r="DQL186" i="1"/>
  <c r="DQK186" i="1"/>
  <c r="DQJ186" i="1"/>
  <c r="DQI186" i="1"/>
  <c r="DQH186" i="1"/>
  <c r="DQG186" i="1"/>
  <c r="DQF186" i="1"/>
  <c r="DQE186" i="1"/>
  <c r="DQD186" i="1"/>
  <c r="DQC186" i="1"/>
  <c r="DQB186" i="1"/>
  <c r="DQA186" i="1"/>
  <c r="DPZ186" i="1"/>
  <c r="DPY186" i="1"/>
  <c r="DPX186" i="1"/>
  <c r="DPW186" i="1"/>
  <c r="DPV186" i="1"/>
  <c r="DPU186" i="1"/>
  <c r="DPT186" i="1"/>
  <c r="DPS186" i="1"/>
  <c r="DPR186" i="1"/>
  <c r="DPQ186" i="1"/>
  <c r="DPP186" i="1"/>
  <c r="DPO186" i="1"/>
  <c r="DPN186" i="1"/>
  <c r="DPM186" i="1"/>
  <c r="DPL186" i="1"/>
  <c r="DPK186" i="1"/>
  <c r="DPJ186" i="1"/>
  <c r="DPI186" i="1"/>
  <c r="DPH186" i="1"/>
  <c r="DPG186" i="1"/>
  <c r="DPF186" i="1"/>
  <c r="DPE186" i="1"/>
  <c r="DPD186" i="1"/>
  <c r="DPC186" i="1"/>
  <c r="DPB186" i="1"/>
  <c r="DPA186" i="1"/>
  <c r="DOZ186" i="1"/>
  <c r="DOY186" i="1"/>
  <c r="DOX186" i="1"/>
  <c r="DOW186" i="1"/>
  <c r="DOV186" i="1"/>
  <c r="DOU186" i="1"/>
  <c r="DOT186" i="1"/>
  <c r="DOS186" i="1"/>
  <c r="DOR186" i="1"/>
  <c r="DOQ186" i="1"/>
  <c r="DOP186" i="1"/>
  <c r="DOO186" i="1"/>
  <c r="DON186" i="1"/>
  <c r="DOM186" i="1"/>
  <c r="DOL186" i="1"/>
  <c r="DOK186" i="1"/>
  <c r="DOJ186" i="1"/>
  <c r="DOI186" i="1"/>
  <c r="DOH186" i="1"/>
  <c r="DOG186" i="1"/>
  <c r="DOF186" i="1"/>
  <c r="DOE186" i="1"/>
  <c r="DOD186" i="1"/>
  <c r="DOC186" i="1"/>
  <c r="DOB186" i="1"/>
  <c r="DOA186" i="1"/>
  <c r="DNZ186" i="1"/>
  <c r="DNY186" i="1"/>
  <c r="DNX186" i="1"/>
  <c r="DNW186" i="1"/>
  <c r="DNV186" i="1"/>
  <c r="DNU186" i="1"/>
  <c r="DNT186" i="1"/>
  <c r="DNS186" i="1"/>
  <c r="DNR186" i="1"/>
  <c r="DNQ186" i="1"/>
  <c r="DNP186" i="1"/>
  <c r="DNO186" i="1"/>
  <c r="DNN186" i="1"/>
  <c r="DNM186" i="1"/>
  <c r="DNL186" i="1"/>
  <c r="DNK186" i="1"/>
  <c r="DNJ186" i="1"/>
  <c r="DNI186" i="1"/>
  <c r="DNH186" i="1"/>
  <c r="DNG186" i="1"/>
  <c r="DNF186" i="1"/>
  <c r="DNE186" i="1"/>
  <c r="DND186" i="1"/>
  <c r="DNC186" i="1"/>
  <c r="DNB186" i="1"/>
  <c r="DNA186" i="1"/>
  <c r="DMZ186" i="1"/>
  <c r="DMY186" i="1"/>
  <c r="DMX186" i="1"/>
  <c r="DMW186" i="1"/>
  <c r="DMV186" i="1"/>
  <c r="DMU186" i="1"/>
  <c r="DMT186" i="1"/>
  <c r="DMS186" i="1"/>
  <c r="DMR186" i="1"/>
  <c r="DMQ186" i="1"/>
  <c r="DMP186" i="1"/>
  <c r="DMO186" i="1"/>
  <c r="DMN186" i="1"/>
  <c r="DMM186" i="1"/>
  <c r="DML186" i="1"/>
  <c r="DMK186" i="1"/>
  <c r="DMJ186" i="1"/>
  <c r="DMI186" i="1"/>
  <c r="DMH186" i="1"/>
  <c r="DMG186" i="1"/>
  <c r="DMF186" i="1"/>
  <c r="DME186" i="1"/>
  <c r="DMD186" i="1"/>
  <c r="DMC186" i="1"/>
  <c r="DMB186" i="1"/>
  <c r="DMA186" i="1"/>
  <c r="DLZ186" i="1"/>
  <c r="DLY186" i="1"/>
  <c r="DLX186" i="1"/>
  <c r="DLW186" i="1"/>
  <c r="DLV186" i="1"/>
  <c r="DLU186" i="1"/>
  <c r="DLT186" i="1"/>
  <c r="DLS186" i="1"/>
  <c r="DLR186" i="1"/>
  <c r="DLQ186" i="1"/>
  <c r="DLP186" i="1"/>
  <c r="DLO186" i="1"/>
  <c r="DLN186" i="1"/>
  <c r="DLM186" i="1"/>
  <c r="DLL186" i="1"/>
  <c r="DLK186" i="1"/>
  <c r="DLJ186" i="1"/>
  <c r="DLI186" i="1"/>
  <c r="DLH186" i="1"/>
  <c r="DLG186" i="1"/>
  <c r="DLF186" i="1"/>
  <c r="DLE186" i="1"/>
  <c r="DLD186" i="1"/>
  <c r="DLC186" i="1"/>
  <c r="DLB186" i="1"/>
  <c r="DLA186" i="1"/>
  <c r="DKZ186" i="1"/>
  <c r="DKY186" i="1"/>
  <c r="DKX186" i="1"/>
  <c r="DKW186" i="1"/>
  <c r="DKV186" i="1"/>
  <c r="DKU186" i="1"/>
  <c r="DKT186" i="1"/>
  <c r="DKS186" i="1"/>
  <c r="DKR186" i="1"/>
  <c r="DKQ186" i="1"/>
  <c r="DKP186" i="1"/>
  <c r="DKO186" i="1"/>
  <c r="DKN186" i="1"/>
  <c r="DKM186" i="1"/>
  <c r="DKL186" i="1"/>
  <c r="DKK186" i="1"/>
  <c r="DKJ186" i="1"/>
  <c r="DKI186" i="1"/>
  <c r="DKH186" i="1"/>
  <c r="DKG186" i="1"/>
  <c r="DKF186" i="1"/>
  <c r="DKE186" i="1"/>
  <c r="DKD186" i="1"/>
  <c r="DKC186" i="1"/>
  <c r="DKB186" i="1"/>
  <c r="DKA186" i="1"/>
  <c r="DJZ186" i="1"/>
  <c r="DJY186" i="1"/>
  <c r="DJX186" i="1"/>
  <c r="DJW186" i="1"/>
  <c r="DJV186" i="1"/>
  <c r="DJU186" i="1"/>
  <c r="DJT186" i="1"/>
  <c r="DJS186" i="1"/>
  <c r="DJR186" i="1"/>
  <c r="DJQ186" i="1"/>
  <c r="DJP186" i="1"/>
  <c r="DJO186" i="1"/>
  <c r="DJN186" i="1"/>
  <c r="DJM186" i="1"/>
  <c r="DJL186" i="1"/>
  <c r="DJK186" i="1"/>
  <c r="DJJ186" i="1"/>
  <c r="DJI186" i="1"/>
  <c r="DJH186" i="1"/>
  <c r="DJG186" i="1"/>
  <c r="DJF186" i="1"/>
  <c r="DJE186" i="1"/>
  <c r="DJD186" i="1"/>
  <c r="DJC186" i="1"/>
  <c r="DJB186" i="1"/>
  <c r="DJA186" i="1"/>
  <c r="DIZ186" i="1"/>
  <c r="DIY186" i="1"/>
  <c r="DIX186" i="1"/>
  <c r="DIW186" i="1"/>
  <c r="DIV186" i="1"/>
  <c r="DIU186" i="1"/>
  <c r="DIT186" i="1"/>
  <c r="DIS186" i="1"/>
  <c r="DIR186" i="1"/>
  <c r="DIQ186" i="1"/>
  <c r="DIP186" i="1"/>
  <c r="DIO186" i="1"/>
  <c r="DIN186" i="1"/>
  <c r="DIM186" i="1"/>
  <c r="DIL186" i="1"/>
  <c r="DIK186" i="1"/>
  <c r="DIJ186" i="1"/>
  <c r="DII186" i="1"/>
  <c r="DIH186" i="1"/>
  <c r="DIG186" i="1"/>
  <c r="DIF186" i="1"/>
  <c r="DIE186" i="1"/>
  <c r="DID186" i="1"/>
  <c r="DIC186" i="1"/>
  <c r="DIB186" i="1"/>
  <c r="DIA186" i="1"/>
  <c r="DHZ186" i="1"/>
  <c r="DHY186" i="1"/>
  <c r="DHX186" i="1"/>
  <c r="DHW186" i="1"/>
  <c r="DHV186" i="1"/>
  <c r="DHU186" i="1"/>
  <c r="DHT186" i="1"/>
  <c r="DHS186" i="1"/>
  <c r="DHR186" i="1"/>
  <c r="DHQ186" i="1"/>
  <c r="DHP186" i="1"/>
  <c r="DHO186" i="1"/>
  <c r="DHN186" i="1"/>
  <c r="DHM186" i="1"/>
  <c r="DHL186" i="1"/>
  <c r="DHK186" i="1"/>
  <c r="DHJ186" i="1"/>
  <c r="DHI186" i="1"/>
  <c r="DHH186" i="1"/>
  <c r="DHG186" i="1"/>
  <c r="DHF186" i="1"/>
  <c r="DHE186" i="1"/>
  <c r="DHD186" i="1"/>
  <c r="DHC186" i="1"/>
  <c r="DHB186" i="1"/>
  <c r="DHA186" i="1"/>
  <c r="DGZ186" i="1"/>
  <c r="DGY186" i="1"/>
  <c r="DGX186" i="1"/>
  <c r="DGW186" i="1"/>
  <c r="DGV186" i="1"/>
  <c r="DGU186" i="1"/>
  <c r="DGT186" i="1"/>
  <c r="DGS186" i="1"/>
  <c r="DGR186" i="1"/>
  <c r="DGQ186" i="1"/>
  <c r="DGP186" i="1"/>
  <c r="DGO186" i="1"/>
  <c r="DGN186" i="1"/>
  <c r="DGM186" i="1"/>
  <c r="DGL186" i="1"/>
  <c r="DGK186" i="1"/>
  <c r="DGJ186" i="1"/>
  <c r="DGI186" i="1"/>
  <c r="DGH186" i="1"/>
  <c r="DGG186" i="1"/>
  <c r="DGF186" i="1"/>
  <c r="DGE186" i="1"/>
  <c r="DGD186" i="1"/>
  <c r="DGC186" i="1"/>
  <c r="DGB186" i="1"/>
  <c r="DGA186" i="1"/>
  <c r="DFZ186" i="1"/>
  <c r="DFY186" i="1"/>
  <c r="DFX186" i="1"/>
  <c r="DFW186" i="1"/>
  <c r="DFV186" i="1"/>
  <c r="DFU186" i="1"/>
  <c r="DFT186" i="1"/>
  <c r="DFS186" i="1"/>
  <c r="DFR186" i="1"/>
  <c r="DFQ186" i="1"/>
  <c r="DFP186" i="1"/>
  <c r="DFO186" i="1"/>
  <c r="DFN186" i="1"/>
  <c r="DFM186" i="1"/>
  <c r="DFL186" i="1"/>
  <c r="DFK186" i="1"/>
  <c r="DFJ186" i="1"/>
  <c r="DFI186" i="1"/>
  <c r="DFH186" i="1"/>
  <c r="DFG186" i="1"/>
  <c r="DFF186" i="1"/>
  <c r="DFE186" i="1"/>
  <c r="DFD186" i="1"/>
  <c r="DFC186" i="1"/>
  <c r="DFB186" i="1"/>
  <c r="DFA186" i="1"/>
  <c r="DEZ186" i="1"/>
  <c r="DEY186" i="1"/>
  <c r="DEX186" i="1"/>
  <c r="DEW186" i="1"/>
  <c r="DEV186" i="1"/>
  <c r="DEU186" i="1"/>
  <c r="DET186" i="1"/>
  <c r="DES186" i="1"/>
  <c r="DER186" i="1"/>
  <c r="DEQ186" i="1"/>
  <c r="DEP186" i="1"/>
  <c r="DEO186" i="1"/>
  <c r="DEN186" i="1"/>
  <c r="DEM186" i="1"/>
  <c r="DEL186" i="1"/>
  <c r="DEK186" i="1"/>
  <c r="DEJ186" i="1"/>
  <c r="DEI186" i="1"/>
  <c r="DEH186" i="1"/>
  <c r="DEG186" i="1"/>
  <c r="DEF186" i="1"/>
  <c r="DEE186" i="1"/>
  <c r="DED186" i="1"/>
  <c r="DEC186" i="1"/>
  <c r="DEB186" i="1"/>
  <c r="DEA186" i="1"/>
  <c r="DDZ186" i="1"/>
  <c r="DDY186" i="1"/>
  <c r="DDX186" i="1"/>
  <c r="DDW186" i="1"/>
  <c r="DDV186" i="1"/>
  <c r="DDU186" i="1"/>
  <c r="DDT186" i="1"/>
  <c r="DDS186" i="1"/>
  <c r="DDR186" i="1"/>
  <c r="DDQ186" i="1"/>
  <c r="DDP186" i="1"/>
  <c r="DDO186" i="1"/>
  <c r="DDN186" i="1"/>
  <c r="DDM186" i="1"/>
  <c r="DDL186" i="1"/>
  <c r="DDK186" i="1"/>
  <c r="DDJ186" i="1"/>
  <c r="DDI186" i="1"/>
  <c r="DDH186" i="1"/>
  <c r="DDG186" i="1"/>
  <c r="DDF186" i="1"/>
  <c r="DDE186" i="1"/>
  <c r="DDD186" i="1"/>
  <c r="DDC186" i="1"/>
  <c r="DDB186" i="1"/>
  <c r="DDA186" i="1"/>
  <c r="DCZ186" i="1"/>
  <c r="DCY186" i="1"/>
  <c r="DCX186" i="1"/>
  <c r="DCW186" i="1"/>
  <c r="DCV186" i="1"/>
  <c r="DCU186" i="1"/>
  <c r="DCT186" i="1"/>
  <c r="DCS186" i="1"/>
  <c r="DCR186" i="1"/>
  <c r="DCQ186" i="1"/>
  <c r="DCP186" i="1"/>
  <c r="DCO186" i="1"/>
  <c r="DCN186" i="1"/>
  <c r="DCM186" i="1"/>
  <c r="DCL186" i="1"/>
  <c r="DCK186" i="1"/>
  <c r="DCJ186" i="1"/>
  <c r="DCI186" i="1"/>
  <c r="DCH186" i="1"/>
  <c r="DCG186" i="1"/>
  <c r="DCF186" i="1"/>
  <c r="DCE186" i="1"/>
  <c r="DCD186" i="1"/>
  <c r="DCC186" i="1"/>
  <c r="DCB186" i="1"/>
  <c r="DCA186" i="1"/>
  <c r="DBZ186" i="1"/>
  <c r="DBY186" i="1"/>
  <c r="DBX186" i="1"/>
  <c r="DBW186" i="1"/>
  <c r="DBV186" i="1"/>
  <c r="DBU186" i="1"/>
  <c r="DBT186" i="1"/>
  <c r="DBS186" i="1"/>
  <c r="DBR186" i="1"/>
  <c r="DBQ186" i="1"/>
  <c r="DBP186" i="1"/>
  <c r="DBO186" i="1"/>
  <c r="DBN186" i="1"/>
  <c r="DBM186" i="1"/>
  <c r="DBL186" i="1"/>
  <c r="DBK186" i="1"/>
  <c r="DBJ186" i="1"/>
  <c r="DBI186" i="1"/>
  <c r="DBH186" i="1"/>
  <c r="DBG186" i="1"/>
  <c r="DBF186" i="1"/>
  <c r="DBE186" i="1"/>
  <c r="DBD186" i="1"/>
  <c r="DBC186" i="1"/>
  <c r="DBB186" i="1"/>
  <c r="DBA186" i="1"/>
  <c r="DAZ186" i="1"/>
  <c r="DAY186" i="1"/>
  <c r="DAX186" i="1"/>
  <c r="DAW186" i="1"/>
  <c r="DAV186" i="1"/>
  <c r="DAU186" i="1"/>
  <c r="DAT186" i="1"/>
  <c r="DAS186" i="1"/>
  <c r="DAR186" i="1"/>
  <c r="DAQ186" i="1"/>
  <c r="DAP186" i="1"/>
  <c r="DAO186" i="1"/>
  <c r="DAN186" i="1"/>
  <c r="DAM186" i="1"/>
  <c r="DAL186" i="1"/>
  <c r="DAK186" i="1"/>
  <c r="DAJ186" i="1"/>
  <c r="DAI186" i="1"/>
  <c r="DAH186" i="1"/>
  <c r="DAG186" i="1"/>
  <c r="DAF186" i="1"/>
  <c r="DAE186" i="1"/>
  <c r="DAD186" i="1"/>
  <c r="DAC186" i="1"/>
  <c r="DAB186" i="1"/>
  <c r="DAA186" i="1"/>
  <c r="CZZ186" i="1"/>
  <c r="CZY186" i="1"/>
  <c r="CZX186" i="1"/>
  <c r="CZW186" i="1"/>
  <c r="CZV186" i="1"/>
  <c r="CZU186" i="1"/>
  <c r="CZT186" i="1"/>
  <c r="CZS186" i="1"/>
  <c r="CZR186" i="1"/>
  <c r="CZQ186" i="1"/>
  <c r="CZP186" i="1"/>
  <c r="CZO186" i="1"/>
  <c r="CZN186" i="1"/>
  <c r="CZM186" i="1"/>
  <c r="CZL186" i="1"/>
  <c r="CZK186" i="1"/>
  <c r="CZJ186" i="1"/>
  <c r="CZI186" i="1"/>
  <c r="CZH186" i="1"/>
  <c r="CZG186" i="1"/>
  <c r="CZF186" i="1"/>
  <c r="CZE186" i="1"/>
  <c r="CZD186" i="1"/>
  <c r="CZC186" i="1"/>
  <c r="CZB186" i="1"/>
  <c r="CZA186" i="1"/>
  <c r="CYZ186" i="1"/>
  <c r="CYY186" i="1"/>
  <c r="CYX186" i="1"/>
  <c r="CYW186" i="1"/>
  <c r="CYV186" i="1"/>
  <c r="CYU186" i="1"/>
  <c r="CYT186" i="1"/>
  <c r="CYS186" i="1"/>
  <c r="CYR186" i="1"/>
  <c r="CYQ186" i="1"/>
  <c r="CYP186" i="1"/>
  <c r="CYO186" i="1"/>
  <c r="CYN186" i="1"/>
  <c r="CYM186" i="1"/>
  <c r="CYL186" i="1"/>
  <c r="CYK186" i="1"/>
  <c r="CYJ186" i="1"/>
  <c r="CYI186" i="1"/>
  <c r="CYH186" i="1"/>
  <c r="CYG186" i="1"/>
  <c r="CYF186" i="1"/>
  <c r="CYE186" i="1"/>
  <c r="CYD186" i="1"/>
  <c r="CYC186" i="1"/>
  <c r="CYB186" i="1"/>
  <c r="CYA186" i="1"/>
  <c r="CXZ186" i="1"/>
  <c r="CXY186" i="1"/>
  <c r="CXX186" i="1"/>
  <c r="CXW186" i="1"/>
  <c r="CXV186" i="1"/>
  <c r="CXU186" i="1"/>
  <c r="CXT186" i="1"/>
  <c r="CXS186" i="1"/>
  <c r="CXR186" i="1"/>
  <c r="CXQ186" i="1"/>
  <c r="CXP186" i="1"/>
  <c r="CXO186" i="1"/>
  <c r="CXN186" i="1"/>
  <c r="CXM186" i="1"/>
  <c r="CXL186" i="1"/>
  <c r="CXK186" i="1"/>
  <c r="CXJ186" i="1"/>
  <c r="CXI186" i="1"/>
  <c r="CXH186" i="1"/>
  <c r="CXG186" i="1"/>
  <c r="CXF186" i="1"/>
  <c r="CXE186" i="1"/>
  <c r="CXD186" i="1"/>
  <c r="CXC186" i="1"/>
  <c r="CXB186" i="1"/>
  <c r="CXA186" i="1"/>
  <c r="CWZ186" i="1"/>
  <c r="CWY186" i="1"/>
  <c r="CWX186" i="1"/>
  <c r="CWW186" i="1"/>
  <c r="CWV186" i="1"/>
  <c r="CWU186" i="1"/>
  <c r="CWT186" i="1"/>
  <c r="CWS186" i="1"/>
  <c r="CWR186" i="1"/>
  <c r="CWQ186" i="1"/>
  <c r="CWP186" i="1"/>
  <c r="CWO186" i="1"/>
  <c r="CWN186" i="1"/>
  <c r="CWM186" i="1"/>
  <c r="CWL186" i="1"/>
  <c r="CWK186" i="1"/>
  <c r="CWJ186" i="1"/>
  <c r="CWI186" i="1"/>
  <c r="CWH186" i="1"/>
  <c r="CWG186" i="1"/>
  <c r="CWF186" i="1"/>
  <c r="CWE186" i="1"/>
  <c r="CWD186" i="1"/>
  <c r="CWC186" i="1"/>
  <c r="CWB186" i="1"/>
  <c r="CWA186" i="1"/>
  <c r="CVZ186" i="1"/>
  <c r="CVY186" i="1"/>
  <c r="CVX186" i="1"/>
  <c r="CVW186" i="1"/>
  <c r="CVV186" i="1"/>
  <c r="CVU186" i="1"/>
  <c r="CVT186" i="1"/>
  <c r="CVS186" i="1"/>
  <c r="CVR186" i="1"/>
  <c r="CVQ186" i="1"/>
  <c r="CVP186" i="1"/>
  <c r="CVO186" i="1"/>
  <c r="CVN186" i="1"/>
  <c r="CVM186" i="1"/>
  <c r="CVL186" i="1"/>
  <c r="CVK186" i="1"/>
  <c r="CVJ186" i="1"/>
  <c r="CVI186" i="1"/>
  <c r="CVH186" i="1"/>
  <c r="CVG186" i="1"/>
  <c r="CVF186" i="1"/>
  <c r="CVE186" i="1"/>
  <c r="CVD186" i="1"/>
  <c r="CVC186" i="1"/>
  <c r="CVB186" i="1"/>
  <c r="CVA186" i="1"/>
  <c r="CUZ186" i="1"/>
  <c r="CUY186" i="1"/>
  <c r="CUX186" i="1"/>
  <c r="CUW186" i="1"/>
  <c r="CUV186" i="1"/>
  <c r="CUU186" i="1"/>
  <c r="CUT186" i="1"/>
  <c r="CUS186" i="1"/>
  <c r="CUR186" i="1"/>
  <c r="CUQ186" i="1"/>
  <c r="CUP186" i="1"/>
  <c r="CUO186" i="1"/>
  <c r="CUN186" i="1"/>
  <c r="CUM186" i="1"/>
  <c r="CUL186" i="1"/>
  <c r="CUK186" i="1"/>
  <c r="CUJ186" i="1"/>
  <c r="CUI186" i="1"/>
  <c r="CUH186" i="1"/>
  <c r="CUG186" i="1"/>
  <c r="CUF186" i="1"/>
  <c r="CUE186" i="1"/>
  <c r="CUD186" i="1"/>
  <c r="CUC186" i="1"/>
  <c r="CUB186" i="1"/>
  <c r="CUA186" i="1"/>
  <c r="CTZ186" i="1"/>
  <c r="CTY186" i="1"/>
  <c r="CTX186" i="1"/>
  <c r="CTW186" i="1"/>
  <c r="CTV186" i="1"/>
  <c r="CTU186" i="1"/>
  <c r="CTT186" i="1"/>
  <c r="CTS186" i="1"/>
  <c r="CTR186" i="1"/>
  <c r="CTQ186" i="1"/>
  <c r="CTP186" i="1"/>
  <c r="CTO186" i="1"/>
  <c r="CTN186" i="1"/>
  <c r="CTM186" i="1"/>
  <c r="CTL186" i="1"/>
  <c r="CTK186" i="1"/>
  <c r="CTJ186" i="1"/>
  <c r="CTI186" i="1"/>
  <c r="CTH186" i="1"/>
  <c r="CTG186" i="1"/>
  <c r="CTF186" i="1"/>
  <c r="CTE186" i="1"/>
  <c r="CTD186" i="1"/>
  <c r="CTC186" i="1"/>
  <c r="CTB186" i="1"/>
  <c r="CTA186" i="1"/>
  <c r="CSZ186" i="1"/>
  <c r="CSY186" i="1"/>
  <c r="CSX186" i="1"/>
  <c r="CSW186" i="1"/>
  <c r="CSV186" i="1"/>
  <c r="CSU186" i="1"/>
  <c r="CST186" i="1"/>
  <c r="CSS186" i="1"/>
  <c r="CSR186" i="1"/>
  <c r="CSQ186" i="1"/>
  <c r="CSP186" i="1"/>
  <c r="CSO186" i="1"/>
  <c r="CSN186" i="1"/>
  <c r="CSM186" i="1"/>
  <c r="CSL186" i="1"/>
  <c r="CSK186" i="1"/>
  <c r="CSJ186" i="1"/>
  <c r="CSI186" i="1"/>
  <c r="CSH186" i="1"/>
  <c r="CSG186" i="1"/>
  <c r="CSF186" i="1"/>
  <c r="CSE186" i="1"/>
  <c r="CSD186" i="1"/>
  <c r="CSC186" i="1"/>
  <c r="CSB186" i="1"/>
  <c r="CSA186" i="1"/>
  <c r="CRZ186" i="1"/>
  <c r="CRY186" i="1"/>
  <c r="CRX186" i="1"/>
  <c r="CRW186" i="1"/>
  <c r="CRV186" i="1"/>
  <c r="CRU186" i="1"/>
  <c r="CRT186" i="1"/>
  <c r="CRS186" i="1"/>
  <c r="CRR186" i="1"/>
  <c r="CRQ186" i="1"/>
  <c r="CRP186" i="1"/>
  <c r="CRO186" i="1"/>
  <c r="CRN186" i="1"/>
  <c r="CRM186" i="1"/>
  <c r="CRL186" i="1"/>
  <c r="CRK186" i="1"/>
  <c r="CRJ186" i="1"/>
  <c r="CRI186" i="1"/>
  <c r="CRH186" i="1"/>
  <c r="CRG186" i="1"/>
  <c r="CRF186" i="1"/>
  <c r="CRE186" i="1"/>
  <c r="CRD186" i="1"/>
  <c r="CRC186" i="1"/>
  <c r="CRB186" i="1"/>
  <c r="CRA186" i="1"/>
  <c r="CQZ186" i="1"/>
  <c r="CQY186" i="1"/>
  <c r="CQX186" i="1"/>
  <c r="CQW186" i="1"/>
  <c r="CQV186" i="1"/>
  <c r="CQU186" i="1"/>
  <c r="CQT186" i="1"/>
  <c r="CQS186" i="1"/>
  <c r="CQR186" i="1"/>
  <c r="CQQ186" i="1"/>
  <c r="CQP186" i="1"/>
  <c r="CQO186" i="1"/>
  <c r="CQN186" i="1"/>
  <c r="CQM186" i="1"/>
  <c r="CQL186" i="1"/>
  <c r="CQK186" i="1"/>
  <c r="CQJ186" i="1"/>
  <c r="CQI186" i="1"/>
  <c r="CQH186" i="1"/>
  <c r="CQG186" i="1"/>
  <c r="CQF186" i="1"/>
  <c r="CQE186" i="1"/>
  <c r="CQD186" i="1"/>
  <c r="CQC186" i="1"/>
  <c r="CQB186" i="1"/>
  <c r="CQA186" i="1"/>
  <c r="CPZ186" i="1"/>
  <c r="CPY186" i="1"/>
  <c r="CPX186" i="1"/>
  <c r="CPW186" i="1"/>
  <c r="CPV186" i="1"/>
  <c r="CPU186" i="1"/>
  <c r="CPT186" i="1"/>
  <c r="CPS186" i="1"/>
  <c r="CPR186" i="1"/>
  <c r="CPQ186" i="1"/>
  <c r="CPP186" i="1"/>
  <c r="CPO186" i="1"/>
  <c r="CPN186" i="1"/>
  <c r="CPM186" i="1"/>
  <c r="CPL186" i="1"/>
  <c r="CPK186" i="1"/>
  <c r="CPJ186" i="1"/>
  <c r="CPI186" i="1"/>
  <c r="CPH186" i="1"/>
  <c r="CPG186" i="1"/>
  <c r="CPF186" i="1"/>
  <c r="CPE186" i="1"/>
  <c r="CPD186" i="1"/>
  <c r="CPC186" i="1"/>
  <c r="CPB186" i="1"/>
  <c r="CPA186" i="1"/>
  <c r="COZ186" i="1"/>
  <c r="COY186" i="1"/>
  <c r="COX186" i="1"/>
  <c r="COW186" i="1"/>
  <c r="COV186" i="1"/>
  <c r="COU186" i="1"/>
  <c r="COT186" i="1"/>
  <c r="COS186" i="1"/>
  <c r="COR186" i="1"/>
  <c r="COQ186" i="1"/>
  <c r="COP186" i="1"/>
  <c r="COO186" i="1"/>
  <c r="CON186" i="1"/>
  <c r="COM186" i="1"/>
  <c r="COL186" i="1"/>
  <c r="COK186" i="1"/>
  <c r="COJ186" i="1"/>
  <c r="COI186" i="1"/>
  <c r="COH186" i="1"/>
  <c r="COG186" i="1"/>
  <c r="COF186" i="1"/>
  <c r="COE186" i="1"/>
  <c r="COD186" i="1"/>
  <c r="COC186" i="1"/>
  <c r="COB186" i="1"/>
  <c r="COA186" i="1"/>
  <c r="CNZ186" i="1"/>
  <c r="CNY186" i="1"/>
  <c r="CNX186" i="1"/>
  <c r="CNW186" i="1"/>
  <c r="CNV186" i="1"/>
  <c r="CNU186" i="1"/>
  <c r="CNT186" i="1"/>
  <c r="CNS186" i="1"/>
  <c r="CNR186" i="1"/>
  <c r="CNQ186" i="1"/>
  <c r="CNP186" i="1"/>
  <c r="CNO186" i="1"/>
  <c r="CNN186" i="1"/>
  <c r="CNM186" i="1"/>
  <c r="CNL186" i="1"/>
  <c r="CNK186" i="1"/>
  <c r="CNJ186" i="1"/>
  <c r="CNI186" i="1"/>
  <c r="CNH186" i="1"/>
  <c r="CNG186" i="1"/>
  <c r="CNF186" i="1"/>
  <c r="CNE186" i="1"/>
  <c r="CND186" i="1"/>
  <c r="CNC186" i="1"/>
  <c r="CNB186" i="1"/>
  <c r="CNA186" i="1"/>
  <c r="CMZ186" i="1"/>
  <c r="CMY186" i="1"/>
  <c r="CMX186" i="1"/>
  <c r="CMW186" i="1"/>
  <c r="CMV186" i="1"/>
  <c r="CMU186" i="1"/>
  <c r="CMT186" i="1"/>
  <c r="CMS186" i="1"/>
  <c r="CMR186" i="1"/>
  <c r="CMQ186" i="1"/>
  <c r="CMP186" i="1"/>
  <c r="CMO186" i="1"/>
  <c r="CMN186" i="1"/>
  <c r="CMM186" i="1"/>
  <c r="CML186" i="1"/>
  <c r="CMK186" i="1"/>
  <c r="CMJ186" i="1"/>
  <c r="CMI186" i="1"/>
  <c r="CMH186" i="1"/>
  <c r="CMG186" i="1"/>
  <c r="CMF186" i="1"/>
  <c r="CME186" i="1"/>
  <c r="CMD186" i="1"/>
  <c r="CMC186" i="1"/>
  <c r="CMB186" i="1"/>
  <c r="CMA186" i="1"/>
  <c r="CLZ186" i="1"/>
  <c r="CLY186" i="1"/>
  <c r="CLX186" i="1"/>
  <c r="CLW186" i="1"/>
  <c r="CLV186" i="1"/>
  <c r="CLU186" i="1"/>
  <c r="CLT186" i="1"/>
  <c r="CLS186" i="1"/>
  <c r="CLR186" i="1"/>
  <c r="CLQ186" i="1"/>
  <c r="CLP186" i="1"/>
  <c r="CLO186" i="1"/>
  <c r="CLN186" i="1"/>
  <c r="CLM186" i="1"/>
  <c r="CLL186" i="1"/>
  <c r="CLK186" i="1"/>
  <c r="CLJ186" i="1"/>
  <c r="CLI186" i="1"/>
  <c r="CLH186" i="1"/>
  <c r="CLG186" i="1"/>
  <c r="CLF186" i="1"/>
  <c r="CLE186" i="1"/>
  <c r="CLD186" i="1"/>
  <c r="CLC186" i="1"/>
  <c r="CLB186" i="1"/>
  <c r="CLA186" i="1"/>
  <c r="CKZ186" i="1"/>
  <c r="CKY186" i="1"/>
  <c r="CKX186" i="1"/>
  <c r="CKW186" i="1"/>
  <c r="CKV186" i="1"/>
  <c r="CKU186" i="1"/>
  <c r="CKT186" i="1"/>
  <c r="CKS186" i="1"/>
  <c r="CKR186" i="1"/>
  <c r="CKQ186" i="1"/>
  <c r="CKP186" i="1"/>
  <c r="CKO186" i="1"/>
  <c r="CKN186" i="1"/>
  <c r="CKM186" i="1"/>
  <c r="CKL186" i="1"/>
  <c r="CKK186" i="1"/>
  <c r="CKJ186" i="1"/>
  <c r="CKI186" i="1"/>
  <c r="CKH186" i="1"/>
  <c r="CKG186" i="1"/>
  <c r="CKF186" i="1"/>
  <c r="CKE186" i="1"/>
  <c r="CKD186" i="1"/>
  <c r="CKC186" i="1"/>
  <c r="CKB186" i="1"/>
  <c r="CKA186" i="1"/>
  <c r="CJZ186" i="1"/>
  <c r="CJY186" i="1"/>
  <c r="CJX186" i="1"/>
  <c r="CJW186" i="1"/>
  <c r="CJV186" i="1"/>
  <c r="CJU186" i="1"/>
  <c r="CJT186" i="1"/>
  <c r="CJS186" i="1"/>
  <c r="CJR186" i="1"/>
  <c r="CJQ186" i="1"/>
  <c r="CJP186" i="1"/>
  <c r="CJO186" i="1"/>
  <c r="CJN186" i="1"/>
  <c r="CJM186" i="1"/>
  <c r="CJL186" i="1"/>
  <c r="CJK186" i="1"/>
  <c r="CJJ186" i="1"/>
  <c r="CJI186" i="1"/>
  <c r="CJH186" i="1"/>
  <c r="CJG186" i="1"/>
  <c r="CJF186" i="1"/>
  <c r="CJE186" i="1"/>
  <c r="CJD186" i="1"/>
  <c r="CJC186" i="1"/>
  <c r="CJB186" i="1"/>
  <c r="CJA186" i="1"/>
  <c r="CIZ186" i="1"/>
  <c r="CIY186" i="1"/>
  <c r="CIX186" i="1"/>
  <c r="CIW186" i="1"/>
  <c r="CIV186" i="1"/>
  <c r="CIU186" i="1"/>
  <c r="CIT186" i="1"/>
  <c r="CIS186" i="1"/>
  <c r="CIR186" i="1"/>
  <c r="CIQ186" i="1"/>
  <c r="CIP186" i="1"/>
  <c r="CIO186" i="1"/>
  <c r="CIN186" i="1"/>
  <c r="CIM186" i="1"/>
  <c r="CIL186" i="1"/>
  <c r="CIK186" i="1"/>
  <c r="CIJ186" i="1"/>
  <c r="CII186" i="1"/>
  <c r="CIH186" i="1"/>
  <c r="CIG186" i="1"/>
  <c r="CIF186" i="1"/>
  <c r="CIE186" i="1"/>
  <c r="CID186" i="1"/>
  <c r="CIC186" i="1"/>
  <c r="CIB186" i="1"/>
  <c r="CIA186" i="1"/>
  <c r="CHZ186" i="1"/>
  <c r="CHY186" i="1"/>
  <c r="CHX186" i="1"/>
  <c r="CHW186" i="1"/>
  <c r="CHV186" i="1"/>
  <c r="CHU186" i="1"/>
  <c r="CHT186" i="1"/>
  <c r="CHS186" i="1"/>
  <c r="CHR186" i="1"/>
  <c r="CHQ186" i="1"/>
  <c r="CHP186" i="1"/>
  <c r="CHO186" i="1"/>
  <c r="CHN186" i="1"/>
  <c r="CHM186" i="1"/>
  <c r="CHL186" i="1"/>
  <c r="CHK186" i="1"/>
  <c r="CHJ186" i="1"/>
  <c r="CHI186" i="1"/>
  <c r="CHH186" i="1"/>
  <c r="CHG186" i="1"/>
  <c r="CHF186" i="1"/>
  <c r="CHE186" i="1"/>
  <c r="CHD186" i="1"/>
  <c r="CHC186" i="1"/>
  <c r="CHB186" i="1"/>
  <c r="CHA186" i="1"/>
  <c r="CGZ186" i="1"/>
  <c r="CGY186" i="1"/>
  <c r="CGX186" i="1"/>
  <c r="CGW186" i="1"/>
  <c r="CGV186" i="1"/>
  <c r="CGU186" i="1"/>
  <c r="CGT186" i="1"/>
  <c r="CGS186" i="1"/>
  <c r="CGR186" i="1"/>
  <c r="CGQ186" i="1"/>
  <c r="CGP186" i="1"/>
  <c r="CGO186" i="1"/>
  <c r="CGN186" i="1"/>
  <c r="CGM186" i="1"/>
  <c r="CGL186" i="1"/>
  <c r="CGK186" i="1"/>
  <c r="CGJ186" i="1"/>
  <c r="CGI186" i="1"/>
  <c r="CGH186" i="1"/>
  <c r="CGG186" i="1"/>
  <c r="CGF186" i="1"/>
  <c r="CGE186" i="1"/>
  <c r="CGD186" i="1"/>
  <c r="CGC186" i="1"/>
  <c r="CGB186" i="1"/>
  <c r="CGA186" i="1"/>
  <c r="CFZ186" i="1"/>
  <c r="CFY186" i="1"/>
  <c r="CFX186" i="1"/>
  <c r="CFW186" i="1"/>
  <c r="CFV186" i="1"/>
  <c r="CFU186" i="1"/>
  <c r="CFT186" i="1"/>
  <c r="CFS186" i="1"/>
  <c r="CFR186" i="1"/>
  <c r="CFQ186" i="1"/>
  <c r="CFP186" i="1"/>
  <c r="CFO186" i="1"/>
  <c r="CFN186" i="1"/>
  <c r="CFM186" i="1"/>
  <c r="CFL186" i="1"/>
  <c r="CFK186" i="1"/>
  <c r="CFJ186" i="1"/>
  <c r="CFI186" i="1"/>
  <c r="CFH186" i="1"/>
  <c r="CFG186" i="1"/>
  <c r="CFF186" i="1"/>
  <c r="CFE186" i="1"/>
  <c r="CFD186" i="1"/>
  <c r="CFC186" i="1"/>
  <c r="CFB186" i="1"/>
  <c r="CFA186" i="1"/>
  <c r="CEZ186" i="1"/>
  <c r="CEY186" i="1"/>
  <c r="CEX186" i="1"/>
  <c r="CEW186" i="1"/>
  <c r="CEV186" i="1"/>
  <c r="CEU186" i="1"/>
  <c r="CET186" i="1"/>
  <c r="CES186" i="1"/>
  <c r="CER186" i="1"/>
  <c r="CEQ186" i="1"/>
  <c r="CEP186" i="1"/>
  <c r="CEO186" i="1"/>
  <c r="CEN186" i="1"/>
  <c r="CEM186" i="1"/>
  <c r="CEL186" i="1"/>
  <c r="CEK186" i="1"/>
  <c r="CEJ186" i="1"/>
  <c r="CEI186" i="1"/>
  <c r="CEH186" i="1"/>
  <c r="CEG186" i="1"/>
  <c r="CEF186" i="1"/>
  <c r="CEE186" i="1"/>
  <c r="CED186" i="1"/>
  <c r="CEC186" i="1"/>
  <c r="CEB186" i="1"/>
  <c r="CEA186" i="1"/>
  <c r="CDZ186" i="1"/>
  <c r="CDY186" i="1"/>
  <c r="CDX186" i="1"/>
  <c r="CDW186" i="1"/>
  <c r="CDV186" i="1"/>
  <c r="CDU186" i="1"/>
  <c r="CDT186" i="1"/>
  <c r="CDS186" i="1"/>
  <c r="CDR186" i="1"/>
  <c r="CDQ186" i="1"/>
  <c r="CDP186" i="1"/>
  <c r="CDO186" i="1"/>
  <c r="CDN186" i="1"/>
  <c r="CDM186" i="1"/>
  <c r="CDL186" i="1"/>
  <c r="CDK186" i="1"/>
  <c r="CDJ186" i="1"/>
  <c r="CDI186" i="1"/>
  <c r="CDH186" i="1"/>
  <c r="CDG186" i="1"/>
  <c r="CDF186" i="1"/>
  <c r="CDE186" i="1"/>
  <c r="CDD186" i="1"/>
  <c r="CDC186" i="1"/>
  <c r="CDB186" i="1"/>
  <c r="CDA186" i="1"/>
  <c r="CCZ186" i="1"/>
  <c r="CCY186" i="1"/>
  <c r="CCX186" i="1"/>
  <c r="CCW186" i="1"/>
  <c r="CCV186" i="1"/>
  <c r="CCU186" i="1"/>
  <c r="CCT186" i="1"/>
  <c r="CCS186" i="1"/>
  <c r="CCR186" i="1"/>
  <c r="CCQ186" i="1"/>
  <c r="CCP186" i="1"/>
  <c r="CCO186" i="1"/>
  <c r="CCN186" i="1"/>
  <c r="CCM186" i="1"/>
  <c r="CCL186" i="1"/>
  <c r="CCK186" i="1"/>
  <c r="CCJ186" i="1"/>
  <c r="CCI186" i="1"/>
  <c r="CCH186" i="1"/>
  <c r="CCG186" i="1"/>
  <c r="CCF186" i="1"/>
  <c r="CCE186" i="1"/>
  <c r="CCD186" i="1"/>
  <c r="CCC186" i="1"/>
  <c r="CCB186" i="1"/>
  <c r="CCA186" i="1"/>
  <c r="CBZ186" i="1"/>
  <c r="CBY186" i="1"/>
  <c r="CBX186" i="1"/>
  <c r="CBW186" i="1"/>
  <c r="CBV186" i="1"/>
  <c r="CBU186" i="1"/>
  <c r="CBT186" i="1"/>
  <c r="CBS186" i="1"/>
  <c r="CBR186" i="1"/>
  <c r="CBQ186" i="1"/>
  <c r="CBP186" i="1"/>
  <c r="CBO186" i="1"/>
  <c r="CBN186" i="1"/>
  <c r="CBM186" i="1"/>
  <c r="CBL186" i="1"/>
  <c r="CBK186" i="1"/>
  <c r="CBJ186" i="1"/>
  <c r="CBI186" i="1"/>
  <c r="CBH186" i="1"/>
  <c r="CBG186" i="1"/>
  <c r="CBF186" i="1"/>
  <c r="CBE186" i="1"/>
  <c r="CBD186" i="1"/>
  <c r="CBC186" i="1"/>
  <c r="CBB186" i="1"/>
  <c r="CBA186" i="1"/>
  <c r="CAZ186" i="1"/>
  <c r="CAY186" i="1"/>
  <c r="CAX186" i="1"/>
  <c r="CAW186" i="1"/>
  <c r="CAV186" i="1"/>
  <c r="CAU186" i="1"/>
  <c r="CAT186" i="1"/>
  <c r="CAS186" i="1"/>
  <c r="CAR186" i="1"/>
  <c r="CAQ186" i="1"/>
  <c r="CAP186" i="1"/>
  <c r="CAO186" i="1"/>
  <c r="CAN186" i="1"/>
  <c r="CAM186" i="1"/>
  <c r="CAL186" i="1"/>
  <c r="CAK186" i="1"/>
  <c r="CAJ186" i="1"/>
  <c r="CAI186" i="1"/>
  <c r="CAH186" i="1"/>
  <c r="CAG186" i="1"/>
  <c r="CAF186" i="1"/>
  <c r="CAE186" i="1"/>
  <c r="CAD186" i="1"/>
  <c r="CAC186" i="1"/>
  <c r="CAB186" i="1"/>
  <c r="CAA186" i="1"/>
  <c r="BZZ186" i="1"/>
  <c r="BZY186" i="1"/>
  <c r="BZX186" i="1"/>
  <c r="BZW186" i="1"/>
  <c r="BZV186" i="1"/>
  <c r="BZU186" i="1"/>
  <c r="BZT186" i="1"/>
  <c r="BZS186" i="1"/>
  <c r="BZR186" i="1"/>
  <c r="BZQ186" i="1"/>
  <c r="BZP186" i="1"/>
  <c r="BZO186" i="1"/>
  <c r="BZN186" i="1"/>
  <c r="BZM186" i="1"/>
  <c r="BZL186" i="1"/>
  <c r="BZK186" i="1"/>
  <c r="BZJ186" i="1"/>
  <c r="BZI186" i="1"/>
  <c r="BZH186" i="1"/>
  <c r="BZG186" i="1"/>
  <c r="BZF186" i="1"/>
  <c r="BZE186" i="1"/>
  <c r="BZD186" i="1"/>
  <c r="BZC186" i="1"/>
  <c r="BZB186" i="1"/>
  <c r="BZA186" i="1"/>
  <c r="BYZ186" i="1"/>
  <c r="BYY186" i="1"/>
  <c r="BYX186" i="1"/>
  <c r="BYW186" i="1"/>
  <c r="BYV186" i="1"/>
  <c r="BYU186" i="1"/>
  <c r="BYT186" i="1"/>
  <c r="BYS186" i="1"/>
  <c r="BYR186" i="1"/>
  <c r="BYQ186" i="1"/>
  <c r="BYP186" i="1"/>
  <c r="BYO186" i="1"/>
  <c r="BYN186" i="1"/>
  <c r="BYM186" i="1"/>
  <c r="BYL186" i="1"/>
  <c r="BYK186" i="1"/>
  <c r="BYJ186" i="1"/>
  <c r="BYI186" i="1"/>
  <c r="BYH186" i="1"/>
  <c r="BYG186" i="1"/>
  <c r="BYF186" i="1"/>
  <c r="BYE186" i="1"/>
  <c r="BYD186" i="1"/>
  <c r="BYC186" i="1"/>
  <c r="BYB186" i="1"/>
  <c r="BYA186" i="1"/>
  <c r="BXZ186" i="1"/>
  <c r="BXY186" i="1"/>
  <c r="BXX186" i="1"/>
  <c r="BXW186" i="1"/>
  <c r="BXV186" i="1"/>
  <c r="BXU186" i="1"/>
  <c r="BXT186" i="1"/>
  <c r="BXS186" i="1"/>
  <c r="BXR186" i="1"/>
  <c r="BXQ186" i="1"/>
  <c r="BXP186" i="1"/>
  <c r="BXO186" i="1"/>
  <c r="BXN186" i="1"/>
  <c r="BXM186" i="1"/>
  <c r="BXL186" i="1"/>
  <c r="BXK186" i="1"/>
  <c r="BXJ186" i="1"/>
  <c r="BXI186" i="1"/>
  <c r="BXH186" i="1"/>
  <c r="BXG186" i="1"/>
  <c r="BXF186" i="1"/>
  <c r="BXE186" i="1"/>
  <c r="BXD186" i="1"/>
  <c r="BXC186" i="1"/>
  <c r="BXB186" i="1"/>
  <c r="BXA186" i="1"/>
  <c r="BWZ186" i="1"/>
  <c r="BWY186" i="1"/>
  <c r="BWX186" i="1"/>
  <c r="BWW186" i="1"/>
  <c r="BWV186" i="1"/>
  <c r="BWU186" i="1"/>
  <c r="BWT186" i="1"/>
  <c r="BWS186" i="1"/>
  <c r="BWR186" i="1"/>
  <c r="BWQ186" i="1"/>
  <c r="BWP186" i="1"/>
  <c r="BWO186" i="1"/>
  <c r="BWN186" i="1"/>
  <c r="BWM186" i="1"/>
  <c r="BWL186" i="1"/>
  <c r="BWK186" i="1"/>
  <c r="BWJ186" i="1"/>
  <c r="BWI186" i="1"/>
  <c r="BWH186" i="1"/>
  <c r="BWG186" i="1"/>
  <c r="BWF186" i="1"/>
  <c r="BWE186" i="1"/>
  <c r="BWD186" i="1"/>
  <c r="BWC186" i="1"/>
  <c r="BWB186" i="1"/>
  <c r="BWA186" i="1"/>
  <c r="BVZ186" i="1"/>
  <c r="BVY186" i="1"/>
  <c r="BVX186" i="1"/>
  <c r="BVW186" i="1"/>
  <c r="BVV186" i="1"/>
  <c r="BVU186" i="1"/>
  <c r="BVT186" i="1"/>
  <c r="BVS186" i="1"/>
  <c r="BVR186" i="1"/>
  <c r="BVQ186" i="1"/>
  <c r="BVP186" i="1"/>
  <c r="BVO186" i="1"/>
  <c r="BVN186" i="1"/>
  <c r="BVM186" i="1"/>
  <c r="BVL186" i="1"/>
  <c r="BVK186" i="1"/>
  <c r="BVJ186" i="1"/>
  <c r="BVI186" i="1"/>
  <c r="BVH186" i="1"/>
  <c r="BVG186" i="1"/>
  <c r="BVF186" i="1"/>
  <c r="BVE186" i="1"/>
  <c r="BVD186" i="1"/>
  <c r="BVC186" i="1"/>
  <c r="BVB186" i="1"/>
  <c r="BVA186" i="1"/>
  <c r="BUZ186" i="1"/>
  <c r="BUY186" i="1"/>
  <c r="BUX186" i="1"/>
  <c r="BUW186" i="1"/>
  <c r="BUV186" i="1"/>
  <c r="BUU186" i="1"/>
  <c r="BUT186" i="1"/>
  <c r="BUS186" i="1"/>
  <c r="BUR186" i="1"/>
  <c r="BUQ186" i="1"/>
  <c r="BUP186" i="1"/>
  <c r="BUO186" i="1"/>
  <c r="BUN186" i="1"/>
  <c r="BUM186" i="1"/>
  <c r="BUL186" i="1"/>
  <c r="BUK186" i="1"/>
  <c r="BUJ186" i="1"/>
  <c r="BUI186" i="1"/>
  <c r="BUH186" i="1"/>
  <c r="BUG186" i="1"/>
  <c r="BUF186" i="1"/>
  <c r="BUE186" i="1"/>
  <c r="BUD186" i="1"/>
  <c r="BUC186" i="1"/>
  <c r="BUB186" i="1"/>
  <c r="BUA186" i="1"/>
  <c r="BTZ186" i="1"/>
  <c r="BTY186" i="1"/>
  <c r="BTX186" i="1"/>
  <c r="BTW186" i="1"/>
  <c r="BTV186" i="1"/>
  <c r="BTU186" i="1"/>
  <c r="BTT186" i="1"/>
  <c r="BTS186" i="1"/>
  <c r="BTR186" i="1"/>
  <c r="BTQ186" i="1"/>
  <c r="BTP186" i="1"/>
  <c r="BTO186" i="1"/>
  <c r="BTN186" i="1"/>
  <c r="BTM186" i="1"/>
  <c r="BTL186" i="1"/>
  <c r="BTK186" i="1"/>
  <c r="BTJ186" i="1"/>
  <c r="BTI186" i="1"/>
  <c r="BTH186" i="1"/>
  <c r="BTG186" i="1"/>
  <c r="BTF186" i="1"/>
  <c r="BTE186" i="1"/>
  <c r="BTD186" i="1"/>
  <c r="BTC186" i="1"/>
  <c r="BTB186" i="1"/>
  <c r="BTA186" i="1"/>
  <c r="BSZ186" i="1"/>
  <c r="BSY186" i="1"/>
  <c r="BSX186" i="1"/>
  <c r="BSW186" i="1"/>
  <c r="BSV186" i="1"/>
  <c r="BSU186" i="1"/>
  <c r="BST186" i="1"/>
  <c r="BSS186" i="1"/>
  <c r="BSR186" i="1"/>
  <c r="BSQ186" i="1"/>
  <c r="BSP186" i="1"/>
  <c r="BSO186" i="1"/>
  <c r="BSN186" i="1"/>
  <c r="BSM186" i="1"/>
  <c r="BSL186" i="1"/>
  <c r="BSK186" i="1"/>
  <c r="BSJ186" i="1"/>
  <c r="BSI186" i="1"/>
  <c r="BSH186" i="1"/>
  <c r="BSG186" i="1"/>
  <c r="BSF186" i="1"/>
  <c r="BSE186" i="1"/>
  <c r="BSD186" i="1"/>
  <c r="BSC186" i="1"/>
  <c r="BSB186" i="1"/>
  <c r="BSA186" i="1"/>
  <c r="BRZ186" i="1"/>
  <c r="BRY186" i="1"/>
  <c r="BRX186" i="1"/>
  <c r="BRW186" i="1"/>
  <c r="BRV186" i="1"/>
  <c r="BRU186" i="1"/>
  <c r="BRT186" i="1"/>
  <c r="BRS186" i="1"/>
  <c r="BRR186" i="1"/>
  <c r="BRQ186" i="1"/>
  <c r="BRP186" i="1"/>
  <c r="BRO186" i="1"/>
  <c r="BRN186" i="1"/>
  <c r="BRM186" i="1"/>
  <c r="BRL186" i="1"/>
  <c r="BRK186" i="1"/>
  <c r="BRJ186" i="1"/>
  <c r="BRI186" i="1"/>
  <c r="BRH186" i="1"/>
  <c r="BRG186" i="1"/>
  <c r="BRF186" i="1"/>
  <c r="BRE186" i="1"/>
  <c r="BRD186" i="1"/>
  <c r="BRC186" i="1"/>
  <c r="BRB186" i="1"/>
  <c r="BRA186" i="1"/>
  <c r="BQZ186" i="1"/>
  <c r="BQY186" i="1"/>
  <c r="BQX186" i="1"/>
  <c r="BQW186" i="1"/>
  <c r="BQV186" i="1"/>
  <c r="BQU186" i="1"/>
  <c r="BQT186" i="1"/>
  <c r="BQS186" i="1"/>
  <c r="BQR186" i="1"/>
  <c r="BQQ186" i="1"/>
  <c r="BQP186" i="1"/>
  <c r="BQO186" i="1"/>
  <c r="BQN186" i="1"/>
  <c r="BQM186" i="1"/>
  <c r="BQL186" i="1"/>
  <c r="BQK186" i="1"/>
  <c r="BQJ186" i="1"/>
  <c r="BQI186" i="1"/>
  <c r="BQH186" i="1"/>
  <c r="BQG186" i="1"/>
  <c r="BQF186" i="1"/>
  <c r="BQE186" i="1"/>
  <c r="BQD186" i="1"/>
  <c r="BQC186" i="1"/>
  <c r="BQB186" i="1"/>
  <c r="BQA186" i="1"/>
  <c r="BPZ186" i="1"/>
  <c r="BPY186" i="1"/>
  <c r="BPX186" i="1"/>
  <c r="BPW186" i="1"/>
  <c r="BPV186" i="1"/>
  <c r="BPU186" i="1"/>
  <c r="BPT186" i="1"/>
  <c r="BPS186" i="1"/>
  <c r="BPR186" i="1"/>
  <c r="BPQ186" i="1"/>
  <c r="BPP186" i="1"/>
  <c r="BPO186" i="1"/>
  <c r="BPN186" i="1"/>
  <c r="BPM186" i="1"/>
  <c r="BPL186" i="1"/>
  <c r="BPK186" i="1"/>
  <c r="BPJ186" i="1"/>
  <c r="BPI186" i="1"/>
  <c r="BPH186" i="1"/>
  <c r="BPG186" i="1"/>
  <c r="BPF186" i="1"/>
  <c r="BPE186" i="1"/>
  <c r="BPD186" i="1"/>
  <c r="BPC186" i="1"/>
  <c r="BPB186" i="1"/>
  <c r="BPA186" i="1"/>
  <c r="BOZ186" i="1"/>
  <c r="BOY186" i="1"/>
  <c r="BOX186" i="1"/>
  <c r="BOW186" i="1"/>
  <c r="BOV186" i="1"/>
  <c r="BOU186" i="1"/>
  <c r="BOT186" i="1"/>
  <c r="BOS186" i="1"/>
  <c r="BOR186" i="1"/>
  <c r="BOQ186" i="1"/>
  <c r="BOP186" i="1"/>
  <c r="BOO186" i="1"/>
  <c r="BON186" i="1"/>
  <c r="BOM186" i="1"/>
  <c r="BOL186" i="1"/>
  <c r="BOK186" i="1"/>
  <c r="BOJ186" i="1"/>
  <c r="BOI186" i="1"/>
  <c r="BOH186" i="1"/>
  <c r="BOG186" i="1"/>
  <c r="BOF186" i="1"/>
  <c r="BOE186" i="1"/>
  <c r="BOD186" i="1"/>
  <c r="BOC186" i="1"/>
  <c r="BOB186" i="1"/>
  <c r="BOA186" i="1"/>
  <c r="BNZ186" i="1"/>
  <c r="BNY186" i="1"/>
  <c r="BNX186" i="1"/>
  <c r="BNW186" i="1"/>
  <c r="BNV186" i="1"/>
  <c r="BNU186" i="1"/>
  <c r="BNT186" i="1"/>
  <c r="BNS186" i="1"/>
  <c r="BNR186" i="1"/>
  <c r="BNQ186" i="1"/>
  <c r="BNP186" i="1"/>
  <c r="BNO186" i="1"/>
  <c r="BNN186" i="1"/>
  <c r="BNM186" i="1"/>
  <c r="BNL186" i="1"/>
  <c r="BNK186" i="1"/>
  <c r="BNJ186" i="1"/>
  <c r="BNI186" i="1"/>
  <c r="BNH186" i="1"/>
  <c r="BNG186" i="1"/>
  <c r="BNF186" i="1"/>
  <c r="BNE186" i="1"/>
  <c r="BND186" i="1"/>
  <c r="BNC186" i="1"/>
  <c r="BNB186" i="1"/>
  <c r="BNA186" i="1"/>
  <c r="BMZ186" i="1"/>
  <c r="BMY186" i="1"/>
  <c r="BMX186" i="1"/>
  <c r="BMW186" i="1"/>
  <c r="BMV186" i="1"/>
  <c r="BMU186" i="1"/>
  <c r="BMT186" i="1"/>
  <c r="BMS186" i="1"/>
  <c r="BMR186" i="1"/>
  <c r="BMQ186" i="1"/>
  <c r="BMP186" i="1"/>
  <c r="BMO186" i="1"/>
  <c r="BMN186" i="1"/>
  <c r="BMM186" i="1"/>
  <c r="BML186" i="1"/>
  <c r="BMK186" i="1"/>
  <c r="BMJ186" i="1"/>
  <c r="BMI186" i="1"/>
  <c r="BMH186" i="1"/>
  <c r="BMG186" i="1"/>
  <c r="BMF186" i="1"/>
  <c r="BME186" i="1"/>
  <c r="BMD186" i="1"/>
  <c r="BMC186" i="1"/>
  <c r="BMB186" i="1"/>
  <c r="BMA186" i="1"/>
  <c r="BLZ186" i="1"/>
  <c r="BLY186" i="1"/>
  <c r="BLX186" i="1"/>
  <c r="BLW186" i="1"/>
  <c r="BLV186" i="1"/>
  <c r="BLU186" i="1"/>
  <c r="BLT186" i="1"/>
  <c r="BLS186" i="1"/>
  <c r="BLR186" i="1"/>
  <c r="BLQ186" i="1"/>
  <c r="BLP186" i="1"/>
  <c r="BLO186" i="1"/>
  <c r="BLN186" i="1"/>
  <c r="BLM186" i="1"/>
  <c r="BLL186" i="1"/>
  <c r="BLK186" i="1"/>
  <c r="BLJ186" i="1"/>
  <c r="BLI186" i="1"/>
  <c r="BLH186" i="1"/>
  <c r="BLG186" i="1"/>
  <c r="BLF186" i="1"/>
  <c r="BLE186" i="1"/>
  <c r="BLD186" i="1"/>
  <c r="BLC186" i="1"/>
  <c r="BLB186" i="1"/>
  <c r="BLA186" i="1"/>
  <c r="BKZ186" i="1"/>
  <c r="BKY186" i="1"/>
  <c r="BKX186" i="1"/>
  <c r="BKW186" i="1"/>
  <c r="BKV186" i="1"/>
  <c r="BKU186" i="1"/>
  <c r="BKT186" i="1"/>
  <c r="BKS186" i="1"/>
  <c r="BKR186" i="1"/>
  <c r="BKQ186" i="1"/>
  <c r="BKP186" i="1"/>
  <c r="BKO186" i="1"/>
  <c r="BKN186" i="1"/>
  <c r="BKM186" i="1"/>
  <c r="BKL186" i="1"/>
  <c r="BKK186" i="1"/>
  <c r="BKJ186" i="1"/>
  <c r="BKI186" i="1"/>
  <c r="BKH186" i="1"/>
  <c r="BKG186" i="1"/>
  <c r="BKF186" i="1"/>
  <c r="BKE186" i="1"/>
  <c r="BKD186" i="1"/>
  <c r="BKC186" i="1"/>
  <c r="BKB186" i="1"/>
  <c r="BKA186" i="1"/>
  <c r="BJZ186" i="1"/>
  <c r="BJY186" i="1"/>
  <c r="BJX186" i="1"/>
  <c r="BJW186" i="1"/>
  <c r="BJV186" i="1"/>
  <c r="BJU186" i="1"/>
  <c r="BJT186" i="1"/>
  <c r="BJS186" i="1"/>
  <c r="BJR186" i="1"/>
  <c r="BJQ186" i="1"/>
  <c r="BJP186" i="1"/>
  <c r="BJO186" i="1"/>
  <c r="BJN186" i="1"/>
  <c r="BJM186" i="1"/>
  <c r="BJL186" i="1"/>
  <c r="BJK186" i="1"/>
  <c r="BJJ186" i="1"/>
  <c r="BJI186" i="1"/>
  <c r="BJH186" i="1"/>
  <c r="BJG186" i="1"/>
  <c r="BJF186" i="1"/>
  <c r="BJE186" i="1"/>
  <c r="BJD186" i="1"/>
  <c r="BJC186" i="1"/>
  <c r="BJB186" i="1"/>
  <c r="BJA186" i="1"/>
  <c r="BIZ186" i="1"/>
  <c r="BIY186" i="1"/>
  <c r="BIX186" i="1"/>
  <c r="BIW186" i="1"/>
  <c r="BIV186" i="1"/>
  <c r="BIU186" i="1"/>
  <c r="BIT186" i="1"/>
  <c r="BIS186" i="1"/>
  <c r="BIR186" i="1"/>
  <c r="BIQ186" i="1"/>
  <c r="BIP186" i="1"/>
  <c r="BIO186" i="1"/>
  <c r="BIN186" i="1"/>
  <c r="BIM186" i="1"/>
  <c r="BIL186" i="1"/>
  <c r="BIK186" i="1"/>
  <c r="BIJ186" i="1"/>
  <c r="BII186" i="1"/>
  <c r="BIH186" i="1"/>
  <c r="BIG186" i="1"/>
  <c r="BIF186" i="1"/>
  <c r="BIE186" i="1"/>
  <c r="BID186" i="1"/>
  <c r="BIC186" i="1"/>
  <c r="BIB186" i="1"/>
  <c r="BIA186" i="1"/>
  <c r="BHZ186" i="1"/>
  <c r="BHY186" i="1"/>
  <c r="BHX186" i="1"/>
  <c r="BHW186" i="1"/>
  <c r="BHV186" i="1"/>
  <c r="BHU186" i="1"/>
  <c r="BHT186" i="1"/>
  <c r="BHS186" i="1"/>
  <c r="BHR186" i="1"/>
  <c r="BHQ186" i="1"/>
  <c r="BHP186" i="1"/>
  <c r="BHO186" i="1"/>
  <c r="BHN186" i="1"/>
  <c r="BHM186" i="1"/>
  <c r="BHL186" i="1"/>
  <c r="BHK186" i="1"/>
  <c r="BHJ186" i="1"/>
  <c r="BHI186" i="1"/>
  <c r="BHH186" i="1"/>
  <c r="BHG186" i="1"/>
  <c r="BHF186" i="1"/>
  <c r="BHE186" i="1"/>
  <c r="BHD186" i="1"/>
  <c r="BHC186" i="1"/>
  <c r="BHB186" i="1"/>
  <c r="BHA186" i="1"/>
  <c r="BGZ186" i="1"/>
  <c r="BGY186" i="1"/>
  <c r="BGX186" i="1"/>
  <c r="BGW186" i="1"/>
  <c r="BGV186" i="1"/>
  <c r="BGU186" i="1"/>
  <c r="BGT186" i="1"/>
  <c r="BGS186" i="1"/>
  <c r="BGR186" i="1"/>
  <c r="BGQ186" i="1"/>
  <c r="BGP186" i="1"/>
  <c r="BGO186" i="1"/>
  <c r="BGN186" i="1"/>
  <c r="BGM186" i="1"/>
  <c r="BGL186" i="1"/>
  <c r="BGK186" i="1"/>
  <c r="BGJ186" i="1"/>
  <c r="BGI186" i="1"/>
  <c r="BGH186" i="1"/>
  <c r="BGG186" i="1"/>
  <c r="BGF186" i="1"/>
  <c r="BGE186" i="1"/>
  <c r="BGD186" i="1"/>
  <c r="BGC186" i="1"/>
  <c r="BGB186" i="1"/>
  <c r="BGA186" i="1"/>
  <c r="BFZ186" i="1"/>
  <c r="BFY186" i="1"/>
  <c r="BFX186" i="1"/>
  <c r="BFW186" i="1"/>
  <c r="BFV186" i="1"/>
  <c r="BFU186" i="1"/>
  <c r="BFT186" i="1"/>
  <c r="BFS186" i="1"/>
  <c r="BFR186" i="1"/>
  <c r="BFQ186" i="1"/>
  <c r="BFP186" i="1"/>
  <c r="BFO186" i="1"/>
  <c r="BFN186" i="1"/>
  <c r="BFM186" i="1"/>
  <c r="BFL186" i="1"/>
  <c r="BFK186" i="1"/>
  <c r="BFJ186" i="1"/>
  <c r="BFI186" i="1"/>
  <c r="BFH186" i="1"/>
  <c r="BFG186" i="1"/>
  <c r="BFF186" i="1"/>
  <c r="BFE186" i="1"/>
  <c r="BFD186" i="1"/>
  <c r="BFC186" i="1"/>
  <c r="BFB186" i="1"/>
  <c r="BFA186" i="1"/>
  <c r="BEZ186" i="1"/>
  <c r="BEY186" i="1"/>
  <c r="BEX186" i="1"/>
  <c r="BEW186" i="1"/>
  <c r="BEV186" i="1"/>
  <c r="BEU186" i="1"/>
  <c r="BET186" i="1"/>
  <c r="BES186" i="1"/>
  <c r="BER186" i="1"/>
  <c r="BEQ186" i="1"/>
  <c r="BEP186" i="1"/>
  <c r="BEO186" i="1"/>
  <c r="BEN186" i="1"/>
  <c r="BEM186" i="1"/>
  <c r="BEL186" i="1"/>
  <c r="BEK186" i="1"/>
  <c r="BEJ186" i="1"/>
  <c r="BEI186" i="1"/>
  <c r="BEH186" i="1"/>
  <c r="BEG186" i="1"/>
  <c r="BEF186" i="1"/>
  <c r="BEE186" i="1"/>
  <c r="BED186" i="1"/>
  <c r="BEC186" i="1"/>
  <c r="BEB186" i="1"/>
  <c r="BEA186" i="1"/>
  <c r="BDZ186" i="1"/>
  <c r="BDY186" i="1"/>
  <c r="BDX186" i="1"/>
  <c r="BDW186" i="1"/>
  <c r="BDV186" i="1"/>
  <c r="BDU186" i="1"/>
  <c r="BDT186" i="1"/>
  <c r="BDS186" i="1"/>
  <c r="BDR186" i="1"/>
  <c r="BDQ186" i="1"/>
  <c r="BDP186" i="1"/>
  <c r="BDO186" i="1"/>
  <c r="BDN186" i="1"/>
  <c r="BDM186" i="1"/>
  <c r="BDL186" i="1"/>
  <c r="BDK186" i="1"/>
  <c r="BDJ186" i="1"/>
  <c r="BDI186" i="1"/>
  <c r="BDH186" i="1"/>
  <c r="BDG186" i="1"/>
  <c r="BDF186" i="1"/>
  <c r="BDE186" i="1"/>
  <c r="BDD186" i="1"/>
  <c r="BDC186" i="1"/>
  <c r="BDB186" i="1"/>
  <c r="BDA186" i="1"/>
  <c r="BCZ186" i="1"/>
  <c r="BCY186" i="1"/>
  <c r="BCX186" i="1"/>
  <c r="BCW186" i="1"/>
  <c r="BCV186" i="1"/>
  <c r="BCU186" i="1"/>
  <c r="BCT186" i="1"/>
  <c r="BCS186" i="1"/>
  <c r="BCR186" i="1"/>
  <c r="BCQ186" i="1"/>
  <c r="BCP186" i="1"/>
  <c r="BCO186" i="1"/>
  <c r="BCN186" i="1"/>
  <c r="BCM186" i="1"/>
  <c r="BCL186" i="1"/>
  <c r="BCK186" i="1"/>
  <c r="BCJ186" i="1"/>
  <c r="BCI186" i="1"/>
  <c r="BCH186" i="1"/>
  <c r="BCG186" i="1"/>
  <c r="BCF186" i="1"/>
  <c r="BCE186" i="1"/>
  <c r="BCD186" i="1"/>
  <c r="BCC186" i="1"/>
  <c r="BCB186" i="1"/>
  <c r="BCA186" i="1"/>
  <c r="BBZ186" i="1"/>
  <c r="BBY186" i="1"/>
  <c r="BBX186" i="1"/>
  <c r="BBW186" i="1"/>
  <c r="BBV186" i="1"/>
  <c r="BBU186" i="1"/>
  <c r="BBT186" i="1"/>
  <c r="BBS186" i="1"/>
  <c r="BBR186" i="1"/>
  <c r="BBQ186" i="1"/>
  <c r="BBP186" i="1"/>
  <c r="BBO186" i="1"/>
  <c r="BBN186" i="1"/>
  <c r="BBM186" i="1"/>
  <c r="BBL186" i="1"/>
  <c r="BBK186" i="1"/>
  <c r="BBJ186" i="1"/>
  <c r="BBI186" i="1"/>
  <c r="BBH186" i="1"/>
  <c r="BBG186" i="1"/>
  <c r="BBF186" i="1"/>
  <c r="BBE186" i="1"/>
  <c r="BBD186" i="1"/>
  <c r="BBC186" i="1"/>
  <c r="BBB186" i="1"/>
  <c r="BBA186" i="1"/>
  <c r="BAZ186" i="1"/>
  <c r="BAY186" i="1"/>
  <c r="BAX186" i="1"/>
  <c r="BAW186" i="1"/>
  <c r="BAV186" i="1"/>
  <c r="BAU186" i="1"/>
  <c r="BAT186" i="1"/>
  <c r="BAS186" i="1"/>
  <c r="BAR186" i="1"/>
  <c r="BAQ186" i="1"/>
  <c r="BAP186" i="1"/>
  <c r="BAO186" i="1"/>
  <c r="BAN186" i="1"/>
  <c r="BAM186" i="1"/>
  <c r="BAL186" i="1"/>
  <c r="BAK186" i="1"/>
  <c r="BAJ186" i="1"/>
  <c r="BAI186" i="1"/>
  <c r="BAH186" i="1"/>
  <c r="BAG186" i="1"/>
  <c r="BAF186" i="1"/>
  <c r="BAE186" i="1"/>
  <c r="BAD186" i="1"/>
  <c r="BAC186" i="1"/>
  <c r="BAB186" i="1"/>
  <c r="BAA186" i="1"/>
  <c r="AZZ186" i="1"/>
  <c r="AZY186" i="1"/>
  <c r="AZX186" i="1"/>
  <c r="AZW186" i="1"/>
  <c r="AZV186" i="1"/>
  <c r="AZU186" i="1"/>
  <c r="AZT186" i="1"/>
  <c r="AZS186" i="1"/>
  <c r="AZR186" i="1"/>
  <c r="AZQ186" i="1"/>
  <c r="AZP186" i="1"/>
  <c r="AZO186" i="1"/>
  <c r="AZN186" i="1"/>
  <c r="AZM186" i="1"/>
  <c r="AZL186" i="1"/>
  <c r="AZK186" i="1"/>
  <c r="AZJ186" i="1"/>
  <c r="AZI186" i="1"/>
  <c r="AZH186" i="1"/>
  <c r="AZG186" i="1"/>
  <c r="AZF186" i="1"/>
  <c r="AZE186" i="1"/>
  <c r="AZD186" i="1"/>
  <c r="AZC186" i="1"/>
  <c r="AZB186" i="1"/>
  <c r="AZA186" i="1"/>
  <c r="AYZ186" i="1"/>
  <c r="AYY186" i="1"/>
  <c r="AYX186" i="1"/>
  <c r="AYW186" i="1"/>
  <c r="AYV186" i="1"/>
  <c r="AYU186" i="1"/>
  <c r="AYT186" i="1"/>
  <c r="AYS186" i="1"/>
  <c r="AYR186" i="1"/>
  <c r="AYQ186" i="1"/>
  <c r="AYP186" i="1"/>
  <c r="AYO186" i="1"/>
  <c r="AYN186" i="1"/>
  <c r="AYM186" i="1"/>
  <c r="AYL186" i="1"/>
  <c r="AYK186" i="1"/>
  <c r="AYJ186" i="1"/>
  <c r="AYI186" i="1"/>
  <c r="AYH186" i="1"/>
  <c r="AYG186" i="1"/>
  <c r="AYF186" i="1"/>
  <c r="AYE186" i="1"/>
  <c r="AYD186" i="1"/>
  <c r="AYC186" i="1"/>
  <c r="AYB186" i="1"/>
  <c r="AYA186" i="1"/>
  <c r="AXZ186" i="1"/>
  <c r="AXY186" i="1"/>
  <c r="AXX186" i="1"/>
  <c r="AXW186" i="1"/>
  <c r="AXV186" i="1"/>
  <c r="AXU186" i="1"/>
  <c r="AXT186" i="1"/>
  <c r="AXS186" i="1"/>
  <c r="AXR186" i="1"/>
  <c r="AXQ186" i="1"/>
  <c r="AXP186" i="1"/>
  <c r="AXO186" i="1"/>
  <c r="AXN186" i="1"/>
  <c r="AXM186" i="1"/>
  <c r="AXL186" i="1"/>
  <c r="AXK186" i="1"/>
  <c r="AXJ186" i="1"/>
  <c r="AXI186" i="1"/>
  <c r="AXH186" i="1"/>
  <c r="AXG186" i="1"/>
  <c r="AXF186" i="1"/>
  <c r="AXE186" i="1"/>
  <c r="AXD186" i="1"/>
  <c r="AXC186" i="1"/>
  <c r="AXB186" i="1"/>
  <c r="AXA186" i="1"/>
  <c r="AWZ186" i="1"/>
  <c r="AWY186" i="1"/>
  <c r="AWX186" i="1"/>
  <c r="AWW186" i="1"/>
  <c r="AWV186" i="1"/>
  <c r="AWU186" i="1"/>
  <c r="AWT186" i="1"/>
  <c r="AWS186" i="1"/>
  <c r="AWR186" i="1"/>
  <c r="AWQ186" i="1"/>
  <c r="AWP186" i="1"/>
  <c r="AWO186" i="1"/>
  <c r="AWN186" i="1"/>
  <c r="AWM186" i="1"/>
  <c r="AWL186" i="1"/>
  <c r="AWK186" i="1"/>
  <c r="AWJ186" i="1"/>
  <c r="AWI186" i="1"/>
  <c r="AWH186" i="1"/>
  <c r="AWG186" i="1"/>
  <c r="AWF186" i="1"/>
  <c r="AWE186" i="1"/>
  <c r="AWD186" i="1"/>
  <c r="AWC186" i="1"/>
  <c r="AWB186" i="1"/>
  <c r="AWA186" i="1"/>
  <c r="AVZ186" i="1"/>
  <c r="AVY186" i="1"/>
  <c r="AVX186" i="1"/>
  <c r="AVW186" i="1"/>
  <c r="AVV186" i="1"/>
  <c r="AVU186" i="1"/>
  <c r="AVT186" i="1"/>
  <c r="AVS186" i="1"/>
  <c r="AVR186" i="1"/>
  <c r="AVQ186" i="1"/>
  <c r="AVP186" i="1"/>
  <c r="AVO186" i="1"/>
  <c r="AVN186" i="1"/>
  <c r="AVM186" i="1"/>
  <c r="AVL186" i="1"/>
  <c r="AVK186" i="1"/>
  <c r="AVJ186" i="1"/>
  <c r="AVI186" i="1"/>
  <c r="AVH186" i="1"/>
  <c r="AVG186" i="1"/>
  <c r="AVF186" i="1"/>
  <c r="AVE186" i="1"/>
  <c r="AVD186" i="1"/>
  <c r="AVC186" i="1"/>
  <c r="AVB186" i="1"/>
  <c r="AVA186" i="1"/>
  <c r="AUZ186" i="1"/>
  <c r="AUY186" i="1"/>
  <c r="AUX186" i="1"/>
  <c r="AUW186" i="1"/>
  <c r="AUV186" i="1"/>
  <c r="AUU186" i="1"/>
  <c r="AUT186" i="1"/>
  <c r="AUS186" i="1"/>
  <c r="AUR186" i="1"/>
  <c r="AUQ186" i="1"/>
  <c r="AUP186" i="1"/>
  <c r="AUO186" i="1"/>
  <c r="AUN186" i="1"/>
  <c r="AUM186" i="1"/>
  <c r="AUL186" i="1"/>
  <c r="AUK186" i="1"/>
  <c r="AUJ186" i="1"/>
  <c r="AUI186" i="1"/>
  <c r="AUH186" i="1"/>
  <c r="AUG186" i="1"/>
  <c r="AUF186" i="1"/>
  <c r="AUE186" i="1"/>
  <c r="AUD186" i="1"/>
  <c r="AUC186" i="1"/>
  <c r="AUB186" i="1"/>
  <c r="AUA186" i="1"/>
  <c r="ATZ186" i="1"/>
  <c r="ATY186" i="1"/>
  <c r="ATX186" i="1"/>
  <c r="ATW186" i="1"/>
  <c r="ATV186" i="1"/>
  <c r="ATU186" i="1"/>
  <c r="ATT186" i="1"/>
  <c r="ATS186" i="1"/>
  <c r="ATR186" i="1"/>
  <c r="ATQ186" i="1"/>
  <c r="ATP186" i="1"/>
  <c r="ATO186" i="1"/>
  <c r="ATN186" i="1"/>
  <c r="ATM186" i="1"/>
  <c r="ATL186" i="1"/>
  <c r="ATK186" i="1"/>
  <c r="ATJ186" i="1"/>
  <c r="ATI186" i="1"/>
  <c r="ATH186" i="1"/>
  <c r="ATG186" i="1"/>
  <c r="ATF186" i="1"/>
  <c r="ATE186" i="1"/>
  <c r="ATD186" i="1"/>
  <c r="ATC186" i="1"/>
  <c r="ATB186" i="1"/>
  <c r="ATA186" i="1"/>
  <c r="ASZ186" i="1"/>
  <c r="ASY186" i="1"/>
  <c r="ASX186" i="1"/>
  <c r="ASW186" i="1"/>
  <c r="ASV186" i="1"/>
  <c r="ASU186" i="1"/>
  <c r="AST186" i="1"/>
  <c r="ASS186" i="1"/>
  <c r="ASR186" i="1"/>
  <c r="ASQ186" i="1"/>
  <c r="ASP186" i="1"/>
  <c r="ASO186" i="1"/>
  <c r="ASN186" i="1"/>
  <c r="ASM186" i="1"/>
  <c r="ASL186" i="1"/>
  <c r="ASK186" i="1"/>
  <c r="ASJ186" i="1"/>
  <c r="ASI186" i="1"/>
  <c r="ASH186" i="1"/>
  <c r="ASG186" i="1"/>
  <c r="ASF186" i="1"/>
  <c r="ASE186" i="1"/>
  <c r="ASD186" i="1"/>
  <c r="ASC186" i="1"/>
  <c r="ASB186" i="1"/>
  <c r="ASA186" i="1"/>
  <c r="ARZ186" i="1"/>
  <c r="ARY186" i="1"/>
  <c r="ARX186" i="1"/>
  <c r="ARW186" i="1"/>
  <c r="ARV186" i="1"/>
  <c r="ARU186" i="1"/>
  <c r="ART186" i="1"/>
  <c r="ARS186" i="1"/>
  <c r="ARR186" i="1"/>
  <c r="ARQ186" i="1"/>
  <c r="ARP186" i="1"/>
  <c r="ARO186" i="1"/>
  <c r="ARN186" i="1"/>
  <c r="ARM186" i="1"/>
  <c r="ARL186" i="1"/>
  <c r="ARK186" i="1"/>
  <c r="ARJ186" i="1"/>
  <c r="ARI186" i="1"/>
  <c r="ARH186" i="1"/>
  <c r="ARG186" i="1"/>
  <c r="ARF186" i="1"/>
  <c r="ARE186" i="1"/>
  <c r="ARD186" i="1"/>
  <c r="ARC186" i="1"/>
  <c r="ARB186" i="1"/>
  <c r="ARA186" i="1"/>
  <c r="AQZ186" i="1"/>
  <c r="AQY186" i="1"/>
  <c r="AQX186" i="1"/>
  <c r="AQW186" i="1"/>
  <c r="AQV186" i="1"/>
  <c r="AQU186" i="1"/>
  <c r="AQT186" i="1"/>
  <c r="AQS186" i="1"/>
  <c r="AQR186" i="1"/>
  <c r="AQQ186" i="1"/>
  <c r="AQP186" i="1"/>
  <c r="AQO186" i="1"/>
  <c r="AQN186" i="1"/>
  <c r="AQM186" i="1"/>
  <c r="AQL186" i="1"/>
  <c r="AQK186" i="1"/>
  <c r="AQJ186" i="1"/>
  <c r="AQI186" i="1"/>
  <c r="AQH186" i="1"/>
  <c r="AQG186" i="1"/>
  <c r="AQF186" i="1"/>
  <c r="AQE186" i="1"/>
  <c r="AQD186" i="1"/>
  <c r="AQC186" i="1"/>
  <c r="AQB186" i="1"/>
  <c r="AQA186" i="1"/>
  <c r="APZ186" i="1"/>
  <c r="APY186" i="1"/>
  <c r="APX186" i="1"/>
  <c r="APW186" i="1"/>
  <c r="APV186" i="1"/>
  <c r="APU186" i="1"/>
  <c r="APT186" i="1"/>
  <c r="APS186" i="1"/>
  <c r="APR186" i="1"/>
  <c r="APQ186" i="1"/>
  <c r="APP186" i="1"/>
  <c r="APO186" i="1"/>
  <c r="APN186" i="1"/>
  <c r="APM186" i="1"/>
  <c r="APL186" i="1"/>
  <c r="APK186" i="1"/>
  <c r="APJ186" i="1"/>
  <c r="API186" i="1"/>
  <c r="APH186" i="1"/>
  <c r="APG186" i="1"/>
  <c r="APF186" i="1"/>
  <c r="APE186" i="1"/>
  <c r="APD186" i="1"/>
  <c r="APC186" i="1"/>
  <c r="APB186" i="1"/>
  <c r="APA186" i="1"/>
  <c r="AOZ186" i="1"/>
  <c r="AOY186" i="1"/>
  <c r="AOX186" i="1"/>
  <c r="AOW186" i="1"/>
  <c r="AOV186" i="1"/>
  <c r="AOU186" i="1"/>
  <c r="AOT186" i="1"/>
  <c r="AOS186" i="1"/>
  <c r="AOR186" i="1"/>
  <c r="AOQ186" i="1"/>
  <c r="AOP186" i="1"/>
  <c r="AOO186" i="1"/>
  <c r="AON186" i="1"/>
  <c r="AOM186" i="1"/>
  <c r="AOL186" i="1"/>
  <c r="AOK186" i="1"/>
  <c r="AOJ186" i="1"/>
  <c r="AOI186" i="1"/>
  <c r="AOH186" i="1"/>
  <c r="AOG186" i="1"/>
  <c r="AOF186" i="1"/>
  <c r="AOE186" i="1"/>
  <c r="AOD186" i="1"/>
  <c r="AOC186" i="1"/>
  <c r="AOB186" i="1"/>
  <c r="AOA186" i="1"/>
  <c r="ANZ186" i="1"/>
  <c r="ANY186" i="1"/>
  <c r="ANX186" i="1"/>
  <c r="ANW186" i="1"/>
  <c r="ANV186" i="1"/>
  <c r="ANU186" i="1"/>
  <c r="ANT186" i="1"/>
  <c r="ANS186" i="1"/>
  <c r="ANR186" i="1"/>
  <c r="ANQ186" i="1"/>
  <c r="ANP186" i="1"/>
  <c r="ANO186" i="1"/>
  <c r="ANN186" i="1"/>
  <c r="ANM186" i="1"/>
  <c r="ANL186" i="1"/>
  <c r="ANK186" i="1"/>
  <c r="ANJ186" i="1"/>
  <c r="ANI186" i="1"/>
  <c r="ANH186" i="1"/>
  <c r="ANG186" i="1"/>
  <c r="ANF186" i="1"/>
  <c r="ANE186" i="1"/>
  <c r="AND186" i="1"/>
  <c r="ANC186" i="1"/>
  <c r="ANB186" i="1"/>
  <c r="ANA186" i="1"/>
  <c r="AMZ186" i="1"/>
  <c r="AMY186" i="1"/>
  <c r="AMX186" i="1"/>
  <c r="AMW186" i="1"/>
  <c r="AMV186" i="1"/>
  <c r="AMU186" i="1"/>
  <c r="AMT186" i="1"/>
  <c r="AMS186" i="1"/>
  <c r="AMR186" i="1"/>
  <c r="AMQ186" i="1"/>
  <c r="AMP186" i="1"/>
  <c r="AMO186" i="1"/>
  <c r="AMN186" i="1"/>
  <c r="AMM186" i="1"/>
  <c r="AML186" i="1"/>
  <c r="AMK186" i="1"/>
  <c r="AMJ186" i="1"/>
  <c r="AMI186" i="1"/>
  <c r="AMH186" i="1"/>
  <c r="AMG186" i="1"/>
  <c r="AMF186" i="1"/>
  <c r="AME186" i="1"/>
  <c r="AMD186" i="1"/>
  <c r="AMC186" i="1"/>
  <c r="AMB186" i="1"/>
  <c r="AMA186" i="1"/>
  <c r="ALZ186" i="1"/>
  <c r="ALY186" i="1"/>
  <c r="ALX186" i="1"/>
  <c r="ALW186" i="1"/>
  <c r="ALV186" i="1"/>
  <c r="ALU186" i="1"/>
  <c r="ALT186" i="1"/>
  <c r="ALS186" i="1"/>
  <c r="ALR186" i="1"/>
  <c r="ALQ186" i="1"/>
  <c r="ALP186" i="1"/>
  <c r="ALO186" i="1"/>
  <c r="ALN186" i="1"/>
  <c r="ALM186" i="1"/>
  <c r="ALL186" i="1"/>
  <c r="ALK186" i="1"/>
  <c r="ALJ186" i="1"/>
  <c r="ALI186" i="1"/>
  <c r="ALH186" i="1"/>
  <c r="ALG186" i="1"/>
  <c r="ALF186" i="1"/>
  <c r="ALE186" i="1"/>
  <c r="ALD186" i="1"/>
  <c r="ALC186" i="1"/>
  <c r="ALB186" i="1"/>
  <c r="ALA186" i="1"/>
  <c r="AKZ186" i="1"/>
  <c r="AKY186" i="1"/>
  <c r="AKX186" i="1"/>
  <c r="AKW186" i="1"/>
  <c r="AKV186" i="1"/>
  <c r="AKU186" i="1"/>
  <c r="AKT186" i="1"/>
  <c r="AKS186" i="1"/>
  <c r="AKR186" i="1"/>
  <c r="AKQ186" i="1"/>
  <c r="AKP186" i="1"/>
  <c r="AKO186" i="1"/>
  <c r="AKN186" i="1"/>
  <c r="AKM186" i="1"/>
  <c r="AKL186" i="1"/>
  <c r="AKK186" i="1"/>
  <c r="AKJ186" i="1"/>
  <c r="AKI186" i="1"/>
  <c r="AKH186" i="1"/>
  <c r="AKG186" i="1"/>
  <c r="AKF186" i="1"/>
  <c r="AKE186" i="1"/>
  <c r="AKD186" i="1"/>
  <c r="AKC186" i="1"/>
  <c r="AKB186" i="1"/>
  <c r="AKA186" i="1"/>
  <c r="AJZ186" i="1"/>
  <c r="AJY186" i="1"/>
  <c r="AJX186" i="1"/>
  <c r="AJW186" i="1"/>
  <c r="AJV186" i="1"/>
  <c r="AJU186" i="1"/>
  <c r="AJT186" i="1"/>
  <c r="AJS186" i="1"/>
  <c r="AJR186" i="1"/>
  <c r="AJQ186" i="1"/>
  <c r="AJP186" i="1"/>
  <c r="AJO186" i="1"/>
  <c r="AJN186" i="1"/>
  <c r="AJM186" i="1"/>
  <c r="AJL186" i="1"/>
  <c r="AJK186" i="1"/>
  <c r="AJJ186" i="1"/>
  <c r="AJI186" i="1"/>
  <c r="AJH186" i="1"/>
  <c r="AJG186" i="1"/>
  <c r="AJF186" i="1"/>
  <c r="AJE186" i="1"/>
  <c r="AJD186" i="1"/>
  <c r="AJC186" i="1"/>
  <c r="AJB186" i="1"/>
  <c r="AJA186" i="1"/>
  <c r="AIZ186" i="1"/>
  <c r="AIY186" i="1"/>
  <c r="AIX186" i="1"/>
  <c r="AIW186" i="1"/>
  <c r="AIV186" i="1"/>
  <c r="AIU186" i="1"/>
  <c r="AIT186" i="1"/>
  <c r="AIS186" i="1"/>
  <c r="AIR186" i="1"/>
  <c r="AIQ186" i="1"/>
  <c r="AIP186" i="1"/>
  <c r="AIO186" i="1"/>
  <c r="AIN186" i="1"/>
  <c r="AIM186" i="1"/>
  <c r="AIL186" i="1"/>
  <c r="AIK186" i="1"/>
  <c r="AIJ186" i="1"/>
  <c r="AII186" i="1"/>
  <c r="AIH186" i="1"/>
  <c r="AIG186" i="1"/>
  <c r="AIF186" i="1"/>
  <c r="AIE186" i="1"/>
  <c r="AID186" i="1"/>
  <c r="AIC186" i="1"/>
  <c r="AIB186" i="1"/>
  <c r="AIA186" i="1"/>
  <c r="AHZ186" i="1"/>
  <c r="AHY186" i="1"/>
  <c r="AHX186" i="1"/>
  <c r="AHW186" i="1"/>
  <c r="AHV186" i="1"/>
  <c r="AHU186" i="1"/>
  <c r="AHT186" i="1"/>
  <c r="AHS186" i="1"/>
  <c r="AHR186" i="1"/>
  <c r="AHQ186" i="1"/>
  <c r="AHP186" i="1"/>
  <c r="AHO186" i="1"/>
  <c r="AHN186" i="1"/>
  <c r="AHM186" i="1"/>
  <c r="AHL186" i="1"/>
  <c r="AHK186" i="1"/>
  <c r="AHJ186" i="1"/>
  <c r="AHI186" i="1"/>
  <c r="AHH186" i="1"/>
  <c r="AHG186" i="1"/>
  <c r="AHF186" i="1"/>
  <c r="AHE186" i="1"/>
  <c r="AHD186" i="1"/>
  <c r="AHC186" i="1"/>
  <c r="AHB186" i="1"/>
  <c r="AHA186" i="1"/>
  <c r="AGZ186" i="1"/>
  <c r="AGY186" i="1"/>
  <c r="AGX186" i="1"/>
  <c r="AGW186" i="1"/>
  <c r="AGV186" i="1"/>
  <c r="AGU186" i="1"/>
  <c r="AGT186" i="1"/>
  <c r="AGS186" i="1"/>
  <c r="AGR186" i="1"/>
  <c r="AGQ186" i="1"/>
  <c r="AGP186" i="1"/>
  <c r="AGO186" i="1"/>
  <c r="AGN186" i="1"/>
  <c r="AGM186" i="1"/>
  <c r="AGL186" i="1"/>
  <c r="AGK186" i="1"/>
  <c r="AGJ186" i="1"/>
  <c r="AGI186" i="1"/>
  <c r="AGH186" i="1"/>
  <c r="AGG186" i="1"/>
  <c r="AGF186" i="1"/>
  <c r="AGE186" i="1"/>
  <c r="AGD186" i="1"/>
  <c r="AGC186" i="1"/>
  <c r="AGB186" i="1"/>
  <c r="AGA186" i="1"/>
  <c r="AFZ186" i="1"/>
  <c r="AFY186" i="1"/>
  <c r="AFX186" i="1"/>
  <c r="AFW186" i="1"/>
  <c r="AFV186" i="1"/>
  <c r="AFU186" i="1"/>
  <c r="AFT186" i="1"/>
  <c r="AFS186" i="1"/>
  <c r="AFR186" i="1"/>
  <c r="AFQ186" i="1"/>
  <c r="AFP186" i="1"/>
  <c r="AFO186" i="1"/>
  <c r="AFN186" i="1"/>
  <c r="AFM186" i="1"/>
  <c r="AFL186" i="1"/>
  <c r="AFK186" i="1"/>
  <c r="AFJ186" i="1"/>
  <c r="AFI186" i="1"/>
  <c r="AFH186" i="1"/>
  <c r="AFG186" i="1"/>
  <c r="AFF186" i="1"/>
  <c r="AFE186" i="1"/>
  <c r="AFD186" i="1"/>
  <c r="AFC186" i="1"/>
  <c r="AFB186" i="1"/>
  <c r="AFA186" i="1"/>
  <c r="AEZ186" i="1"/>
  <c r="AEY186" i="1"/>
  <c r="AEX186" i="1"/>
  <c r="AEW186" i="1"/>
  <c r="AEV186" i="1"/>
  <c r="AEU186" i="1"/>
  <c r="AET186" i="1"/>
  <c r="AES186" i="1"/>
  <c r="AER186" i="1"/>
  <c r="AEQ186" i="1"/>
  <c r="AEP186" i="1"/>
  <c r="AEO186" i="1"/>
  <c r="AEN186" i="1"/>
  <c r="AEM186" i="1"/>
  <c r="AEL186" i="1"/>
  <c r="AEK186" i="1"/>
  <c r="AEJ186" i="1"/>
  <c r="AEI186" i="1"/>
  <c r="AEH186" i="1"/>
  <c r="AEG186" i="1"/>
  <c r="AEF186" i="1"/>
  <c r="AEE186" i="1"/>
  <c r="AED186" i="1"/>
  <c r="AEC186" i="1"/>
  <c r="AEB186" i="1"/>
  <c r="AEA186" i="1"/>
  <c r="ADZ186" i="1"/>
  <c r="ADY186" i="1"/>
  <c r="ADX186" i="1"/>
  <c r="ADW186" i="1"/>
  <c r="ADV186" i="1"/>
  <c r="ADU186" i="1"/>
  <c r="ADT186" i="1"/>
  <c r="ADS186" i="1"/>
  <c r="ADR186" i="1"/>
  <c r="ADQ186" i="1"/>
  <c r="ADP186" i="1"/>
  <c r="ADO186" i="1"/>
  <c r="ADN186" i="1"/>
  <c r="ADM186" i="1"/>
  <c r="ADL186" i="1"/>
  <c r="ADK186" i="1"/>
  <c r="ADJ186" i="1"/>
  <c r="ADI186" i="1"/>
  <c r="ADH186" i="1"/>
  <c r="ADG186" i="1"/>
  <c r="ADF186" i="1"/>
  <c r="ADE186" i="1"/>
  <c r="ADD186" i="1"/>
  <c r="ADC186" i="1"/>
  <c r="ADB186" i="1"/>
  <c r="ADA186" i="1"/>
  <c r="ACZ186" i="1"/>
  <c r="ACY186" i="1"/>
  <c r="ACX186" i="1"/>
  <c r="ACW186" i="1"/>
  <c r="ACV186" i="1"/>
  <c r="ACU186" i="1"/>
  <c r="ACT186" i="1"/>
  <c r="ACS186" i="1"/>
  <c r="ACR186" i="1"/>
  <c r="ACQ186" i="1"/>
  <c r="ACP186" i="1"/>
  <c r="ACO186" i="1"/>
  <c r="ACN186" i="1"/>
  <c r="ACM186" i="1"/>
  <c r="ACL186" i="1"/>
  <c r="ACK186" i="1"/>
  <c r="ACJ186" i="1"/>
  <c r="ACI186" i="1"/>
  <c r="ACH186" i="1"/>
  <c r="ACG186" i="1"/>
  <c r="ACF186" i="1"/>
  <c r="ACE186" i="1"/>
  <c r="ACD186" i="1"/>
  <c r="ACC186" i="1"/>
  <c r="ACB186" i="1"/>
  <c r="ACA186" i="1"/>
  <c r="ABZ186" i="1"/>
  <c r="ABY186" i="1"/>
  <c r="ABX186" i="1"/>
  <c r="ABW186" i="1"/>
  <c r="ABV186" i="1"/>
  <c r="ABU186" i="1"/>
  <c r="ABT186" i="1"/>
  <c r="ABS186" i="1"/>
  <c r="ABR186" i="1"/>
  <c r="ABQ186" i="1"/>
  <c r="ABP186" i="1"/>
  <c r="ABO186" i="1"/>
  <c r="ABN186" i="1"/>
  <c r="ABM186" i="1"/>
  <c r="ABL186" i="1"/>
  <c r="ABK186" i="1"/>
  <c r="ABJ186" i="1"/>
  <c r="ABI186" i="1"/>
  <c r="ABH186" i="1"/>
  <c r="ABG186" i="1"/>
  <c r="ABF186" i="1"/>
  <c r="ABE186" i="1"/>
  <c r="ABD186" i="1"/>
  <c r="ABC186" i="1"/>
  <c r="ABB186" i="1"/>
  <c r="ABA186" i="1"/>
  <c r="AAZ186" i="1"/>
  <c r="AAY186" i="1"/>
  <c r="AAX186" i="1"/>
  <c r="AAW186" i="1"/>
  <c r="AAV186" i="1"/>
  <c r="AAU186" i="1"/>
  <c r="AAT186" i="1"/>
  <c r="AAS186" i="1"/>
  <c r="AAR186" i="1"/>
  <c r="AAQ186" i="1"/>
  <c r="AAP186" i="1"/>
  <c r="AAO186" i="1"/>
  <c r="AAN186" i="1"/>
  <c r="AAM186" i="1"/>
  <c r="AAL186" i="1"/>
  <c r="AAK186" i="1"/>
  <c r="AAJ186" i="1"/>
  <c r="AAI186" i="1"/>
  <c r="AAH186" i="1"/>
  <c r="AAG186" i="1"/>
  <c r="AAF186" i="1"/>
  <c r="AAE186" i="1"/>
  <c r="AAD186" i="1"/>
  <c r="AAC186" i="1"/>
  <c r="AAB186" i="1"/>
  <c r="AAA186" i="1"/>
  <c r="ZZ186" i="1"/>
  <c r="ZY186" i="1"/>
  <c r="ZX186" i="1"/>
  <c r="ZW186" i="1"/>
  <c r="ZV186" i="1"/>
  <c r="ZU186" i="1"/>
  <c r="ZT186" i="1"/>
  <c r="ZS186" i="1"/>
  <c r="ZR186" i="1"/>
  <c r="ZQ186" i="1"/>
  <c r="ZP186" i="1"/>
  <c r="ZO186" i="1"/>
  <c r="ZN186" i="1"/>
  <c r="ZM186" i="1"/>
  <c r="ZL186" i="1"/>
  <c r="ZK186" i="1"/>
  <c r="ZJ186" i="1"/>
  <c r="ZI186" i="1"/>
  <c r="ZH186" i="1"/>
  <c r="ZG186" i="1"/>
  <c r="ZF186" i="1"/>
  <c r="ZE186" i="1"/>
  <c r="ZD186" i="1"/>
  <c r="ZC186" i="1"/>
  <c r="ZB186" i="1"/>
  <c r="ZA186" i="1"/>
  <c r="YZ186" i="1"/>
  <c r="YY186" i="1"/>
  <c r="YX186" i="1"/>
  <c r="YW186" i="1"/>
  <c r="YV186" i="1"/>
  <c r="YU186" i="1"/>
  <c r="YT186" i="1"/>
  <c r="YS186" i="1"/>
  <c r="YR186" i="1"/>
  <c r="YQ186" i="1"/>
  <c r="YP186" i="1"/>
  <c r="YO186" i="1"/>
  <c r="YN186" i="1"/>
  <c r="YM186" i="1"/>
  <c r="YL186" i="1"/>
  <c r="YK186" i="1"/>
  <c r="YJ186" i="1"/>
  <c r="YI186" i="1"/>
  <c r="YH186" i="1"/>
  <c r="YG186" i="1"/>
  <c r="YF186" i="1"/>
  <c r="YE186" i="1"/>
  <c r="YD186" i="1"/>
  <c r="YC186" i="1"/>
  <c r="YB186" i="1"/>
  <c r="YA186" i="1"/>
  <c r="XZ186" i="1"/>
  <c r="XY186" i="1"/>
  <c r="XX186" i="1"/>
  <c r="XW186" i="1"/>
  <c r="XV186" i="1"/>
  <c r="XU186" i="1"/>
  <c r="XT186" i="1"/>
  <c r="XS186" i="1"/>
  <c r="XR186" i="1"/>
  <c r="XQ186" i="1"/>
  <c r="XP186" i="1"/>
  <c r="XO186" i="1"/>
  <c r="XN186" i="1"/>
  <c r="XM186" i="1"/>
  <c r="XL186" i="1"/>
  <c r="XK186" i="1"/>
  <c r="XJ186" i="1"/>
  <c r="XI186" i="1"/>
  <c r="XH186" i="1"/>
  <c r="XG186" i="1"/>
  <c r="XF186" i="1"/>
  <c r="XE186" i="1"/>
  <c r="XD186" i="1"/>
  <c r="XC186" i="1"/>
  <c r="XB186" i="1"/>
  <c r="XA186" i="1"/>
  <c r="WZ186" i="1"/>
  <c r="WY186" i="1"/>
  <c r="WX186" i="1"/>
  <c r="WW186" i="1"/>
  <c r="WV186" i="1"/>
  <c r="WU186" i="1"/>
  <c r="WT186" i="1"/>
  <c r="WS186" i="1"/>
  <c r="WR186" i="1"/>
  <c r="WQ186" i="1"/>
  <c r="WP186" i="1"/>
  <c r="WO186" i="1"/>
  <c r="WN186" i="1"/>
  <c r="WM186" i="1"/>
  <c r="WL186" i="1"/>
  <c r="WK186" i="1"/>
  <c r="WJ186" i="1"/>
  <c r="WI186" i="1"/>
  <c r="WH186" i="1"/>
  <c r="WG186" i="1"/>
  <c r="WF186" i="1"/>
  <c r="WE186" i="1"/>
  <c r="WD186" i="1"/>
  <c r="WC186" i="1"/>
  <c r="WB186" i="1"/>
  <c r="WA186" i="1"/>
  <c r="VZ186" i="1"/>
  <c r="VY186" i="1"/>
  <c r="VX186" i="1"/>
  <c r="VW186" i="1"/>
  <c r="VV186" i="1"/>
  <c r="VU186" i="1"/>
  <c r="VT186" i="1"/>
  <c r="VS186" i="1"/>
  <c r="VR186" i="1"/>
  <c r="VQ186" i="1"/>
  <c r="VP186" i="1"/>
  <c r="VO186" i="1"/>
  <c r="VN186" i="1"/>
  <c r="VM186" i="1"/>
  <c r="VL186" i="1"/>
  <c r="VK186" i="1"/>
  <c r="VJ186" i="1"/>
  <c r="VI186" i="1"/>
  <c r="VH186" i="1"/>
  <c r="VG186" i="1"/>
  <c r="VF186" i="1"/>
  <c r="VE186" i="1"/>
  <c r="VD186" i="1"/>
  <c r="VC186" i="1"/>
  <c r="VB186" i="1"/>
  <c r="VA186" i="1"/>
  <c r="UZ186" i="1"/>
  <c r="UY186" i="1"/>
  <c r="UX186" i="1"/>
  <c r="UW186" i="1"/>
  <c r="UV186" i="1"/>
  <c r="UU186" i="1"/>
  <c r="UT186" i="1"/>
  <c r="US186" i="1"/>
  <c r="UR186" i="1"/>
  <c r="UQ186" i="1"/>
  <c r="UP186" i="1"/>
  <c r="UO186" i="1"/>
  <c r="UN186" i="1"/>
  <c r="UM186" i="1"/>
  <c r="UL186" i="1"/>
  <c r="UK186" i="1"/>
  <c r="UJ186" i="1"/>
  <c r="UI186" i="1"/>
  <c r="UH186" i="1"/>
  <c r="UG186" i="1"/>
  <c r="UF186" i="1"/>
  <c r="UE186" i="1"/>
  <c r="UD186" i="1"/>
  <c r="UC186" i="1"/>
  <c r="UB186" i="1"/>
  <c r="UA186" i="1"/>
  <c r="TZ186" i="1"/>
  <c r="TY186" i="1"/>
  <c r="TX186" i="1"/>
  <c r="TW186" i="1"/>
  <c r="TV186" i="1"/>
  <c r="TU186" i="1"/>
  <c r="TT186" i="1"/>
  <c r="TS186" i="1"/>
  <c r="TR186" i="1"/>
  <c r="TQ186" i="1"/>
  <c r="TP186" i="1"/>
  <c r="TO186" i="1"/>
  <c r="TN186" i="1"/>
  <c r="TM186" i="1"/>
  <c r="TL186" i="1"/>
  <c r="TK186" i="1"/>
  <c r="TJ186" i="1"/>
  <c r="TI186" i="1"/>
  <c r="TH186" i="1"/>
  <c r="TG186" i="1"/>
  <c r="TF186" i="1"/>
  <c r="TE186" i="1"/>
  <c r="TD186" i="1"/>
  <c r="TC186" i="1"/>
  <c r="TB186" i="1"/>
  <c r="TA186" i="1"/>
  <c r="SZ186" i="1"/>
  <c r="SY186" i="1"/>
  <c r="SX186" i="1"/>
  <c r="SW186" i="1"/>
  <c r="SV186" i="1"/>
  <c r="SU186" i="1"/>
  <c r="ST186" i="1"/>
  <c r="SS186" i="1"/>
  <c r="SR186" i="1"/>
  <c r="SQ186" i="1"/>
  <c r="SP186" i="1"/>
  <c r="SO186" i="1"/>
  <c r="SN186" i="1"/>
  <c r="SM186" i="1"/>
  <c r="SL186" i="1"/>
  <c r="SK186" i="1"/>
  <c r="SJ186" i="1"/>
  <c r="SI186" i="1"/>
  <c r="SH186" i="1"/>
  <c r="SG186" i="1"/>
  <c r="SF186" i="1"/>
  <c r="SE186" i="1"/>
  <c r="SD186" i="1"/>
  <c r="SC186" i="1"/>
  <c r="SB186" i="1"/>
  <c r="SA186" i="1"/>
  <c r="RZ186" i="1"/>
  <c r="RY186" i="1"/>
  <c r="RX186" i="1"/>
  <c r="RW186" i="1"/>
  <c r="RV186" i="1"/>
  <c r="RU186" i="1"/>
  <c r="RT186" i="1"/>
  <c r="RS186" i="1"/>
  <c r="RR186" i="1"/>
  <c r="RQ186" i="1"/>
  <c r="RP186" i="1"/>
  <c r="RO186" i="1"/>
  <c r="RN186" i="1"/>
  <c r="RM186" i="1"/>
  <c r="RL186" i="1"/>
  <c r="RK186" i="1"/>
  <c r="RJ186" i="1"/>
  <c r="RI186" i="1"/>
  <c r="RH186" i="1"/>
  <c r="RG186" i="1"/>
  <c r="RF186" i="1"/>
  <c r="RE186" i="1"/>
  <c r="RD186" i="1"/>
  <c r="RC186" i="1"/>
  <c r="RB186" i="1"/>
  <c r="RA186" i="1"/>
  <c r="QZ186" i="1"/>
  <c r="QY186" i="1"/>
  <c r="QX186" i="1"/>
  <c r="QW186" i="1"/>
  <c r="QV186" i="1"/>
  <c r="QU186" i="1"/>
  <c r="QT186" i="1"/>
  <c r="QS186" i="1"/>
  <c r="QR186" i="1"/>
  <c r="QQ186" i="1"/>
  <c r="QP186" i="1"/>
  <c r="QO186" i="1"/>
  <c r="QN186" i="1"/>
  <c r="QM186" i="1"/>
  <c r="QL186" i="1"/>
  <c r="QK186" i="1"/>
  <c r="QJ186" i="1"/>
  <c r="QI186" i="1"/>
  <c r="QH186" i="1"/>
  <c r="QG186" i="1"/>
  <c r="QF186" i="1"/>
  <c r="QE186" i="1"/>
  <c r="QD186" i="1"/>
  <c r="QC186" i="1"/>
  <c r="QB186" i="1"/>
  <c r="QA186" i="1"/>
  <c r="PZ186" i="1"/>
  <c r="PY186" i="1"/>
  <c r="PX186" i="1"/>
  <c r="PW186" i="1"/>
  <c r="PV186" i="1"/>
  <c r="PU186" i="1"/>
  <c r="PT186" i="1"/>
  <c r="PS186" i="1"/>
  <c r="PR186" i="1"/>
  <c r="PQ186" i="1"/>
  <c r="PP186" i="1"/>
  <c r="PO186" i="1"/>
  <c r="PN186" i="1"/>
  <c r="PM186" i="1"/>
  <c r="PL186" i="1"/>
  <c r="PK186" i="1"/>
  <c r="PJ186" i="1"/>
  <c r="PI186" i="1"/>
  <c r="PH186" i="1"/>
  <c r="PG186" i="1"/>
  <c r="PF186" i="1"/>
  <c r="PE186" i="1"/>
  <c r="PD186" i="1"/>
  <c r="PC186" i="1"/>
  <c r="PB186" i="1"/>
  <c r="PA186" i="1"/>
  <c r="OZ186" i="1"/>
  <c r="OY186" i="1"/>
  <c r="OX186" i="1"/>
  <c r="OW186" i="1"/>
  <c r="OV186" i="1"/>
  <c r="OU186" i="1"/>
  <c r="OT186" i="1"/>
  <c r="OS186" i="1"/>
  <c r="OR186" i="1"/>
  <c r="OQ186" i="1"/>
  <c r="OP186" i="1"/>
  <c r="OO186" i="1"/>
  <c r="ON186" i="1"/>
  <c r="OM186" i="1"/>
  <c r="OL186" i="1"/>
  <c r="OK186" i="1"/>
  <c r="OJ186" i="1"/>
  <c r="OI186" i="1"/>
  <c r="OH186" i="1"/>
  <c r="OG186" i="1"/>
  <c r="OF186" i="1"/>
  <c r="OE186" i="1"/>
  <c r="OD186" i="1"/>
  <c r="OC186" i="1"/>
  <c r="OB186" i="1"/>
  <c r="OA186" i="1"/>
  <c r="NZ186" i="1"/>
  <c r="NY186" i="1"/>
  <c r="NX186" i="1"/>
  <c r="NW186" i="1"/>
  <c r="NV186" i="1"/>
  <c r="NU186" i="1"/>
  <c r="NT186" i="1"/>
  <c r="NS186" i="1"/>
  <c r="NR186" i="1"/>
  <c r="NQ186" i="1"/>
  <c r="NP186" i="1"/>
  <c r="NO186" i="1"/>
  <c r="NN186" i="1"/>
  <c r="NM186" i="1"/>
  <c r="NL186" i="1"/>
  <c r="NK186" i="1"/>
  <c r="NJ186" i="1"/>
  <c r="NI186" i="1"/>
  <c r="NH186" i="1"/>
  <c r="NG186" i="1"/>
  <c r="NF186" i="1"/>
  <c r="NE186" i="1"/>
  <c r="ND186" i="1"/>
  <c r="NC186" i="1"/>
  <c r="NB186" i="1"/>
  <c r="NA186" i="1"/>
  <c r="MZ186" i="1"/>
  <c r="MY186" i="1"/>
  <c r="MX186" i="1"/>
  <c r="MW186" i="1"/>
  <c r="MV186" i="1"/>
  <c r="MU186" i="1"/>
  <c r="MT186" i="1"/>
  <c r="MS186" i="1"/>
  <c r="MR186" i="1"/>
  <c r="MQ186" i="1"/>
  <c r="MP186" i="1"/>
  <c r="MO186" i="1"/>
  <c r="MN186" i="1"/>
  <c r="MM186" i="1"/>
  <c r="ML186" i="1"/>
  <c r="MK186" i="1"/>
  <c r="MJ186" i="1"/>
  <c r="MI186" i="1"/>
  <c r="MH186" i="1"/>
  <c r="MG186" i="1"/>
  <c r="MF186" i="1"/>
  <c r="ME186" i="1"/>
  <c r="MD186" i="1"/>
  <c r="MC186" i="1"/>
  <c r="MB186" i="1"/>
  <c r="MA186" i="1"/>
  <c r="LZ186" i="1"/>
  <c r="LY186" i="1"/>
  <c r="LX186" i="1"/>
  <c r="LW186" i="1"/>
  <c r="LV186" i="1"/>
  <c r="LU186" i="1"/>
  <c r="LT186" i="1"/>
  <c r="LS186" i="1"/>
  <c r="LR186" i="1"/>
  <c r="LQ186" i="1"/>
  <c r="LP186" i="1"/>
  <c r="LO186" i="1"/>
  <c r="LN186" i="1"/>
  <c r="LM186" i="1"/>
  <c r="LL186" i="1"/>
  <c r="LK186" i="1"/>
  <c r="LJ186" i="1"/>
  <c r="LI186" i="1"/>
  <c r="LH186" i="1"/>
  <c r="LG186" i="1"/>
  <c r="LF186" i="1"/>
  <c r="LE186" i="1"/>
  <c r="LD186" i="1"/>
  <c r="LC186" i="1"/>
  <c r="LB186" i="1"/>
  <c r="LA186" i="1"/>
  <c r="KZ186" i="1"/>
  <c r="KY186" i="1"/>
  <c r="KX186" i="1"/>
  <c r="KW186" i="1"/>
  <c r="KV186" i="1"/>
  <c r="KU186" i="1"/>
  <c r="KT186" i="1"/>
  <c r="KS186" i="1"/>
  <c r="KR186" i="1"/>
  <c r="KQ186" i="1"/>
  <c r="KP186" i="1"/>
  <c r="KO186" i="1"/>
  <c r="KN186" i="1"/>
  <c r="KM186" i="1"/>
  <c r="KL186" i="1"/>
  <c r="KK186" i="1"/>
  <c r="KJ186" i="1"/>
  <c r="KI186" i="1"/>
  <c r="KH186" i="1"/>
  <c r="KG186" i="1"/>
  <c r="KF186" i="1"/>
  <c r="KE186" i="1"/>
  <c r="KD186" i="1"/>
  <c r="KC186" i="1"/>
  <c r="KB186" i="1"/>
  <c r="KA186" i="1"/>
  <c r="JZ186" i="1"/>
  <c r="JY186" i="1"/>
  <c r="JX186" i="1"/>
  <c r="JW186" i="1"/>
  <c r="JV186" i="1"/>
  <c r="JU186" i="1"/>
  <c r="JT186" i="1"/>
  <c r="JS186" i="1"/>
  <c r="JR186" i="1"/>
  <c r="JQ186" i="1"/>
  <c r="JP186" i="1"/>
  <c r="JO186" i="1"/>
  <c r="JN186" i="1"/>
  <c r="JM186" i="1"/>
  <c r="JL186" i="1"/>
  <c r="JK186" i="1"/>
  <c r="JJ186" i="1"/>
  <c r="JI186" i="1"/>
  <c r="JH186" i="1"/>
  <c r="JG186" i="1"/>
  <c r="JF186" i="1"/>
  <c r="JE186" i="1"/>
  <c r="JD186" i="1"/>
  <c r="JC186" i="1"/>
  <c r="JB186" i="1"/>
  <c r="JA186" i="1"/>
  <c r="IZ186" i="1"/>
  <c r="IY186" i="1"/>
  <c r="IX186" i="1"/>
  <c r="IW186" i="1"/>
  <c r="IV186" i="1"/>
  <c r="IU186" i="1"/>
  <c r="IT186" i="1"/>
  <c r="IS186" i="1"/>
  <c r="IR186" i="1"/>
  <c r="IQ186" i="1"/>
  <c r="IP186" i="1"/>
  <c r="IO186" i="1"/>
  <c r="IN186" i="1"/>
  <c r="IM186" i="1"/>
  <c r="IL186" i="1"/>
  <c r="IK186" i="1"/>
  <c r="IJ186" i="1"/>
  <c r="II186" i="1"/>
  <c r="IH186" i="1"/>
  <c r="IG186" i="1"/>
  <c r="IF186" i="1"/>
  <c r="IE186" i="1"/>
  <c r="ID186" i="1"/>
  <c r="IC186" i="1"/>
  <c r="IB186" i="1"/>
  <c r="IA186" i="1"/>
  <c r="HZ186" i="1"/>
  <c r="HY186" i="1"/>
  <c r="HX186" i="1"/>
  <c r="HW186" i="1"/>
  <c r="HV186" i="1"/>
  <c r="HU186" i="1"/>
  <c r="HT186" i="1"/>
  <c r="HS186" i="1"/>
  <c r="HR186" i="1"/>
  <c r="HQ186" i="1"/>
  <c r="HP186" i="1"/>
  <c r="HO186" i="1"/>
  <c r="HN186" i="1"/>
  <c r="HM186" i="1"/>
  <c r="HL186" i="1"/>
  <c r="HK186" i="1"/>
  <c r="HJ186" i="1"/>
  <c r="HI186" i="1"/>
  <c r="HH186" i="1"/>
  <c r="HG186" i="1"/>
  <c r="HF186" i="1"/>
  <c r="HE186" i="1"/>
  <c r="HD186" i="1"/>
  <c r="HC186" i="1"/>
  <c r="HB186" i="1"/>
  <c r="HA186" i="1"/>
  <c r="GZ186" i="1"/>
  <c r="GY186" i="1"/>
  <c r="GX186" i="1"/>
  <c r="GW186" i="1"/>
  <c r="GV186" i="1"/>
  <c r="GU186" i="1"/>
  <c r="GT186" i="1"/>
  <c r="GS186" i="1"/>
  <c r="GR186" i="1"/>
  <c r="GQ186" i="1"/>
  <c r="GP186" i="1"/>
  <c r="GO186" i="1"/>
  <c r="GN186" i="1"/>
  <c r="GM186" i="1"/>
  <c r="GL186" i="1"/>
  <c r="GK186" i="1"/>
  <c r="GJ186" i="1"/>
  <c r="GI186" i="1"/>
  <c r="GH186" i="1"/>
  <c r="GG186" i="1"/>
  <c r="GF186" i="1"/>
  <c r="GE186" i="1"/>
  <c r="GD186" i="1"/>
  <c r="GC186" i="1"/>
  <c r="GB186" i="1"/>
  <c r="GA186" i="1"/>
  <c r="FZ186" i="1"/>
  <c r="FY186" i="1"/>
  <c r="FX186" i="1"/>
  <c r="FW186" i="1"/>
  <c r="FV186" i="1"/>
  <c r="FU186" i="1"/>
  <c r="FT186" i="1"/>
  <c r="FS186" i="1"/>
  <c r="FR186" i="1"/>
  <c r="FQ186" i="1"/>
  <c r="FP186" i="1"/>
  <c r="FO186" i="1"/>
  <c r="FN186" i="1"/>
  <c r="FM186" i="1"/>
  <c r="FL186" i="1"/>
  <c r="FK186" i="1"/>
  <c r="FJ186" i="1"/>
  <c r="FI186" i="1"/>
  <c r="FH186" i="1"/>
  <c r="FG186" i="1"/>
  <c r="FF186" i="1"/>
  <c r="FE186" i="1"/>
  <c r="FD186" i="1"/>
  <c r="FC186" i="1"/>
  <c r="FB186" i="1"/>
  <c r="FA186" i="1"/>
  <c r="EZ186" i="1"/>
  <c r="EY186" i="1"/>
  <c r="EX186" i="1"/>
  <c r="EW186" i="1"/>
  <c r="EV186" i="1"/>
  <c r="EU186" i="1"/>
  <c r="ET186" i="1"/>
  <c r="ES186" i="1"/>
  <c r="ER186" i="1"/>
  <c r="EQ186" i="1"/>
  <c r="EP186" i="1"/>
  <c r="EO186" i="1"/>
  <c r="EN186" i="1"/>
  <c r="EM186" i="1"/>
  <c r="EL186" i="1"/>
  <c r="EK186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DW186" i="1"/>
  <c r="DV186" i="1"/>
  <c r="DU186" i="1"/>
  <c r="DT186" i="1"/>
  <c r="DS186" i="1"/>
  <c r="DR186" i="1"/>
  <c r="DQ186" i="1"/>
  <c r="DP186" i="1"/>
  <c r="DO186" i="1"/>
  <c r="DN186" i="1"/>
  <c r="DM186" i="1"/>
  <c r="DL186" i="1"/>
  <c r="DK186" i="1"/>
  <c r="DJ186" i="1"/>
  <c r="DI186" i="1"/>
  <c r="DH186" i="1"/>
  <c r="DG186" i="1"/>
  <c r="DF186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CR186" i="1"/>
  <c r="CQ186" i="1"/>
  <c r="CP186" i="1"/>
  <c r="CO186" i="1"/>
  <c r="CN186" i="1"/>
  <c r="CM186" i="1"/>
  <c r="CL186" i="1"/>
  <c r="CK186" i="1"/>
  <c r="CJ186" i="1"/>
  <c r="CI186" i="1"/>
  <c r="CH186" i="1"/>
  <c r="CG186" i="1"/>
  <c r="CF186" i="1"/>
  <c r="CE186" i="1"/>
  <c r="CD186" i="1"/>
  <c r="CC186" i="1"/>
  <c r="CB186" i="1"/>
  <c r="CA186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M186" i="1"/>
  <c r="BL186" i="1"/>
  <c r="BK186" i="1"/>
  <c r="BJ186" i="1"/>
  <c r="BI186" i="1"/>
  <c r="BH186" i="1"/>
  <c r="BG186" i="1"/>
  <c r="BF186" i="1"/>
  <c r="BE186" i="1"/>
  <c r="BD186" i="1"/>
  <c r="BC186" i="1"/>
  <c r="BB186" i="1"/>
  <c r="BA186" i="1"/>
  <c r="AZ186" i="1"/>
  <c r="AY186" i="1"/>
  <c r="AX186" i="1"/>
  <c r="AW186" i="1"/>
  <c r="AV186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H186" i="1"/>
  <c r="AG186" i="1"/>
  <c r="AF186" i="1"/>
  <c r="AE186" i="1"/>
  <c r="AD186" i="1"/>
  <c r="AC186" i="1"/>
  <c r="AB186" i="1"/>
  <c r="AA186" i="1"/>
  <c r="Z186" i="1"/>
  <c r="Y186" i="1"/>
  <c r="A186" i="1"/>
  <c r="I179" i="1"/>
  <c r="P177" i="1"/>
  <c r="P176" i="1"/>
  <c r="P175" i="1"/>
  <c r="P174" i="1"/>
  <c r="T167" i="1"/>
  <c r="N167" i="1"/>
  <c r="G167" i="1"/>
  <c r="A167" i="1"/>
  <c r="T166" i="1"/>
  <c r="N166" i="1"/>
  <c r="G166" i="1"/>
  <c r="A166" i="1"/>
  <c r="T165" i="1"/>
  <c r="N165" i="1"/>
  <c r="G165" i="1"/>
  <c r="A165" i="1"/>
  <c r="R159" i="1"/>
  <c r="S156" i="1"/>
  <c r="X155" i="1"/>
  <c r="S133" i="1"/>
  <c r="M133" i="1"/>
  <c r="G133" i="1"/>
  <c r="S132" i="1"/>
  <c r="M132" i="1"/>
  <c r="G132" i="1"/>
  <c r="S131" i="1"/>
  <c r="M131" i="1"/>
  <c r="G131" i="1"/>
  <c r="S130" i="1"/>
  <c r="M130" i="1"/>
  <c r="G130" i="1"/>
  <c r="S129" i="1"/>
  <c r="M129" i="1"/>
  <c r="G129" i="1"/>
  <c r="S128" i="1"/>
  <c r="M128" i="1"/>
  <c r="G128" i="1"/>
  <c r="O125" i="1"/>
  <c r="O124" i="1"/>
  <c r="O123" i="1"/>
  <c r="O121" i="1"/>
  <c r="O120" i="1"/>
  <c r="O119" i="1"/>
  <c r="O118" i="1"/>
  <c r="O117" i="1"/>
  <c r="O116" i="1"/>
  <c r="O115" i="1"/>
  <c r="O113" i="1"/>
  <c r="O112" i="1"/>
  <c r="O109" i="1"/>
  <c r="S104" i="1"/>
  <c r="X103" i="1"/>
  <c r="S76" i="1"/>
  <c r="M76" i="1"/>
  <c r="G76" i="1"/>
  <c r="S75" i="1"/>
  <c r="M75" i="1"/>
  <c r="G75" i="1"/>
  <c r="S74" i="1"/>
  <c r="M74" i="1"/>
  <c r="G74" i="1"/>
  <c r="S73" i="1"/>
  <c r="M73" i="1"/>
  <c r="G73" i="1"/>
  <c r="S72" i="1"/>
  <c r="M72" i="1"/>
  <c r="G72" i="1"/>
  <c r="O69" i="1"/>
  <c r="O68" i="1"/>
  <c r="O67" i="1"/>
  <c r="O65" i="1"/>
  <c r="O64" i="1"/>
  <c r="O63" i="1"/>
  <c r="O61" i="1"/>
  <c r="O60" i="1"/>
  <c r="O57" i="1"/>
  <c r="S52" i="1"/>
  <c r="X51" i="1"/>
  <c r="I37" i="1"/>
  <c r="I36" i="1"/>
  <c r="I35" i="1"/>
  <c r="I33" i="1"/>
  <c r="U31" i="1"/>
  <c r="U30" i="1"/>
  <c r="U29" i="1"/>
  <c r="U28" i="1"/>
  <c r="U27" i="1"/>
  <c r="U26" i="1"/>
  <c r="U25" i="1"/>
  <c r="L23" i="1"/>
  <c r="A23" i="1"/>
  <c r="L22" i="1"/>
  <c r="A22" i="1"/>
  <c r="L21" i="1"/>
  <c r="A21" i="1"/>
  <c r="L18" i="1"/>
  <c r="A18" i="1"/>
  <c r="L17" i="1"/>
  <c r="A17" i="1"/>
  <c r="L16" i="1"/>
  <c r="A16" i="1"/>
  <c r="L13" i="1"/>
  <c r="A13" i="1"/>
  <c r="L12" i="1"/>
  <c r="A12" i="1"/>
  <c r="L11" i="1"/>
  <c r="A11" i="1"/>
  <c r="S2" i="1"/>
  <c r="X1" i="1"/>
</calcChain>
</file>

<file path=xl/sharedStrings.xml><?xml version="1.0" encoding="utf-8"?>
<sst xmlns="http://schemas.openxmlformats.org/spreadsheetml/2006/main" count="2849" uniqueCount="1072">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</sst>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&quot;.&quot;mm&quot;.&quot;yyyy"/>
    <numFmt numFmtId="166" formatCode="d&quot;.&quot;m&quot;.&quot;yyyy;;"/>
  </numFmts>
  <fonts count="10" x14ac:knownFonts="1">
    <font>
      <sz val="11"/>
      <color rgb="FF000000"/>
      <name val="Calibri"/>
    </font>
    <font>
      <b/>
      <sz val="11"/>
      <color rgb="FF000000"/>
      <name val="Calibri"/>
    </font>
    <font>
      <u/>
      <sz val="11"/>
      <color rgb="FF0000FF"/>
      <name val="Calibri"/>
    </font>
    <font>
      <sz val="11"/>
      <color rgb="FF000000"/>
      <name val="Courier New"/>
    </font>
    <font>
      <b/>
      <sz val="16"/>
      <color rgb="FF000000"/>
      <name val="Calibri"/>
    </font>
    <font>
      <sz val="10"/>
      <color rgb="FF000000"/>
      <name val="Calibri"/>
    </font>
    <font>
      <b/>
      <sz val="14"/>
      <color rgb="FF000000"/>
      <name val="Calibri"/>
    </font>
    <font>
      <b/>
      <sz val="10"/>
      <color rgb="FF000000"/>
      <name val="Calibri"/>
    </font>
    <font>
      <sz val="7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right"/>
    </xf>
    <xf numFmtId="164" fontId="0" fillId="0" borderId="0" xfId="0" applyNumberFormat="1" applyAlignment="1">
      <alignment horizontal="center"/>
    </xf>
    <xf numFmtId="0" fontId="6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5" fillId="0" borderId="0" xfId="0" applyFont="1" applyAlignment="1">
      <alignment vertical="center"/>
    </xf>
    <xf numFmtId="0" fontId="5" fillId="0" borderId="0" xfId="0" applyFont="1"/>
    <xf numFmtId="164" fontId="0" fillId="0" borderId="0" xfId="0" applyNumberFormat="1" applyAlignment="1">
      <alignment horizontal="left" vertical="top" wrapText="1"/>
    </xf>
    <xf numFmtId="164" fontId="1" fillId="0" borderId="0" xfId="0" applyNumberFormat="1" applyFont="1" applyAlignment="1">
      <alignment vertical="top"/>
    </xf>
    <xf numFmtId="164" fontId="1" fillId="0" borderId="0" xfId="0" applyNumberFormat="1" applyFont="1"/>
    <xf numFmtId="164" fontId="0" fillId="0" borderId="0" xfId="0" applyNumberFormat="1"/>
    <xf numFmtId="164" fontId="5" fillId="0" borderId="0" xfId="0" applyNumberFormat="1" applyFont="1"/>
    <xf numFmtId="0" fontId="3" fillId="0" borderId="0" xfId="0" applyFont="1" applyAlignment="1">
      <alignment horizontal="center" vertical="center"/>
    </xf>
    <xf numFmtId="164" fontId="0" fillId="0" borderId="1" xfId="0" applyNumberFormat="1" applyBorder="1" applyAlignment="1">
      <alignment vertical="top"/>
    </xf>
    <xf numFmtId="164" fontId="0" fillId="0" borderId="1" xfId="0" applyNumberFormat="1" applyBorder="1" applyAlignment="1">
      <alignment horizontal="left"/>
    </xf>
    <xf numFmtId="164" fontId="0" fillId="0" borderId="0" xfId="0" applyNumberFormat="1" applyAlignment="1">
      <alignment vertical="center"/>
    </xf>
    <xf numFmtId="14" fontId="0" fillId="0" borderId="0" xfId="0" applyNumberFormat="1"/>
    <xf numFmtId="0" fontId="7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0" fillId="0" borderId="0" xfId="0" applyNumberFormat="1" applyAlignment="1">
      <alignment vertical="top"/>
    </xf>
    <xf numFmtId="0" fontId="8" fillId="0" borderId="0" xfId="0" applyFont="1" applyAlignment="1">
      <alignment wrapText="1"/>
    </xf>
    <xf numFmtId="0" fontId="8" fillId="0" borderId="0" xfId="0" applyFont="1"/>
    <xf numFmtId="164" fontId="0" fillId="0" borderId="0" xfId="0" applyNumberFormat="1" applyAlignment="1">
      <alignment horizontal="center" vertical="center"/>
    </xf>
    <xf numFmtId="0" fontId="9" fillId="0" borderId="0" xfId="0" applyFont="1"/>
    <xf numFmtId="164" fontId="9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9" fillId="0" borderId="3" xfId="0" applyNumberFormat="1" applyFont="1" applyBorder="1" applyAlignment="1">
      <alignment horizontal="left" vertical="top"/>
    </xf>
    <xf numFmtId="164" fontId="9" fillId="0" borderId="4" xfId="0" applyNumberFormat="1" applyFont="1" applyBorder="1" applyAlignment="1">
      <alignment horizontal="left" vertical="top"/>
    </xf>
    <xf numFmtId="164" fontId="9" fillId="0" borderId="5" xfId="0" applyNumberFormat="1" applyFont="1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166" fontId="1" fillId="0" borderId="0" xfId="0" applyNumberFormat="1" applyFont="1" applyAlignment="1">
      <alignment horizontal="left" vertical="top"/>
    </xf>
    <xf numFmtId="164" fontId="0" fillId="0" borderId="13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left" vertical="top"/>
    </xf>
    <xf numFmtId="164" fontId="3" fillId="0" borderId="2" xfId="0" applyNumberFormat="1" applyFont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164" fontId="0" fillId="0" borderId="7" xfId="0" applyNumberFormat="1" applyBorder="1" applyAlignment="1">
      <alignment horizontal="left" vertical="top"/>
    </xf>
    <xf numFmtId="0" fontId="0" fillId="0" borderId="0" xfId="0" applyAlignment="1">
      <alignment horizontal="left" vertical="top"/>
    </xf>
    <xf numFmtId="164" fontId="0" fillId="0" borderId="6" xfId="0" applyNumberForma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164" fontId="0" fillId="0" borderId="12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left" vertical="top" wrapText="1"/>
    </xf>
    <xf numFmtId="164" fontId="0" fillId="0" borderId="13" xfId="0" applyNumberFormat="1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top" wrapText="1"/>
    </xf>
    <xf numFmtId="164" fontId="0" fillId="0" borderId="9" xfId="0" applyNumberForma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164" fontId="0" fillId="0" borderId="14" xfId="0" applyNumberFormat="1" applyBorder="1" applyAlignment="1">
      <alignment horizontal="left" vertical="top"/>
    </xf>
    <xf numFmtId="164" fontId="0" fillId="0" borderId="8" xfId="0" applyNumberForma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164" fontId="5" fillId="0" borderId="0" xfId="0" applyNumberFormat="1" applyFont="1" applyAlignment="1">
      <alignment horizontal="left" vertical="top"/>
    </xf>
    <xf numFmtId="14" fontId="0" fillId="0" borderId="2" xfId="0" applyNumberFormat="1" applyBorder="1" applyAlignment="1">
      <alignment horizontal="left" vertical="top"/>
    </xf>
    <xf numFmtId="164" fontId="3" fillId="0" borderId="6" xfId="0" applyNumberFormat="1" applyFont="1" applyBorder="1" applyAlignment="1">
      <alignment horizontal="left" vertical="top" wrapText="1"/>
    </xf>
    <xf numFmtId="164" fontId="3" fillId="0" borderId="7" xfId="0" applyNumberFormat="1" applyFont="1" applyBorder="1" applyAlignment="1">
      <alignment horizontal="left" vertical="top" wrapText="1"/>
    </xf>
    <xf numFmtId="164" fontId="3" fillId="0" borderId="8" xfId="0" applyNumberFormat="1" applyFont="1" applyBorder="1" applyAlignment="1">
      <alignment horizontal="left" vertical="top" wrapText="1"/>
    </xf>
    <xf numFmtId="164" fontId="3" fillId="0" borderId="11" xfId="0" applyNumberFormat="1" applyFont="1" applyBorder="1" applyAlignment="1">
      <alignment horizontal="left" vertical="top" wrapText="1"/>
    </xf>
    <xf numFmtId="164" fontId="3" fillId="0" borderId="0" xfId="0" applyNumberFormat="1" applyFont="1" applyAlignment="1">
      <alignment horizontal="left" vertical="top" wrapText="1"/>
    </xf>
    <xf numFmtId="164" fontId="3" fillId="0" borderId="13" xfId="0" applyNumberFormat="1" applyFont="1" applyBorder="1" applyAlignment="1">
      <alignment horizontal="left" vertical="top" wrapText="1"/>
    </xf>
    <xf numFmtId="164" fontId="3" fillId="0" borderId="10" xfId="0" applyNumberFormat="1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left" vertical="top" wrapText="1"/>
    </xf>
    <xf numFmtId="164" fontId="3" fillId="0" borderId="9" xfId="0" applyNumberFormat="1" applyFont="1" applyBorder="1" applyAlignment="1">
      <alignment horizontal="left" vertical="top" wrapText="1"/>
    </xf>
    <xf numFmtId="164" fontId="0" fillId="0" borderId="9" xfId="0" applyNumberFormat="1" applyBorder="1" applyAlignment="1">
      <alignment horizontal="left" vertical="top"/>
    </xf>
    <xf numFmtId="164" fontId="0" fillId="0" borderId="10" xfId="0" applyNumberFormat="1" applyBorder="1" applyAlignment="1">
      <alignment horizontal="left" vertical="top"/>
    </xf>
    <xf numFmtId="164" fontId="3" fillId="0" borderId="2" xfId="0" applyNumberFormat="1" applyFont="1" applyBorder="1" applyAlignment="1">
      <alignment horizontal="left" vertical="top" wrapText="1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 vertical="top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2" name="Pictur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5" name="Picture 4" descr="Kariplastille on myönnetty Palvelu-Avainlippu - Kariplast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6" name="Picture 5" descr="Kariplastille on myönnetty Palvelu-Avainlippu - Kariplast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8" name="Picture 7" descr="Kariplastille on myönnetty Palvelu-Avainlippu - Kariplast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10" name="Picture 9" descr="Kariplastille on myönnetty Palvelu-Avainlippu - Kariplast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1" name="Picture 1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2" name="Picture 15" descr="Kariplastille on myönnetty Palvelu-Avainlippu - Kariplast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insteam.fi" TargetMode="External"/><Relationship Id="rId3" Type="http://schemas.openxmlformats.org/officeDocument/2006/relationships/hyperlink" Target="mailto:info@insteam.fi" TargetMode="External"/><Relationship Id="rId7" Type="http://schemas.openxmlformats.org/officeDocument/2006/relationships/hyperlink" Target="mailto:info@insteam.fi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info@insteam.fi" TargetMode="External"/><Relationship Id="rId1" Type="http://schemas.openxmlformats.org/officeDocument/2006/relationships/hyperlink" Target="mailto:info@insteam.fi" TargetMode="External"/><Relationship Id="rId6" Type="http://schemas.openxmlformats.org/officeDocument/2006/relationships/hyperlink" Target="mailto:info@insteam.fi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info@insteam.fi" TargetMode="External"/><Relationship Id="rId10" Type="http://schemas.openxmlformats.org/officeDocument/2006/relationships/hyperlink" Target="mailto:info@insteam.fi" TargetMode="External"/><Relationship Id="rId4" Type="http://schemas.openxmlformats.org/officeDocument/2006/relationships/hyperlink" Target="mailto:info@insteam.fi" TargetMode="External"/><Relationship Id="rId9" Type="http://schemas.openxmlformats.org/officeDocument/2006/relationships/hyperlink" Target="mailto:info@insteam.f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003"/>
  <sheetViews>
    <sheetView tabSelected="1" view="pageBreakPreview" topLeftCell="A347" workbookViewId="0">
      <selection activeCell="Y339" sqref="Y339"/>
    </sheetView>
  </sheetViews>
  <sheetFormatPr defaultRowHeight="15" x14ac:dyDescent="0.25"/>
  <cols>
    <col min="1" max="24" width="3" customWidth="1"/>
  </cols>
  <sheetData>
    <row r="1" spans="1:24" x14ac:dyDescent="0.25">
      <c r="A1" s="1" t="s">
        <v>0</v>
      </c>
      <c r="N1" s="1" t="s">
        <v>1</v>
      </c>
      <c r="S1" s="78"/>
      <c r="T1" s="78"/>
      <c r="U1" s="78"/>
      <c r="V1" s="78"/>
      <c r="W1" s="78"/>
      <c r="X1" s="3" t="str">
        <f>TEXT(form.aindex_bundle,"0000000")</f>
        <v>0000000</v>
      </c>
    </row>
    <row r="2" spans="1:24" x14ac:dyDescent="0.25">
      <c r="A2" s="2" t="s">
        <v>2</v>
      </c>
      <c r="N2" s="1" t="s">
        <v>3</v>
      </c>
      <c r="S2" s="79" t="str">
        <f ca="1">DAY(NOW())&amp;"."&amp;MONTH(NOW())&amp;"."&amp;YEAR(NOW())</f>
        <v>12.6.2024</v>
      </c>
      <c r="T2" s="79"/>
      <c r="U2" s="79"/>
      <c r="V2" s="79"/>
      <c r="W2" s="79"/>
      <c r="X2" s="79"/>
    </row>
    <row r="3" spans="1:24" x14ac:dyDescent="0.25">
      <c r="A3" t="s">
        <v>4</v>
      </c>
    </row>
    <row r="8" spans="1:24" ht="18.75" customHeight="1" x14ac:dyDescent="0.35">
      <c r="A8" s="4" t="s">
        <v>5</v>
      </c>
    </row>
    <row r="10" spans="1:24" x14ac:dyDescent="0.25">
      <c r="A10" s="1" t="s">
        <v>6</v>
      </c>
      <c r="G10" s="16"/>
      <c r="H10" s="16"/>
      <c r="I10" s="16"/>
      <c r="J10" s="16"/>
      <c r="K10" s="16"/>
      <c r="L10" s="1" t="s">
        <v>7</v>
      </c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4" x14ac:dyDescent="0.25">
      <c r="A11" s="64">
        <f>device.reg</f>
        <v>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>
        <f>device.location_address</f>
        <v>0</v>
      </c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</row>
    <row r="12" spans="1:24" x14ac:dyDescent="0.25">
      <c r="A12" s="64">
        <f>device.manufacturing_number</f>
        <v>0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>
        <f>device.location_device</f>
        <v>0</v>
      </c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</row>
    <row r="13" spans="1:24" x14ac:dyDescent="0.25">
      <c r="A13" s="64">
        <f>device.category_description</f>
        <v>0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>
        <f>device.location_description</f>
        <v>0</v>
      </c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</row>
    <row r="14" spans="1:24" x14ac:dyDescent="0.25">
      <c r="G14" s="11"/>
      <c r="H14" s="11"/>
    </row>
    <row r="15" spans="1:24" x14ac:dyDescent="0.25">
      <c r="A15" s="1" t="s">
        <v>8</v>
      </c>
      <c r="G15" s="11"/>
      <c r="H15" s="11"/>
      <c r="J15" s="16"/>
      <c r="K15" s="16"/>
      <c r="L15" s="1" t="s">
        <v>9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4" x14ac:dyDescent="0.25">
      <c r="A16" s="64">
        <f>device._company_owner.name</f>
        <v>0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>
        <f>device._company_holder.name</f>
        <v>0</v>
      </c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</row>
    <row r="17" spans="1:24" x14ac:dyDescent="0.25">
      <c r="A17" s="64">
        <f>device._company_owner.street_post</f>
        <v>0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>
        <f>device._company_holder.street_post</f>
        <v>0</v>
      </c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</row>
    <row r="18" spans="1:24" x14ac:dyDescent="0.25">
      <c r="A18" s="64" t="str">
        <f>device._company_owner.zip_code&amp;" "&amp;device._company_owner.city</f>
        <v xml:space="preserve"> 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 t="str">
        <f>device._company_holder.zip_code&amp;" "&amp;device._company_holder.city</f>
        <v xml:space="preserve"> </v>
      </c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</row>
    <row r="19" spans="1:24" x14ac:dyDescent="0.25"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 spans="1:24" x14ac:dyDescent="0.25">
      <c r="A20" s="1" t="s">
        <v>10</v>
      </c>
      <c r="G20" s="11"/>
      <c r="H20" s="11"/>
      <c r="J20" s="16"/>
      <c r="K20" s="16"/>
      <c r="L20" s="1" t="s">
        <v>11</v>
      </c>
      <c r="M20" s="16"/>
      <c r="N20" s="16"/>
      <c r="O20" s="16"/>
      <c r="P20" s="16"/>
      <c r="Q20" s="16"/>
      <c r="R20" s="16"/>
      <c r="T20" s="16"/>
      <c r="U20" s="16"/>
      <c r="V20" s="16"/>
      <c r="W20" s="16"/>
    </row>
    <row r="21" spans="1:24" x14ac:dyDescent="0.25">
      <c r="A21" s="64">
        <f>device._person_supervisor.name</f>
        <v>0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>
        <f>device._person_supervisor_alt.name</f>
        <v>0</v>
      </c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</row>
    <row r="22" spans="1:24" x14ac:dyDescent="0.25">
      <c r="A22" s="64">
        <f>device.person_supervisor_qualification</f>
        <v>0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>
        <f>device.person_supervisor_alt_qualification</f>
        <v>0</v>
      </c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</row>
    <row r="23" spans="1:24" x14ac:dyDescent="0.25">
      <c r="A23" s="64">
        <f>device.person_supervisor_role</f>
        <v>0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>
        <f>device.person_supervisor_alt_role</f>
        <v>0</v>
      </c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</row>
    <row r="24" spans="1:24" x14ac:dyDescent="0.25">
      <c r="A24" s="1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1:24" x14ac:dyDescent="0.25">
      <c r="A25" s="1" t="s">
        <v>12</v>
      </c>
      <c r="I25" s="22" t="s">
        <v>13</v>
      </c>
      <c r="J25" s="15"/>
      <c r="K25" s="15"/>
      <c r="L25" s="15"/>
      <c r="M25" s="15"/>
      <c r="N25" s="15"/>
      <c r="O25" s="15"/>
      <c r="P25" s="15"/>
      <c r="U25" s="65" t="str">
        <f>DAY(next_inspection_date)&amp;"."&amp;MONTH(next_inspection_date)&amp;"."&amp;YEAR(next_inspection_date)</f>
        <v>0.1.1900</v>
      </c>
      <c r="V25" s="65"/>
      <c r="W25" s="65"/>
      <c r="X25" s="65"/>
    </row>
    <row r="26" spans="1:24" x14ac:dyDescent="0.25">
      <c r="I26" s="10" t="s">
        <v>14</v>
      </c>
      <c r="J26" s="15"/>
      <c r="K26" s="15"/>
      <c r="L26" s="15"/>
      <c r="M26" s="15"/>
      <c r="N26" s="15"/>
      <c r="O26" s="15"/>
      <c r="R26" s="23"/>
      <c r="S26" s="23"/>
      <c r="T26" s="23"/>
      <c r="U26" s="48" t="str">
        <f>IF(next_inside_inspection=1,"Kyllä","-")</f>
        <v>-</v>
      </c>
      <c r="V26" s="48"/>
      <c r="W26" s="48"/>
      <c r="X26" s="48"/>
    </row>
    <row r="27" spans="1:24" x14ac:dyDescent="0.25">
      <c r="A27" s="21"/>
      <c r="I27" s="10" t="s">
        <v>15</v>
      </c>
      <c r="J27" s="15"/>
      <c r="K27" s="15"/>
      <c r="L27" s="15"/>
      <c r="M27" s="15"/>
      <c r="N27" s="15"/>
      <c r="O27" s="15"/>
      <c r="R27" s="23"/>
      <c r="S27" s="23"/>
      <c r="T27" s="23"/>
      <c r="U27" s="48" t="str">
        <f>IF(next_usage_inspection=1,"Kyllä","-")</f>
        <v>-</v>
      </c>
      <c r="V27" s="48"/>
      <c r="W27" s="48"/>
      <c r="X27" s="48"/>
    </row>
    <row r="28" spans="1:24" x14ac:dyDescent="0.25">
      <c r="I28" s="10" t="s">
        <v>16</v>
      </c>
      <c r="R28" s="23"/>
      <c r="S28" s="23"/>
      <c r="T28" s="23"/>
      <c r="U28" s="48" t="str">
        <f>IF(next_scheduled_pressure=1,"Kyllä","-")</f>
        <v>-</v>
      </c>
      <c r="V28" s="48"/>
      <c r="W28" s="48"/>
      <c r="X28" s="48"/>
    </row>
    <row r="29" spans="1:24" x14ac:dyDescent="0.25">
      <c r="I29" s="10" t="s">
        <v>17</v>
      </c>
      <c r="P29" s="15"/>
      <c r="R29" s="23"/>
      <c r="S29" s="23"/>
      <c r="T29" s="23"/>
      <c r="U29" s="48" t="str">
        <f>IF(next_other_inspection=1,"Kyllä","-")</f>
        <v>-</v>
      </c>
      <c r="V29" s="48"/>
      <c r="W29" s="48"/>
      <c r="X29" s="48"/>
    </row>
    <row r="30" spans="1:24" x14ac:dyDescent="0.25">
      <c r="I30" s="10" t="s">
        <v>18</v>
      </c>
      <c r="P30" s="15"/>
      <c r="R30" s="23"/>
      <c r="S30" s="23"/>
      <c r="T30" s="23"/>
      <c r="U30" s="48" t="str">
        <f>IF(next_followup=1,"Kyllä","-")</f>
        <v>-</v>
      </c>
      <c r="V30" s="48"/>
      <c r="W30" s="48"/>
      <c r="X30" s="48"/>
    </row>
    <row r="31" spans="1:24" x14ac:dyDescent="0.25">
      <c r="I31" s="10" t="s">
        <v>19</v>
      </c>
      <c r="R31" s="23"/>
      <c r="S31" s="23"/>
      <c r="T31" s="23"/>
      <c r="U31" s="48" t="str">
        <f>IF(next_condition_inspection=1,"Kyllä","-")</f>
        <v>-</v>
      </c>
      <c r="V31" s="48"/>
      <c r="W31" s="48"/>
      <c r="X31" s="48"/>
    </row>
    <row r="32" spans="1:24" x14ac:dyDescent="0.25">
      <c r="G32" s="11"/>
      <c r="H32" s="11"/>
      <c r="I32" s="10"/>
      <c r="J32" s="11"/>
      <c r="K32" s="11"/>
      <c r="L32" s="11"/>
      <c r="M32" s="11"/>
      <c r="N32" s="11"/>
      <c r="O32" s="11"/>
      <c r="P32" s="11"/>
      <c r="Q32" s="11"/>
    </row>
    <row r="33" spans="1:24" x14ac:dyDescent="0.25">
      <c r="A33" s="1" t="s">
        <v>20</v>
      </c>
      <c r="I33" s="35" t="str">
        <f>IF(inspection_result_boolean=1,"Täyttää vaatimukset","Ei täytä vaatimuksia")</f>
        <v>Ei täytä vaatimuksia</v>
      </c>
      <c r="J33" s="35"/>
      <c r="K33" s="35"/>
      <c r="L33" s="35"/>
      <c r="M33" s="35"/>
      <c r="N33" s="35"/>
      <c r="O33" s="35"/>
      <c r="P33" s="35"/>
      <c r="X33" s="5" t="s">
        <v>21</v>
      </c>
    </row>
    <row r="35" spans="1:24" x14ac:dyDescent="0.25">
      <c r="A35" s="1" t="s">
        <v>22</v>
      </c>
      <c r="I35" s="35" t="str">
        <f>signature_city&amp;", "&amp;DAY(signature_date)&amp;"."&amp;MONTH(signature_date)&amp;"."&amp;YEAR(signature_date)</f>
        <v>, 0.1.1900</v>
      </c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</row>
    <row r="36" spans="1:24" ht="33.75" customHeight="1" x14ac:dyDescent="0.25">
      <c r="I36" s="19">
        <f>signature_image</f>
        <v>0</v>
      </c>
      <c r="J36" s="18"/>
      <c r="K36" s="18"/>
      <c r="L36" s="18"/>
      <c r="M36" s="18"/>
      <c r="N36" s="18"/>
      <c r="O36" s="18"/>
      <c r="P36" s="18"/>
      <c r="Q36" s="18"/>
      <c r="R36" s="18"/>
      <c r="S36" s="24"/>
      <c r="T36" s="24"/>
      <c r="U36" s="24"/>
      <c r="V36" s="24"/>
      <c r="W36" s="24"/>
      <c r="X36" s="24"/>
    </row>
    <row r="37" spans="1:24" x14ac:dyDescent="0.25">
      <c r="I37" s="15">
        <f>IF(LEN(hyvaksynta_tarkastaja)&gt;3,hyvaksynta_tarkastaja,form._employer_create.name)</f>
        <v>0</v>
      </c>
    </row>
    <row r="49" spans="1:24" x14ac:dyDescent="0.25">
      <c r="A49" s="34" t="s">
        <v>23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</row>
    <row r="50" spans="1:24" x14ac:dyDescent="0.25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</row>
    <row r="51" spans="1:24" x14ac:dyDescent="0.25">
      <c r="A51" s="1" t="s">
        <v>0</v>
      </c>
      <c r="N51" s="1" t="s">
        <v>1</v>
      </c>
      <c r="S51" s="78"/>
      <c r="T51" s="78"/>
      <c r="U51" s="78"/>
      <c r="V51" s="78"/>
      <c r="W51" s="78"/>
      <c r="X51" s="3" t="str">
        <f>TEXT(form.aindex_bundle,"0000000")</f>
        <v>0000000</v>
      </c>
    </row>
    <row r="52" spans="1:24" x14ac:dyDescent="0.25">
      <c r="A52" s="2" t="s">
        <v>2</v>
      </c>
      <c r="N52" s="1" t="s">
        <v>3</v>
      </c>
      <c r="S52" s="79" t="str">
        <f ca="1">DAY(NOW())&amp;"."&amp;MONTH(NOW())&amp;"."&amp;YEAR(NOW())</f>
        <v>12.6.2024</v>
      </c>
      <c r="T52" s="79"/>
      <c r="U52" s="79"/>
      <c r="V52" s="79"/>
      <c r="W52" s="79"/>
      <c r="X52" s="79"/>
    </row>
    <row r="53" spans="1:24" x14ac:dyDescent="0.25">
      <c r="A53" t="s">
        <v>4</v>
      </c>
    </row>
    <row r="55" spans="1:24" ht="18.75" customHeight="1" x14ac:dyDescent="0.3">
      <c r="A55" s="7" t="s">
        <v>24</v>
      </c>
    </row>
    <row r="57" spans="1:24" x14ac:dyDescent="0.25">
      <c r="A57" s="1" t="s">
        <v>7</v>
      </c>
      <c r="I57" t="s">
        <v>25</v>
      </c>
      <c r="O57" s="66">
        <f>device.location_address</f>
        <v>0</v>
      </c>
      <c r="P57" s="67"/>
      <c r="Q57" s="67"/>
      <c r="R57" s="67"/>
      <c r="S57" s="67"/>
      <c r="T57" s="67"/>
      <c r="U57" s="67"/>
      <c r="V57" s="67"/>
      <c r="W57" s="67"/>
      <c r="X57" s="68"/>
    </row>
    <row r="58" spans="1:24" x14ac:dyDescent="0.25">
      <c r="A58" s="1"/>
      <c r="O58" s="69"/>
      <c r="P58" s="70"/>
      <c r="Q58" s="70"/>
      <c r="R58" s="70"/>
      <c r="S58" s="70"/>
      <c r="T58" s="70"/>
      <c r="U58" s="70"/>
      <c r="V58" s="70"/>
      <c r="W58" s="70"/>
      <c r="X58" s="71"/>
    </row>
    <row r="59" spans="1:24" x14ac:dyDescent="0.25">
      <c r="A59" s="1"/>
      <c r="O59" s="72"/>
      <c r="P59" s="73"/>
      <c r="Q59" s="73"/>
      <c r="R59" s="73"/>
      <c r="S59" s="73"/>
      <c r="T59" s="73"/>
      <c r="U59" s="73"/>
      <c r="V59" s="73"/>
      <c r="W59" s="73"/>
      <c r="X59" s="74"/>
    </row>
    <row r="60" spans="1:24" x14ac:dyDescent="0.25">
      <c r="A60" s="1"/>
      <c r="I60" t="s">
        <v>26</v>
      </c>
      <c r="O60" s="48">
        <f>device.location_description</f>
        <v>0</v>
      </c>
      <c r="P60" s="48"/>
      <c r="Q60" s="48"/>
      <c r="R60" s="48"/>
      <c r="S60" s="48"/>
      <c r="T60" s="48"/>
      <c r="U60" s="48"/>
      <c r="V60" s="48"/>
      <c r="W60" s="48"/>
      <c r="X60" s="48"/>
    </row>
    <row r="61" spans="1:24" x14ac:dyDescent="0.25">
      <c r="A61" s="1"/>
      <c r="I61" t="s">
        <v>27</v>
      </c>
      <c r="O61" s="48">
        <f>device.location_device</f>
        <v>0</v>
      </c>
      <c r="P61" s="48"/>
      <c r="Q61" s="48"/>
      <c r="R61" s="48"/>
      <c r="S61" s="48"/>
      <c r="T61" s="48"/>
      <c r="U61" s="48"/>
      <c r="V61" s="48"/>
      <c r="W61" s="48"/>
      <c r="X61" s="48"/>
    </row>
    <row r="63" spans="1:24" x14ac:dyDescent="0.25">
      <c r="A63" s="1" t="s">
        <v>28</v>
      </c>
      <c r="I63" t="s">
        <v>29</v>
      </c>
      <c r="O63" s="48">
        <f>device.reg</f>
        <v>0</v>
      </c>
      <c r="P63" s="48"/>
      <c r="Q63" s="48"/>
      <c r="R63" s="48"/>
      <c r="S63" s="48"/>
      <c r="T63" s="48"/>
      <c r="U63" s="48"/>
      <c r="V63" s="48"/>
      <c r="W63" s="48"/>
      <c r="X63" s="48"/>
    </row>
    <row r="64" spans="1:24" x14ac:dyDescent="0.25">
      <c r="I64" t="s">
        <v>30</v>
      </c>
      <c r="O64" s="48">
        <f>device.manufacturing_number</f>
        <v>0</v>
      </c>
      <c r="P64" s="48"/>
      <c r="Q64" s="48"/>
      <c r="R64" s="48"/>
      <c r="S64" s="48"/>
      <c r="T64" s="48"/>
      <c r="U64" s="48"/>
      <c r="V64" s="48"/>
      <c r="W64" s="48"/>
      <c r="X64" s="48"/>
    </row>
    <row r="65" spans="1:24" x14ac:dyDescent="0.25">
      <c r="I65" t="s">
        <v>31</v>
      </c>
      <c r="O65" s="48">
        <f>device.manufacturing_year</f>
        <v>0</v>
      </c>
      <c r="P65" s="48"/>
      <c r="Q65" s="48"/>
      <c r="R65" s="48"/>
      <c r="S65" s="48"/>
      <c r="T65" s="48"/>
      <c r="U65" s="48"/>
      <c r="V65" s="48"/>
      <c r="W65" s="48"/>
      <c r="X65" s="48"/>
    </row>
    <row r="67" spans="1:24" x14ac:dyDescent="0.25">
      <c r="A67" s="1" t="s">
        <v>32</v>
      </c>
      <c r="I67" t="s">
        <v>33</v>
      </c>
      <c r="O67" s="63" t="str">
        <f>IF(LEN(device.cycle_usage_inspection)&gt;=1,device.cycle_usage_inspection&amp;" vuotta","-")</f>
        <v>-</v>
      </c>
      <c r="P67" s="63"/>
      <c r="Q67" s="63"/>
      <c r="R67" s="63"/>
      <c r="S67" s="63"/>
      <c r="T67" s="63"/>
      <c r="U67" s="63"/>
      <c r="V67" s="63"/>
      <c r="W67" s="63"/>
      <c r="X67" s="63"/>
    </row>
    <row r="68" spans="1:24" x14ac:dyDescent="0.25">
      <c r="I68" t="s">
        <v>34</v>
      </c>
      <c r="O68" s="63" t="str">
        <f>IF(LEN(device.cycle_inside_inspection)&gt;=1,device.cycle_inside_inspection&amp;" vuotta","-")</f>
        <v>-</v>
      </c>
      <c r="P68" s="63"/>
      <c r="Q68" s="63"/>
      <c r="R68" s="63"/>
      <c r="S68" s="63"/>
      <c r="T68" s="63"/>
      <c r="U68" s="63"/>
      <c r="V68" s="63"/>
      <c r="W68" s="63"/>
      <c r="X68" s="63"/>
    </row>
    <row r="69" spans="1:24" x14ac:dyDescent="0.25">
      <c r="I69" t="s">
        <v>35</v>
      </c>
      <c r="O69" s="63" t="str">
        <f>IF(LEN(device.cycle_scheduled_pressure)&gt;=1,device.cycle_scheduled_pressure&amp;" vuotta","-")</f>
        <v>-</v>
      </c>
      <c r="P69" s="63"/>
      <c r="Q69" s="63"/>
      <c r="R69" s="63"/>
      <c r="S69" s="63"/>
      <c r="T69" s="63"/>
      <c r="U69" s="63"/>
      <c r="V69" s="63"/>
      <c r="W69" s="63"/>
      <c r="X69" s="63"/>
    </row>
    <row r="70" spans="1:24" x14ac:dyDescent="0.25">
      <c r="Q70" s="17"/>
      <c r="R70" s="17"/>
      <c r="S70" s="17"/>
      <c r="T70" s="17"/>
      <c r="U70" s="17"/>
      <c r="V70" s="17"/>
      <c r="W70" s="17"/>
      <c r="X70" s="17"/>
    </row>
    <row r="71" spans="1:24" x14ac:dyDescent="0.25">
      <c r="A71" s="1" t="s">
        <v>36</v>
      </c>
    </row>
    <row r="72" spans="1:24" x14ac:dyDescent="0.25">
      <c r="G72" s="60" t="str">
        <f>IF(device.title_state1&lt;&gt;"",device.title_state1,"Tila 1")</f>
        <v>Tila 1</v>
      </c>
      <c r="H72" s="60"/>
      <c r="I72" s="60"/>
      <c r="J72" s="60"/>
      <c r="K72" s="60"/>
      <c r="L72" s="60"/>
      <c r="M72" s="60" t="str">
        <f>IF(device.title_state2&lt;&gt;"",device.title_state2,"Tila 2")</f>
        <v>Tila 2</v>
      </c>
      <c r="N72" s="60"/>
      <c r="O72" s="60"/>
      <c r="P72" s="60"/>
      <c r="Q72" s="60"/>
      <c r="R72" s="60"/>
      <c r="S72" s="60" t="str">
        <f>IF(device.title_state3&lt;&gt;"",device.title_state3,"Tila 3")</f>
        <v>Tila 3</v>
      </c>
      <c r="T72" s="60"/>
      <c r="U72" s="60"/>
      <c r="V72" s="60"/>
      <c r="W72" s="60"/>
      <c r="X72" s="60"/>
    </row>
    <row r="73" spans="1:24" x14ac:dyDescent="0.25">
      <c r="B73" t="s">
        <v>37</v>
      </c>
      <c r="G73" s="61" t="str">
        <f>device.ps_state1_max&amp;" | "&amp;device.ps_state1_min</f>
        <v xml:space="preserve"> | </v>
      </c>
      <c r="H73" s="61"/>
      <c r="I73" s="61"/>
      <c r="J73" s="61"/>
      <c r="K73" s="61"/>
      <c r="L73" s="52"/>
      <c r="M73" s="61" t="str">
        <f>device.ps_state2_max&amp;" | "&amp;device.ps_state2_min</f>
        <v xml:space="preserve"> | </v>
      </c>
      <c r="N73" s="61"/>
      <c r="O73" s="61"/>
      <c r="P73" s="61"/>
      <c r="Q73" s="61"/>
      <c r="R73" s="61"/>
      <c r="S73" s="62" t="str">
        <f>device.ps_state3_max&amp;" | "&amp;device.ps_state3_min</f>
        <v xml:space="preserve"> | </v>
      </c>
      <c r="T73" s="61"/>
      <c r="U73" s="61"/>
      <c r="V73" s="61"/>
      <c r="W73" s="61"/>
      <c r="X73" s="61"/>
    </row>
    <row r="74" spans="1:24" x14ac:dyDescent="0.25">
      <c r="B74" t="s">
        <v>38</v>
      </c>
      <c r="G74" s="54" t="str">
        <f>device.ts_state1_max&amp;" | "&amp;device.ts_state1_min</f>
        <v xml:space="preserve"> | </v>
      </c>
      <c r="H74" s="54"/>
      <c r="I74" s="54"/>
      <c r="J74" s="54"/>
      <c r="K74" s="54"/>
      <c r="L74" s="47"/>
      <c r="M74" s="54" t="str">
        <f>device.ts_state2_max&amp;" | "&amp;device.ts_state2_min</f>
        <v xml:space="preserve"> | </v>
      </c>
      <c r="N74" s="54"/>
      <c r="O74" s="54"/>
      <c r="P74" s="54"/>
      <c r="Q74" s="54"/>
      <c r="R74" s="54"/>
      <c r="S74" s="46" t="str">
        <f>device.ts_state3_max&amp;" | "&amp;device.ts_state3_min</f>
        <v xml:space="preserve"> | </v>
      </c>
      <c r="T74" s="54"/>
      <c r="U74" s="54"/>
      <c r="V74" s="54"/>
      <c r="W74" s="54"/>
      <c r="X74" s="54"/>
    </row>
    <row r="75" spans="1:24" x14ac:dyDescent="0.25">
      <c r="B75" t="s">
        <v>39</v>
      </c>
      <c r="G75" s="54">
        <f>device.v_state1</f>
        <v>0</v>
      </c>
      <c r="H75" s="54"/>
      <c r="I75" s="54"/>
      <c r="J75" s="54"/>
      <c r="K75" s="54"/>
      <c r="L75" s="47"/>
      <c r="M75" s="54">
        <f>device.v_state2</f>
        <v>0</v>
      </c>
      <c r="N75" s="54"/>
      <c r="O75" s="54"/>
      <c r="P75" s="54"/>
      <c r="Q75" s="54"/>
      <c r="R75" s="54"/>
      <c r="S75" s="46">
        <f>device.v_state3</f>
        <v>0</v>
      </c>
      <c r="T75" s="54"/>
      <c r="U75" s="54"/>
      <c r="V75" s="54"/>
      <c r="W75" s="54"/>
      <c r="X75" s="54"/>
    </row>
    <row r="76" spans="1:24" ht="16.5" customHeight="1" x14ac:dyDescent="0.25">
      <c r="B76" s="9" t="s">
        <v>40</v>
      </c>
      <c r="G76" s="55" t="str">
        <f>device.content_state1_title&amp;IF(LEN(device.content_state1_subtitle)&gt;1,", "&amp;device.content_state1_subtitle,"")</f>
        <v/>
      </c>
      <c r="H76" s="33"/>
      <c r="I76" s="33"/>
      <c r="J76" s="33"/>
      <c r="K76" s="33"/>
      <c r="L76" s="33"/>
      <c r="M76" s="55" t="str">
        <f>device.content_state2_title&amp;IF(LEN(device.content_state2_subtitle)&gt;1,", "&amp;device.content_state2_subtitle,"")</f>
        <v/>
      </c>
      <c r="N76" s="33"/>
      <c r="O76" s="33"/>
      <c r="P76" s="33"/>
      <c r="Q76" s="33"/>
      <c r="R76" s="56"/>
      <c r="S76" s="33" t="str">
        <f>device.content_state3_title&amp;IF(LEN(device.content_state3_subtitle)&gt;1,", "&amp;device.content_state3_subtitle,"")</f>
        <v/>
      </c>
      <c r="T76" s="33"/>
      <c r="U76" s="33"/>
      <c r="V76" s="33"/>
      <c r="W76" s="33"/>
      <c r="X76" s="56"/>
    </row>
    <row r="77" spans="1:24" x14ac:dyDescent="0.25">
      <c r="G77" s="55"/>
      <c r="H77" s="33"/>
      <c r="I77" s="33"/>
      <c r="J77" s="33"/>
      <c r="K77" s="33"/>
      <c r="L77" s="33"/>
      <c r="M77" s="55"/>
      <c r="N77" s="33"/>
      <c r="O77" s="33"/>
      <c r="P77" s="33"/>
      <c r="Q77" s="33"/>
      <c r="R77" s="56"/>
      <c r="S77" s="33"/>
      <c r="T77" s="33"/>
      <c r="U77" s="33"/>
      <c r="V77" s="33"/>
      <c r="W77" s="33"/>
      <c r="X77" s="56"/>
    </row>
    <row r="78" spans="1:24" x14ac:dyDescent="0.25">
      <c r="G78" s="57"/>
      <c r="H78" s="58"/>
      <c r="I78" s="58"/>
      <c r="J78" s="58"/>
      <c r="K78" s="58"/>
      <c r="L78" s="58"/>
      <c r="M78" s="57"/>
      <c r="N78" s="58"/>
      <c r="O78" s="58"/>
      <c r="P78" s="58"/>
      <c r="Q78" s="58"/>
      <c r="R78" s="59"/>
      <c r="S78" s="58"/>
      <c r="T78" s="58"/>
      <c r="U78" s="58"/>
      <c r="V78" s="58"/>
      <c r="W78" s="58"/>
      <c r="X78" s="59"/>
    </row>
    <row r="79" spans="1:24" x14ac:dyDescent="0.25"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x14ac:dyDescent="0.25"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7:24" x14ac:dyDescent="0.25"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7:24" x14ac:dyDescent="0.25"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7:24" x14ac:dyDescent="0.25"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7:24" x14ac:dyDescent="0.25"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7:24" x14ac:dyDescent="0.25"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7:24" x14ac:dyDescent="0.25"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7:24" x14ac:dyDescent="0.25"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7:24" x14ac:dyDescent="0.25"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7:24" x14ac:dyDescent="0.25"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7:24" x14ac:dyDescent="0.25"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7:24" x14ac:dyDescent="0.25"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7:24" x14ac:dyDescent="0.25"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7:24" x14ac:dyDescent="0.25"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7:24" x14ac:dyDescent="0.25"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7:24" x14ac:dyDescent="0.25"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7:24" x14ac:dyDescent="0.25"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x14ac:dyDescent="0.25"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x14ac:dyDescent="0.25"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x14ac:dyDescent="0.25"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x14ac:dyDescent="0.25"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x14ac:dyDescent="0.25">
      <c r="A101" s="34" t="s">
        <v>23</v>
      </c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</row>
    <row r="102" spans="1:24" x14ac:dyDescent="0.25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</row>
    <row r="103" spans="1:24" x14ac:dyDescent="0.25">
      <c r="A103" s="1" t="s">
        <v>0</v>
      </c>
      <c r="N103" s="1" t="s">
        <v>1</v>
      </c>
      <c r="S103" s="78"/>
      <c r="T103" s="78"/>
      <c r="U103" s="78"/>
      <c r="V103" s="78"/>
      <c r="W103" s="78"/>
      <c r="X103" s="3" t="str">
        <f>TEXT(form.aindex_bundle,"0000000")</f>
        <v>0000000</v>
      </c>
    </row>
    <row r="104" spans="1:24" x14ac:dyDescent="0.25">
      <c r="A104" s="2" t="s">
        <v>2</v>
      </c>
      <c r="N104" s="1" t="s">
        <v>3</v>
      </c>
      <c r="S104" s="79" t="str">
        <f ca="1">DAY(NOW())&amp;"."&amp;MONTH(NOW())&amp;"."&amp;YEAR(NOW())</f>
        <v>12.6.2024</v>
      </c>
      <c r="T104" s="79"/>
      <c r="U104" s="79"/>
      <c r="V104" s="79"/>
      <c r="W104" s="79"/>
      <c r="X104" s="79"/>
    </row>
    <row r="105" spans="1:24" x14ac:dyDescent="0.25">
      <c r="A105" t="s">
        <v>4</v>
      </c>
    </row>
    <row r="107" spans="1:24" ht="18.75" customHeight="1" x14ac:dyDescent="0.3">
      <c r="A107" s="7" t="s">
        <v>41</v>
      </c>
    </row>
    <row r="109" spans="1:24" x14ac:dyDescent="0.25">
      <c r="A109" s="1" t="s">
        <v>7</v>
      </c>
      <c r="I109" t="s">
        <v>25</v>
      </c>
      <c r="O109" s="77">
        <f>device.location_address</f>
        <v>0</v>
      </c>
      <c r="P109" s="77"/>
      <c r="Q109" s="77"/>
      <c r="R109" s="77"/>
      <c r="S109" s="77"/>
      <c r="T109" s="77"/>
      <c r="U109" s="77"/>
      <c r="V109" s="77"/>
      <c r="W109" s="77"/>
      <c r="X109" s="77"/>
    </row>
    <row r="110" spans="1:24" x14ac:dyDescent="0.25">
      <c r="A110" s="1"/>
      <c r="O110" s="77"/>
      <c r="P110" s="77"/>
      <c r="Q110" s="77"/>
      <c r="R110" s="77"/>
      <c r="S110" s="77"/>
      <c r="T110" s="77"/>
      <c r="U110" s="77"/>
      <c r="V110" s="77"/>
      <c r="W110" s="77"/>
      <c r="X110" s="77"/>
    </row>
    <row r="111" spans="1:24" x14ac:dyDescent="0.25">
      <c r="A111" s="1"/>
      <c r="O111" s="77"/>
      <c r="P111" s="77"/>
      <c r="Q111" s="77"/>
      <c r="R111" s="77"/>
      <c r="S111" s="77"/>
      <c r="T111" s="77"/>
      <c r="U111" s="77"/>
      <c r="V111" s="77"/>
      <c r="W111" s="77"/>
      <c r="X111" s="77"/>
    </row>
    <row r="112" spans="1:24" x14ac:dyDescent="0.25">
      <c r="A112" s="1"/>
      <c r="I112" t="s">
        <v>26</v>
      </c>
      <c r="O112" s="48">
        <f>device.location_description</f>
        <v>0</v>
      </c>
      <c r="P112" s="48"/>
      <c r="Q112" s="48"/>
      <c r="R112" s="48"/>
      <c r="S112" s="48"/>
      <c r="T112" s="48"/>
      <c r="U112" s="48"/>
      <c r="V112" s="48"/>
      <c r="W112" s="48"/>
      <c r="X112" s="48"/>
    </row>
    <row r="113" spans="1:24" x14ac:dyDescent="0.25">
      <c r="A113" s="1"/>
      <c r="I113" t="s">
        <v>27</v>
      </c>
      <c r="O113" s="48">
        <f>device.location_device</f>
        <v>0</v>
      </c>
      <c r="P113" s="48"/>
      <c r="Q113" s="48"/>
      <c r="R113" s="48"/>
      <c r="S113" s="48"/>
      <c r="T113" s="48"/>
      <c r="U113" s="48"/>
      <c r="V113" s="48"/>
      <c r="W113" s="48"/>
      <c r="X113" s="48"/>
    </row>
    <row r="114" spans="1:24" x14ac:dyDescent="0.25">
      <c r="O114" s="32"/>
      <c r="P114" s="32"/>
      <c r="Q114" s="32"/>
      <c r="R114" s="32"/>
      <c r="S114" s="32"/>
      <c r="T114" s="32"/>
      <c r="U114" s="32"/>
      <c r="V114" s="32"/>
      <c r="W114" s="32"/>
      <c r="X114" s="32"/>
    </row>
    <row r="115" spans="1:24" x14ac:dyDescent="0.25">
      <c r="A115" s="1" t="s">
        <v>28</v>
      </c>
      <c r="I115" t="s">
        <v>29</v>
      </c>
      <c r="O115" s="48">
        <f>device.reg</f>
        <v>0</v>
      </c>
      <c r="P115" s="48"/>
      <c r="Q115" s="48"/>
      <c r="R115" s="48"/>
      <c r="S115" s="48"/>
      <c r="T115" s="48"/>
      <c r="U115" s="48"/>
      <c r="V115" s="48"/>
      <c r="W115" s="48"/>
      <c r="X115" s="48"/>
    </row>
    <row r="116" spans="1:24" x14ac:dyDescent="0.25">
      <c r="I116" t="s">
        <v>30</v>
      </c>
      <c r="O116" s="48">
        <f>device.manufacturing_number</f>
        <v>0</v>
      </c>
      <c r="P116" s="48"/>
      <c r="Q116" s="48"/>
      <c r="R116" s="48"/>
      <c r="S116" s="48"/>
      <c r="T116" s="48"/>
      <c r="U116" s="48"/>
      <c r="V116" s="48"/>
      <c r="W116" s="48"/>
      <c r="X116" s="48"/>
    </row>
    <row r="117" spans="1:24" x14ac:dyDescent="0.25">
      <c r="I117" t="s">
        <v>31</v>
      </c>
      <c r="O117" s="48">
        <f>device.manufacturing_year</f>
        <v>0</v>
      </c>
      <c r="P117" s="48"/>
      <c r="Q117" s="48"/>
      <c r="R117" s="48"/>
      <c r="S117" s="48"/>
      <c r="T117" s="48"/>
      <c r="U117" s="48"/>
      <c r="V117" s="48"/>
      <c r="W117" s="48"/>
      <c r="X117" s="48"/>
    </row>
    <row r="118" spans="1:24" x14ac:dyDescent="0.25">
      <c r="I118" t="s">
        <v>42</v>
      </c>
      <c r="O118" s="48">
        <f>device.category_description</f>
        <v>0</v>
      </c>
      <c r="P118" s="48"/>
      <c r="Q118" s="48"/>
      <c r="R118" s="48"/>
      <c r="S118" s="48"/>
      <c r="T118" s="48"/>
      <c r="U118" s="48"/>
      <c r="V118" s="48"/>
      <c r="W118" s="48"/>
      <c r="X118" s="48"/>
    </row>
    <row r="119" spans="1:24" x14ac:dyDescent="0.25">
      <c r="I119" t="s">
        <v>43</v>
      </c>
      <c r="O119" s="48">
        <f>device.usage_method_description</f>
        <v>0</v>
      </c>
      <c r="P119" s="48"/>
      <c r="Q119" s="48"/>
      <c r="R119" s="48"/>
      <c r="S119" s="48"/>
      <c r="T119" s="48"/>
      <c r="U119" s="48"/>
      <c r="V119" s="48"/>
      <c r="W119" s="48"/>
      <c r="X119" s="48"/>
    </row>
    <row r="120" spans="1:24" x14ac:dyDescent="0.25">
      <c r="I120" t="s">
        <v>44</v>
      </c>
      <c r="O120" s="48">
        <f>device.stucture_description</f>
        <v>0</v>
      </c>
      <c r="P120" s="48"/>
      <c r="Q120" s="48"/>
      <c r="R120" s="48"/>
      <c r="S120" s="48"/>
      <c r="T120" s="48"/>
      <c r="U120" s="48"/>
      <c r="V120" s="48"/>
      <c r="W120" s="48"/>
      <c r="X120" s="48"/>
    </row>
    <row r="121" spans="1:24" x14ac:dyDescent="0.25">
      <c r="I121" t="s">
        <v>45</v>
      </c>
      <c r="O121" s="48">
        <f>device.primary_fuel</f>
        <v>0</v>
      </c>
      <c r="P121" s="48"/>
      <c r="Q121" s="48"/>
      <c r="R121" s="48"/>
      <c r="S121" s="48"/>
      <c r="T121" s="48"/>
      <c r="U121" s="48"/>
      <c r="V121" s="48"/>
      <c r="W121" s="48"/>
      <c r="X121" s="48"/>
    </row>
    <row r="122" spans="1:24" x14ac:dyDescent="0.25">
      <c r="O122" s="32"/>
      <c r="P122" s="32"/>
      <c r="Q122" s="32"/>
      <c r="R122" s="32"/>
      <c r="S122" s="32"/>
      <c r="T122" s="32"/>
      <c r="U122" s="32"/>
      <c r="V122" s="32"/>
      <c r="W122" s="32"/>
      <c r="X122" s="32"/>
    </row>
    <row r="123" spans="1:24" x14ac:dyDescent="0.25">
      <c r="A123" s="1" t="s">
        <v>32</v>
      </c>
      <c r="I123" t="s">
        <v>33</v>
      </c>
      <c r="O123" s="63" t="str">
        <f>IF(LEN(device.cycle_usage_inspection)&gt;=1,device.cycle_usage_inspection&amp;" vuotta","-")</f>
        <v>-</v>
      </c>
      <c r="P123" s="63"/>
      <c r="Q123" s="63"/>
      <c r="R123" s="63"/>
      <c r="S123" s="63"/>
      <c r="T123" s="63"/>
      <c r="U123" s="63"/>
      <c r="V123" s="63"/>
      <c r="W123" s="63"/>
      <c r="X123" s="63"/>
    </row>
    <row r="124" spans="1:24" x14ac:dyDescent="0.25">
      <c r="I124" t="s">
        <v>34</v>
      </c>
      <c r="O124" s="63" t="str">
        <f>IF(LEN(device.cycle_inside_inspection)&gt;=1,device.cycle_inside_inspection&amp;" vuotta","-")</f>
        <v>-</v>
      </c>
      <c r="P124" s="63"/>
      <c r="Q124" s="63"/>
      <c r="R124" s="63"/>
      <c r="S124" s="63"/>
      <c r="T124" s="63"/>
      <c r="U124" s="63"/>
      <c r="V124" s="63"/>
      <c r="W124" s="63"/>
      <c r="X124" s="63"/>
    </row>
    <row r="125" spans="1:24" x14ac:dyDescent="0.25">
      <c r="I125" t="s">
        <v>35</v>
      </c>
      <c r="O125" s="63" t="str">
        <f>IF(LEN(device.cycle_scheduled_pressure)&gt;=1,device.cycle_scheduled_pressure&amp;" vuotta","-")</f>
        <v>-</v>
      </c>
      <c r="P125" s="63"/>
      <c r="Q125" s="63"/>
      <c r="R125" s="63"/>
      <c r="S125" s="63"/>
      <c r="T125" s="63"/>
      <c r="U125" s="63"/>
      <c r="V125" s="63"/>
      <c r="W125" s="63"/>
      <c r="X125" s="63"/>
    </row>
    <row r="127" spans="1:24" x14ac:dyDescent="0.25">
      <c r="A127" s="1" t="s">
        <v>36</v>
      </c>
    </row>
    <row r="128" spans="1:24" ht="15" customHeight="1" x14ac:dyDescent="0.25">
      <c r="G128" s="60" t="str">
        <f>IF(device.title_state1&lt;&gt;"",device.title_state1,"Tila 1")</f>
        <v>Tila 1</v>
      </c>
      <c r="H128" s="60"/>
      <c r="I128" s="60"/>
      <c r="J128" s="60"/>
      <c r="K128" s="60"/>
      <c r="L128" s="60"/>
      <c r="M128" s="60" t="str">
        <f>IF(device.title_state2&lt;&gt;"",device.title_state2,"Tila 2")</f>
        <v>Tila 2</v>
      </c>
      <c r="N128" s="60"/>
      <c r="O128" s="60"/>
      <c r="P128" s="60"/>
      <c r="Q128" s="60"/>
      <c r="R128" s="60"/>
      <c r="S128" s="60" t="str">
        <f>IF(device.title_state3&lt;&gt;"",device.title_state3,"Tila 3")</f>
        <v>Tila 3</v>
      </c>
      <c r="T128" s="60"/>
      <c r="U128" s="60"/>
      <c r="V128" s="60"/>
      <c r="W128" s="60"/>
      <c r="X128" s="60"/>
    </row>
    <row r="129" spans="2:24" x14ac:dyDescent="0.25">
      <c r="B129" t="s">
        <v>37</v>
      </c>
      <c r="G129" s="61" t="str">
        <f>device.ps_state1_max&amp;" | "&amp;device.ps_state1_min</f>
        <v xml:space="preserve"> | </v>
      </c>
      <c r="H129" s="61"/>
      <c r="I129" s="61"/>
      <c r="J129" s="61"/>
      <c r="K129" s="61"/>
      <c r="L129" s="52"/>
      <c r="M129" s="61" t="str">
        <f>device.ps_state2_max&amp;" | "&amp;device.ps_state2_min</f>
        <v xml:space="preserve"> | </v>
      </c>
      <c r="N129" s="61"/>
      <c r="O129" s="61"/>
      <c r="P129" s="61"/>
      <c r="Q129" s="61"/>
      <c r="R129" s="61"/>
      <c r="S129" s="62" t="str">
        <f>device.ps_state3_max&amp;" | "&amp;device.ps_state3_min</f>
        <v xml:space="preserve"> | </v>
      </c>
      <c r="T129" s="61"/>
      <c r="U129" s="61"/>
      <c r="V129" s="61"/>
      <c r="W129" s="61"/>
      <c r="X129" s="61"/>
    </row>
    <row r="130" spans="2:24" x14ac:dyDescent="0.25">
      <c r="B130" t="s">
        <v>38</v>
      </c>
      <c r="G130" s="54" t="str">
        <f>device.ts_state1_max&amp;" | "&amp;device.ts_state1_min</f>
        <v xml:space="preserve"> | </v>
      </c>
      <c r="H130" s="54"/>
      <c r="I130" s="54"/>
      <c r="J130" s="54"/>
      <c r="K130" s="54"/>
      <c r="L130" s="47"/>
      <c r="M130" s="54" t="str">
        <f>device.ts_state2_max&amp;" | "&amp;device.ts_state2_min</f>
        <v xml:space="preserve"> | </v>
      </c>
      <c r="N130" s="54"/>
      <c r="O130" s="54"/>
      <c r="P130" s="54"/>
      <c r="Q130" s="54"/>
      <c r="R130" s="54"/>
      <c r="S130" s="46" t="str">
        <f>device.ts_state3_max&amp;" | "&amp;device.ts_state3_min</f>
        <v xml:space="preserve"> | </v>
      </c>
      <c r="T130" s="54"/>
      <c r="U130" s="54"/>
      <c r="V130" s="54"/>
      <c r="W130" s="54"/>
      <c r="X130" s="54"/>
    </row>
    <row r="131" spans="2:24" x14ac:dyDescent="0.25">
      <c r="B131" t="s">
        <v>39</v>
      </c>
      <c r="G131" s="54">
        <f>device.v_state1</f>
        <v>0</v>
      </c>
      <c r="H131" s="54"/>
      <c r="I131" s="54"/>
      <c r="J131" s="54"/>
      <c r="K131" s="54"/>
      <c r="L131" s="47"/>
      <c r="M131" s="54">
        <f>device.v_state2</f>
        <v>0</v>
      </c>
      <c r="N131" s="54"/>
      <c r="O131" s="54"/>
      <c r="P131" s="54"/>
      <c r="Q131" s="54"/>
      <c r="R131" s="54"/>
      <c r="S131" s="46">
        <f>device.v_state3</f>
        <v>0</v>
      </c>
      <c r="T131" s="54"/>
      <c r="U131" s="54"/>
      <c r="V131" s="54"/>
      <c r="W131" s="54"/>
      <c r="X131" s="54"/>
    </row>
    <row r="132" spans="2:24" x14ac:dyDescent="0.25">
      <c r="B132" t="s">
        <v>46</v>
      </c>
      <c r="G132" s="54">
        <f>device.power_state1</f>
        <v>0</v>
      </c>
      <c r="H132" s="54"/>
      <c r="I132" s="54"/>
      <c r="J132" s="54"/>
      <c r="K132" s="54"/>
      <c r="L132" s="47"/>
      <c r="M132" s="54">
        <f>device.power_state2</f>
        <v>0</v>
      </c>
      <c r="N132" s="54"/>
      <c r="O132" s="54"/>
      <c r="P132" s="54"/>
      <c r="Q132" s="54"/>
      <c r="R132" s="54"/>
      <c r="S132" s="46">
        <f>device.power_state3</f>
        <v>0</v>
      </c>
      <c r="T132" s="54"/>
      <c r="U132" s="54"/>
      <c r="V132" s="54"/>
      <c r="W132" s="54"/>
      <c r="X132" s="54"/>
    </row>
    <row r="133" spans="2:24" ht="30.75" customHeight="1" x14ac:dyDescent="0.25">
      <c r="B133" s="9" t="s">
        <v>40</v>
      </c>
      <c r="G133" s="55" t="str">
        <f>device.content_state1_title&amp;IF(LEN(device.content_state1_subtitle)&gt;1,", "&amp;device.content_state1_subtitle,"")</f>
        <v/>
      </c>
      <c r="H133" s="33"/>
      <c r="I133" s="33"/>
      <c r="J133" s="33"/>
      <c r="K133" s="33"/>
      <c r="L133" s="33"/>
      <c r="M133" s="55" t="str">
        <f>device.content_state2_title&amp;IF(LEN(device.content_state2_subtitle)&gt;1,", "&amp;device.content_state2_subtitle,"")</f>
        <v/>
      </c>
      <c r="N133" s="33"/>
      <c r="O133" s="33"/>
      <c r="P133" s="33"/>
      <c r="Q133" s="33"/>
      <c r="R133" s="56"/>
      <c r="S133" s="33" t="str">
        <f>device.content_state3_title&amp;IF(LEN(device.content_state3_subtitle)&gt;1,", "&amp;device.content_state3_subtitle,"")</f>
        <v/>
      </c>
      <c r="T133" s="33"/>
      <c r="U133" s="33"/>
      <c r="V133" s="33"/>
      <c r="W133" s="33"/>
      <c r="X133" s="56"/>
    </row>
    <row r="134" spans="2:24" x14ac:dyDescent="0.25">
      <c r="G134" s="57"/>
      <c r="H134" s="58"/>
      <c r="I134" s="58"/>
      <c r="J134" s="58"/>
      <c r="K134" s="58"/>
      <c r="L134" s="58"/>
      <c r="M134" s="57"/>
      <c r="N134" s="58"/>
      <c r="O134" s="58"/>
      <c r="P134" s="58"/>
      <c r="Q134" s="58"/>
      <c r="R134" s="59"/>
      <c r="S134" s="58"/>
      <c r="T134" s="58"/>
      <c r="U134" s="58"/>
      <c r="V134" s="58"/>
      <c r="W134" s="58"/>
      <c r="X134" s="59"/>
    </row>
    <row r="140" spans="2:24" x14ac:dyDescent="0.25"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2:24" x14ac:dyDescent="0.25"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2:24" x14ac:dyDescent="0.25"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2:24" x14ac:dyDescent="0.25"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2:24" x14ac:dyDescent="0.25"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x14ac:dyDescent="0.25"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x14ac:dyDescent="0.25"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x14ac:dyDescent="0.25"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x14ac:dyDescent="0.25"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x14ac:dyDescent="0.25"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x14ac:dyDescent="0.25"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x14ac:dyDescent="0.25"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x14ac:dyDescent="0.25"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x14ac:dyDescent="0.25">
      <c r="A153" s="34" t="s">
        <v>23</v>
      </c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</row>
    <row r="154" spans="1:24" x14ac:dyDescent="0.25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</row>
    <row r="155" spans="1:24" x14ac:dyDescent="0.25">
      <c r="A155" s="1" t="s">
        <v>0</v>
      </c>
      <c r="N155" s="1" t="s">
        <v>1</v>
      </c>
      <c r="S155" s="78"/>
      <c r="T155" s="78"/>
      <c r="U155" s="78"/>
      <c r="V155" s="78"/>
      <c r="W155" s="78"/>
      <c r="X155" s="3" t="str">
        <f>TEXT(form.aindex_bundle,"0000000")</f>
        <v>0000000</v>
      </c>
    </row>
    <row r="156" spans="1:24" x14ac:dyDescent="0.25">
      <c r="A156" s="2" t="s">
        <v>2</v>
      </c>
      <c r="N156" s="1" t="s">
        <v>3</v>
      </c>
      <c r="S156" s="79" t="str">
        <f ca="1">DAY(NOW())&amp;"."&amp;MONTH(NOW())&amp;"."&amp;YEAR(NOW())</f>
        <v>12.6.2024</v>
      </c>
      <c r="T156" s="79"/>
      <c r="U156" s="79"/>
      <c r="V156" s="79"/>
      <c r="W156" s="79"/>
      <c r="X156" s="79"/>
    </row>
    <row r="157" spans="1:24" x14ac:dyDescent="0.25">
      <c r="A157" t="s">
        <v>4</v>
      </c>
    </row>
    <row r="159" spans="1:24" ht="18.75" customHeight="1" x14ac:dyDescent="0.3">
      <c r="A159" s="7" t="s">
        <v>47</v>
      </c>
      <c r="R159" s="53" t="str">
        <f>DAY(varoventtiili_tarkastuspaiva)&amp;"."&amp;MONTH(varoventtiili_tarkastuspaiva)&amp;"."&amp;YEAR(varoventtiili_tarkastuspaiva)</f>
        <v>0.1.1900</v>
      </c>
      <c r="S159" s="53"/>
      <c r="T159" s="53"/>
      <c r="U159" s="53"/>
      <c r="V159" s="53"/>
      <c r="W159" s="53"/>
      <c r="X159" s="53"/>
    </row>
    <row r="162" spans="1:24" x14ac:dyDescent="0.25">
      <c r="A162" s="1"/>
      <c r="I162" s="1"/>
    </row>
    <row r="164" spans="1:24" x14ac:dyDescent="0.25">
      <c r="A164" s="51" t="s">
        <v>48</v>
      </c>
      <c r="B164" s="51"/>
      <c r="C164" s="51"/>
      <c r="D164" s="51"/>
      <c r="E164" s="51"/>
      <c r="F164" s="51"/>
      <c r="G164" s="51" t="s">
        <v>49</v>
      </c>
      <c r="H164" s="51"/>
      <c r="I164" s="51"/>
      <c r="J164" s="51"/>
      <c r="K164" s="51"/>
      <c r="L164" s="51"/>
      <c r="M164" s="51"/>
      <c r="N164" s="51" t="s">
        <v>50</v>
      </c>
      <c r="O164" s="51"/>
      <c r="P164" s="51"/>
      <c r="Q164" s="51"/>
      <c r="R164" s="51"/>
      <c r="S164" s="51"/>
      <c r="T164" s="51" t="s">
        <v>51</v>
      </c>
      <c r="U164" s="51"/>
      <c r="V164" s="51"/>
      <c r="W164" s="51"/>
      <c r="X164" s="51"/>
    </row>
    <row r="165" spans="1:24" x14ac:dyDescent="0.25">
      <c r="A165" s="52">
        <f>varoventtiili_bar1</f>
        <v>0</v>
      </c>
      <c r="B165" s="50"/>
      <c r="C165" s="50"/>
      <c r="D165" s="50"/>
      <c r="E165" s="50"/>
      <c r="F165" s="50"/>
      <c r="G165" s="50">
        <f>varoventtiili_sulkupaine1</f>
        <v>0</v>
      </c>
      <c r="H165" s="50"/>
      <c r="I165" s="50"/>
      <c r="J165" s="50"/>
      <c r="K165" s="50"/>
      <c r="L165" s="50"/>
      <c r="M165" s="50"/>
      <c r="N165" s="50">
        <f>varoventtiili_valiaine1</f>
        <v>0</v>
      </c>
      <c r="O165" s="50"/>
      <c r="P165" s="50"/>
      <c r="Q165" s="50"/>
      <c r="R165" s="50"/>
      <c r="S165" s="50"/>
      <c r="T165" s="50">
        <f>varoventtiili_kohde1</f>
        <v>0</v>
      </c>
      <c r="U165" s="50"/>
      <c r="V165" s="50"/>
      <c r="W165" s="50"/>
      <c r="X165" s="62"/>
    </row>
    <row r="166" spans="1:24" x14ac:dyDescent="0.25">
      <c r="A166" s="47">
        <f>varoventtiili_bar2</f>
        <v>0</v>
      </c>
      <c r="B166" s="35"/>
      <c r="C166" s="35"/>
      <c r="D166" s="35"/>
      <c r="E166" s="35"/>
      <c r="F166" s="35"/>
      <c r="G166" s="35">
        <f>varoventtiili_sulkupaine2</f>
        <v>0</v>
      </c>
      <c r="H166" s="35"/>
      <c r="I166" s="35"/>
      <c r="J166" s="35"/>
      <c r="K166" s="35"/>
      <c r="L166" s="35"/>
      <c r="M166" s="35"/>
      <c r="N166" s="35">
        <f>varoventtiili_valiaine2</f>
        <v>0</v>
      </c>
      <c r="O166" s="35"/>
      <c r="P166" s="35"/>
      <c r="Q166" s="35"/>
      <c r="R166" s="35"/>
      <c r="S166" s="35"/>
      <c r="T166" s="35">
        <f>varoventtiili_kohde2</f>
        <v>0</v>
      </c>
      <c r="U166" s="35"/>
      <c r="V166" s="35"/>
      <c r="W166" s="35"/>
      <c r="X166" s="46"/>
    </row>
    <row r="167" spans="1:24" x14ac:dyDescent="0.25">
      <c r="A167" s="47">
        <f>varoventtiili_bar3</f>
        <v>0</v>
      </c>
      <c r="B167" s="35"/>
      <c r="C167" s="35"/>
      <c r="D167" s="35"/>
      <c r="E167" s="35"/>
      <c r="F167" s="35"/>
      <c r="G167" s="35">
        <f>varoventtiili_sulkupaine3</f>
        <v>0</v>
      </c>
      <c r="H167" s="35"/>
      <c r="I167" s="35"/>
      <c r="J167" s="35"/>
      <c r="K167" s="35"/>
      <c r="L167" s="35"/>
      <c r="M167" s="35"/>
      <c r="N167" s="35">
        <f>varoventtiili_valiaine3</f>
        <v>0</v>
      </c>
      <c r="O167" s="35"/>
      <c r="P167" s="35"/>
      <c r="Q167" s="35"/>
      <c r="R167" s="35"/>
      <c r="S167" s="35"/>
      <c r="T167" s="35">
        <f>varoventtiili_kohde3</f>
        <v>0</v>
      </c>
      <c r="U167" s="35"/>
      <c r="V167" s="35"/>
      <c r="W167" s="35"/>
      <c r="X167" s="46"/>
    </row>
    <row r="168" spans="1:24" x14ac:dyDescent="0.25">
      <c r="A168" s="47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46"/>
    </row>
    <row r="169" spans="1:24" x14ac:dyDescent="0.25">
      <c r="A169" s="47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46"/>
    </row>
    <row r="170" spans="1:24" x14ac:dyDescent="0.25">
      <c r="A170" s="47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46"/>
    </row>
    <row r="171" spans="1:24" x14ac:dyDescent="0.25">
      <c r="A171" s="47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46"/>
    </row>
    <row r="172" spans="1:24" x14ac:dyDescent="0.25">
      <c r="A172" s="76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75"/>
    </row>
    <row r="174" spans="1:24" x14ac:dyDescent="0.25">
      <c r="A174" s="1" t="s">
        <v>52</v>
      </c>
      <c r="I174" s="8" t="s">
        <v>53</v>
      </c>
      <c r="P174" s="48">
        <f>varoventtiili_painemittarin_numero</f>
        <v>0</v>
      </c>
      <c r="Q174" s="48"/>
      <c r="R174" s="48"/>
      <c r="S174" s="48"/>
      <c r="T174" s="48"/>
      <c r="U174" s="48"/>
      <c r="V174" s="48"/>
      <c r="W174" s="48"/>
      <c r="X174" s="48"/>
    </row>
    <row r="175" spans="1:24" x14ac:dyDescent="0.25">
      <c r="I175" s="8" t="s">
        <v>54</v>
      </c>
      <c r="P175" s="48">
        <f>varoventtiili_paineanturin_numero</f>
        <v>0</v>
      </c>
      <c r="Q175" s="48"/>
      <c r="R175" s="48"/>
      <c r="S175" s="48"/>
      <c r="T175" s="48"/>
      <c r="U175" s="48"/>
      <c r="V175" s="48"/>
      <c r="W175" s="48"/>
      <c r="X175" s="48"/>
    </row>
    <row r="176" spans="1:24" x14ac:dyDescent="0.25">
      <c r="I176" s="8" t="s">
        <v>55</v>
      </c>
      <c r="P176" s="48" t="str">
        <f>IF(varoventtiin_sinetointi=1,"Kyllä","Ei")</f>
        <v>Ei</v>
      </c>
      <c r="Q176" s="48"/>
      <c r="R176" s="48"/>
      <c r="S176" s="48"/>
      <c r="T176" s="48"/>
      <c r="U176" s="48"/>
      <c r="V176" s="48"/>
      <c r="W176" s="48"/>
      <c r="X176" s="48"/>
    </row>
    <row r="177" spans="1:16384" x14ac:dyDescent="0.25">
      <c r="I177" s="8" t="s">
        <v>56</v>
      </c>
      <c r="P177" s="48" t="str">
        <f>IF(varoventtiilin_merkinnat=1,"Kyllä","Ei")</f>
        <v>Ei</v>
      </c>
      <c r="Q177" s="48"/>
      <c r="R177" s="48"/>
      <c r="S177" s="48"/>
      <c r="T177" s="48"/>
      <c r="U177" s="48"/>
      <c r="V177" s="48"/>
      <c r="W177" s="48"/>
      <c r="X177" s="48"/>
    </row>
    <row r="179" spans="1:16384" x14ac:dyDescent="0.25">
      <c r="A179" s="1" t="s">
        <v>57</v>
      </c>
      <c r="I179" s="33">
        <f>varoventtiili_koestus_teksti</f>
        <v>0</v>
      </c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</row>
    <row r="180" spans="1:16384" x14ac:dyDescent="0.25"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</row>
    <row r="181" spans="1:16384" x14ac:dyDescent="0.25"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</row>
    <row r="182" spans="1:16384" x14ac:dyDescent="0.25"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</row>
    <row r="183" spans="1:16384" x14ac:dyDescent="0.25">
      <c r="A183" s="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</row>
    <row r="184" spans="1:16384" x14ac:dyDescent="0.25"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</row>
    <row r="185" spans="1:16384" x14ac:dyDescent="0.25"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16384" s="13" customFormat="1" x14ac:dyDescent="0.25">
      <c r="A186" s="13">
        <f>varoventtiili_koestus_kuva.description</f>
        <v>0</v>
      </c>
      <c r="Y186" s="13">
        <f t="shared" ref="Y186:CJ186" si="0">general_device_image.description</f>
        <v>0</v>
      </c>
      <c r="Z186" s="13">
        <f t="shared" si="0"/>
        <v>0</v>
      </c>
      <c r="AA186" s="13">
        <f t="shared" si="0"/>
        <v>0</v>
      </c>
      <c r="AB186" s="13">
        <f t="shared" si="0"/>
        <v>0</v>
      </c>
      <c r="AC186" s="13">
        <f t="shared" si="0"/>
        <v>0</v>
      </c>
      <c r="AD186" s="13">
        <f t="shared" si="0"/>
        <v>0</v>
      </c>
      <c r="AE186" s="13">
        <f t="shared" si="0"/>
        <v>0</v>
      </c>
      <c r="AF186" s="13">
        <f t="shared" si="0"/>
        <v>0</v>
      </c>
      <c r="AG186" s="13">
        <f t="shared" si="0"/>
        <v>0</v>
      </c>
      <c r="AH186" s="13">
        <f t="shared" si="0"/>
        <v>0</v>
      </c>
      <c r="AI186" s="13">
        <f t="shared" si="0"/>
        <v>0</v>
      </c>
      <c r="AJ186" s="13">
        <f t="shared" si="0"/>
        <v>0</v>
      </c>
      <c r="AK186" s="13">
        <f t="shared" si="0"/>
        <v>0</v>
      </c>
      <c r="AL186" s="13">
        <f t="shared" si="0"/>
        <v>0</v>
      </c>
      <c r="AM186" s="13">
        <f t="shared" si="0"/>
        <v>0</v>
      </c>
      <c r="AN186" s="13">
        <f t="shared" si="0"/>
        <v>0</v>
      </c>
      <c r="AO186" s="13">
        <f t="shared" si="0"/>
        <v>0</v>
      </c>
      <c r="AP186" s="13">
        <f t="shared" si="0"/>
        <v>0</v>
      </c>
      <c r="AQ186" s="13">
        <f t="shared" si="0"/>
        <v>0</v>
      </c>
      <c r="AR186" s="13">
        <f t="shared" si="0"/>
        <v>0</v>
      </c>
      <c r="AS186" s="13">
        <f t="shared" si="0"/>
        <v>0</v>
      </c>
      <c r="AT186" s="13">
        <f t="shared" si="0"/>
        <v>0</v>
      </c>
      <c r="AU186" s="13">
        <f t="shared" si="0"/>
        <v>0</v>
      </c>
      <c r="AV186" s="13">
        <f t="shared" si="0"/>
        <v>0</v>
      </c>
      <c r="AW186" s="13">
        <f t="shared" si="0"/>
        <v>0</v>
      </c>
      <c r="AX186" s="13">
        <f t="shared" si="0"/>
        <v>0</v>
      </c>
      <c r="AY186" s="13">
        <f t="shared" si="0"/>
        <v>0</v>
      </c>
      <c r="AZ186" s="13">
        <f t="shared" si="0"/>
        <v>0</v>
      </c>
      <c r="BA186" s="13">
        <f t="shared" si="0"/>
        <v>0</v>
      </c>
      <c r="BB186" s="13">
        <f t="shared" si="0"/>
        <v>0</v>
      </c>
      <c r="BC186" s="13">
        <f t="shared" si="0"/>
        <v>0</v>
      </c>
      <c r="BD186" s="13">
        <f t="shared" si="0"/>
        <v>0</v>
      </c>
      <c r="BE186" s="13">
        <f t="shared" si="0"/>
        <v>0</v>
      </c>
      <c r="BF186" s="13">
        <f t="shared" si="0"/>
        <v>0</v>
      </c>
      <c r="BG186" s="13">
        <f t="shared" si="0"/>
        <v>0</v>
      </c>
      <c r="BH186" s="13">
        <f t="shared" si="0"/>
        <v>0</v>
      </c>
      <c r="BI186" s="13">
        <f t="shared" si="0"/>
        <v>0</v>
      </c>
      <c r="BJ186" s="13">
        <f t="shared" si="0"/>
        <v>0</v>
      </c>
      <c r="BK186" s="13">
        <f t="shared" si="0"/>
        <v>0</v>
      </c>
      <c r="BL186" s="13">
        <f t="shared" si="0"/>
        <v>0</v>
      </c>
      <c r="BM186" s="13">
        <f t="shared" si="0"/>
        <v>0</v>
      </c>
      <c r="BN186" s="13">
        <f t="shared" si="0"/>
        <v>0</v>
      </c>
      <c r="BO186" s="13">
        <f t="shared" si="0"/>
        <v>0</v>
      </c>
      <c r="BP186" s="13">
        <f t="shared" si="0"/>
        <v>0</v>
      </c>
      <c r="BQ186" s="13">
        <f t="shared" si="0"/>
        <v>0</v>
      </c>
      <c r="BR186" s="13">
        <f t="shared" si="0"/>
        <v>0</v>
      </c>
      <c r="BS186" s="13">
        <f t="shared" si="0"/>
        <v>0</v>
      </c>
      <c r="BT186" s="13">
        <f t="shared" si="0"/>
        <v>0</v>
      </c>
      <c r="BU186" s="13">
        <f t="shared" si="0"/>
        <v>0</v>
      </c>
      <c r="BV186" s="13">
        <f t="shared" si="0"/>
        <v>0</v>
      </c>
      <c r="BW186" s="13">
        <f t="shared" si="0"/>
        <v>0</v>
      </c>
      <c r="BX186" s="13">
        <f t="shared" si="0"/>
        <v>0</v>
      </c>
      <c r="BY186" s="13">
        <f t="shared" si="0"/>
        <v>0</v>
      </c>
      <c r="BZ186" s="13">
        <f t="shared" si="0"/>
        <v>0</v>
      </c>
      <c r="CA186" s="13">
        <f t="shared" si="0"/>
        <v>0</v>
      </c>
      <c r="CB186" s="13">
        <f t="shared" si="0"/>
        <v>0</v>
      </c>
      <c r="CC186" s="13">
        <f t="shared" si="0"/>
        <v>0</v>
      </c>
      <c r="CD186" s="13">
        <f t="shared" si="0"/>
        <v>0</v>
      </c>
      <c r="CE186" s="13">
        <f t="shared" si="0"/>
        <v>0</v>
      </c>
      <c r="CF186" s="13">
        <f t="shared" si="0"/>
        <v>0</v>
      </c>
      <c r="CG186" s="13">
        <f t="shared" si="0"/>
        <v>0</v>
      </c>
      <c r="CH186" s="13">
        <f t="shared" si="0"/>
        <v>0</v>
      </c>
      <c r="CI186" s="13">
        <f t="shared" si="0"/>
        <v>0</v>
      </c>
      <c r="CJ186" s="13">
        <f t="shared" si="0"/>
        <v>0</v>
      </c>
      <c r="CK186" s="13">
        <f t="shared" ref="CK186:EV186" si="1">general_device_image.description</f>
        <v>0</v>
      </c>
      <c r="CL186" s="13">
        <f t="shared" si="1"/>
        <v>0</v>
      </c>
      <c r="CM186" s="13">
        <f t="shared" si="1"/>
        <v>0</v>
      </c>
      <c r="CN186" s="13">
        <f t="shared" si="1"/>
        <v>0</v>
      </c>
      <c r="CO186" s="13">
        <f t="shared" si="1"/>
        <v>0</v>
      </c>
      <c r="CP186" s="13">
        <f t="shared" si="1"/>
        <v>0</v>
      </c>
      <c r="CQ186" s="13">
        <f t="shared" si="1"/>
        <v>0</v>
      </c>
      <c r="CR186" s="13">
        <f t="shared" si="1"/>
        <v>0</v>
      </c>
      <c r="CS186" s="13">
        <f t="shared" si="1"/>
        <v>0</v>
      </c>
      <c r="CT186" s="13">
        <f t="shared" si="1"/>
        <v>0</v>
      </c>
      <c r="CU186" s="13">
        <f t="shared" si="1"/>
        <v>0</v>
      </c>
      <c r="CV186" s="13">
        <f t="shared" si="1"/>
        <v>0</v>
      </c>
      <c r="CW186" s="13">
        <f t="shared" si="1"/>
        <v>0</v>
      </c>
      <c r="CX186" s="13">
        <f t="shared" si="1"/>
        <v>0</v>
      </c>
      <c r="CY186" s="13">
        <f t="shared" si="1"/>
        <v>0</v>
      </c>
      <c r="CZ186" s="13">
        <f t="shared" si="1"/>
        <v>0</v>
      </c>
      <c r="DA186" s="13">
        <f t="shared" si="1"/>
        <v>0</v>
      </c>
      <c r="DB186" s="13">
        <f t="shared" si="1"/>
        <v>0</v>
      </c>
      <c r="DC186" s="13">
        <f t="shared" si="1"/>
        <v>0</v>
      </c>
      <c r="DD186" s="13">
        <f t="shared" si="1"/>
        <v>0</v>
      </c>
      <c r="DE186" s="13">
        <f t="shared" si="1"/>
        <v>0</v>
      </c>
      <c r="DF186" s="13">
        <f t="shared" si="1"/>
        <v>0</v>
      </c>
      <c r="DG186" s="13">
        <f t="shared" si="1"/>
        <v>0</v>
      </c>
      <c r="DH186" s="13">
        <f t="shared" si="1"/>
        <v>0</v>
      </c>
      <c r="DI186" s="13">
        <f t="shared" si="1"/>
        <v>0</v>
      </c>
      <c r="DJ186" s="13">
        <f t="shared" si="1"/>
        <v>0</v>
      </c>
      <c r="DK186" s="13">
        <f t="shared" si="1"/>
        <v>0</v>
      </c>
      <c r="DL186" s="13">
        <f t="shared" si="1"/>
        <v>0</v>
      </c>
      <c r="DM186" s="13">
        <f t="shared" si="1"/>
        <v>0</v>
      </c>
      <c r="DN186" s="13">
        <f t="shared" si="1"/>
        <v>0</v>
      </c>
      <c r="DO186" s="13">
        <f t="shared" si="1"/>
        <v>0</v>
      </c>
      <c r="DP186" s="13">
        <f t="shared" si="1"/>
        <v>0</v>
      </c>
      <c r="DQ186" s="13">
        <f t="shared" si="1"/>
        <v>0</v>
      </c>
      <c r="DR186" s="13">
        <f t="shared" si="1"/>
        <v>0</v>
      </c>
      <c r="DS186" s="13">
        <f t="shared" si="1"/>
        <v>0</v>
      </c>
      <c r="DT186" s="13">
        <f t="shared" si="1"/>
        <v>0</v>
      </c>
      <c r="DU186" s="13">
        <f t="shared" si="1"/>
        <v>0</v>
      </c>
      <c r="DV186" s="13">
        <f t="shared" si="1"/>
        <v>0</v>
      </c>
      <c r="DW186" s="13">
        <f t="shared" si="1"/>
        <v>0</v>
      </c>
      <c r="DX186" s="13">
        <f t="shared" si="1"/>
        <v>0</v>
      </c>
      <c r="DY186" s="13">
        <f t="shared" si="1"/>
        <v>0</v>
      </c>
      <c r="DZ186" s="13">
        <f t="shared" si="1"/>
        <v>0</v>
      </c>
      <c r="EA186" s="13">
        <f t="shared" si="1"/>
        <v>0</v>
      </c>
      <c r="EB186" s="13">
        <f t="shared" si="1"/>
        <v>0</v>
      </c>
      <c r="EC186" s="13">
        <f t="shared" si="1"/>
        <v>0</v>
      </c>
      <c r="ED186" s="13">
        <f t="shared" si="1"/>
        <v>0</v>
      </c>
      <c r="EE186" s="13">
        <f t="shared" si="1"/>
        <v>0</v>
      </c>
      <c r="EF186" s="13">
        <f t="shared" si="1"/>
        <v>0</v>
      </c>
      <c r="EG186" s="13">
        <f t="shared" si="1"/>
        <v>0</v>
      </c>
      <c r="EH186" s="13">
        <f t="shared" si="1"/>
        <v>0</v>
      </c>
      <c r="EI186" s="13">
        <f t="shared" si="1"/>
        <v>0</v>
      </c>
      <c r="EJ186" s="13">
        <f t="shared" si="1"/>
        <v>0</v>
      </c>
      <c r="EK186" s="13">
        <f t="shared" si="1"/>
        <v>0</v>
      </c>
      <c r="EL186" s="13">
        <f t="shared" si="1"/>
        <v>0</v>
      </c>
      <c r="EM186" s="13">
        <f t="shared" si="1"/>
        <v>0</v>
      </c>
      <c r="EN186" s="13">
        <f t="shared" si="1"/>
        <v>0</v>
      </c>
      <c r="EO186" s="13">
        <f t="shared" si="1"/>
        <v>0</v>
      </c>
      <c r="EP186" s="13">
        <f t="shared" si="1"/>
        <v>0</v>
      </c>
      <c r="EQ186" s="13">
        <f t="shared" si="1"/>
        <v>0</v>
      </c>
      <c r="ER186" s="13">
        <f t="shared" si="1"/>
        <v>0</v>
      </c>
      <c r="ES186" s="13">
        <f t="shared" si="1"/>
        <v>0</v>
      </c>
      <c r="ET186" s="13">
        <f t="shared" si="1"/>
        <v>0</v>
      </c>
      <c r="EU186" s="13">
        <f t="shared" si="1"/>
        <v>0</v>
      </c>
      <c r="EV186" s="13">
        <f t="shared" si="1"/>
        <v>0</v>
      </c>
      <c r="EW186" s="13">
        <f t="shared" ref="EW186:HH186" si="2">general_device_image.description</f>
        <v>0</v>
      </c>
      <c r="EX186" s="13">
        <f t="shared" si="2"/>
        <v>0</v>
      </c>
      <c r="EY186" s="13">
        <f t="shared" si="2"/>
        <v>0</v>
      </c>
      <c r="EZ186" s="13">
        <f t="shared" si="2"/>
        <v>0</v>
      </c>
      <c r="FA186" s="13">
        <f t="shared" si="2"/>
        <v>0</v>
      </c>
      <c r="FB186" s="13">
        <f t="shared" si="2"/>
        <v>0</v>
      </c>
      <c r="FC186" s="13">
        <f t="shared" si="2"/>
        <v>0</v>
      </c>
      <c r="FD186" s="13">
        <f t="shared" si="2"/>
        <v>0</v>
      </c>
      <c r="FE186" s="13">
        <f t="shared" si="2"/>
        <v>0</v>
      </c>
      <c r="FF186" s="13">
        <f t="shared" si="2"/>
        <v>0</v>
      </c>
      <c r="FG186" s="13">
        <f t="shared" si="2"/>
        <v>0</v>
      </c>
      <c r="FH186" s="13">
        <f t="shared" si="2"/>
        <v>0</v>
      </c>
      <c r="FI186" s="13">
        <f t="shared" si="2"/>
        <v>0</v>
      </c>
      <c r="FJ186" s="13">
        <f t="shared" si="2"/>
        <v>0</v>
      </c>
      <c r="FK186" s="13">
        <f t="shared" si="2"/>
        <v>0</v>
      </c>
      <c r="FL186" s="13">
        <f t="shared" si="2"/>
        <v>0</v>
      </c>
      <c r="FM186" s="13">
        <f t="shared" si="2"/>
        <v>0</v>
      </c>
      <c r="FN186" s="13">
        <f t="shared" si="2"/>
        <v>0</v>
      </c>
      <c r="FO186" s="13">
        <f t="shared" si="2"/>
        <v>0</v>
      </c>
      <c r="FP186" s="13">
        <f t="shared" si="2"/>
        <v>0</v>
      </c>
      <c r="FQ186" s="13">
        <f t="shared" si="2"/>
        <v>0</v>
      </c>
      <c r="FR186" s="13">
        <f t="shared" si="2"/>
        <v>0</v>
      </c>
      <c r="FS186" s="13">
        <f t="shared" si="2"/>
        <v>0</v>
      </c>
      <c r="FT186" s="13">
        <f t="shared" si="2"/>
        <v>0</v>
      </c>
      <c r="FU186" s="13">
        <f t="shared" si="2"/>
        <v>0</v>
      </c>
      <c r="FV186" s="13">
        <f t="shared" si="2"/>
        <v>0</v>
      </c>
      <c r="FW186" s="13">
        <f t="shared" si="2"/>
        <v>0</v>
      </c>
      <c r="FX186" s="13">
        <f t="shared" si="2"/>
        <v>0</v>
      </c>
      <c r="FY186" s="13">
        <f t="shared" si="2"/>
        <v>0</v>
      </c>
      <c r="FZ186" s="13">
        <f t="shared" si="2"/>
        <v>0</v>
      </c>
      <c r="GA186" s="13">
        <f t="shared" si="2"/>
        <v>0</v>
      </c>
      <c r="GB186" s="13">
        <f t="shared" si="2"/>
        <v>0</v>
      </c>
      <c r="GC186" s="13">
        <f t="shared" si="2"/>
        <v>0</v>
      </c>
      <c r="GD186" s="13">
        <f t="shared" si="2"/>
        <v>0</v>
      </c>
      <c r="GE186" s="13">
        <f t="shared" si="2"/>
        <v>0</v>
      </c>
      <c r="GF186" s="13">
        <f t="shared" si="2"/>
        <v>0</v>
      </c>
      <c r="GG186" s="13">
        <f t="shared" si="2"/>
        <v>0</v>
      </c>
      <c r="GH186" s="13">
        <f t="shared" si="2"/>
        <v>0</v>
      </c>
      <c r="GI186" s="13">
        <f t="shared" si="2"/>
        <v>0</v>
      </c>
      <c r="GJ186" s="13">
        <f t="shared" si="2"/>
        <v>0</v>
      </c>
      <c r="GK186" s="13">
        <f t="shared" si="2"/>
        <v>0</v>
      </c>
      <c r="GL186" s="13">
        <f t="shared" si="2"/>
        <v>0</v>
      </c>
      <c r="GM186" s="13">
        <f t="shared" si="2"/>
        <v>0</v>
      </c>
      <c r="GN186" s="13">
        <f t="shared" si="2"/>
        <v>0</v>
      </c>
      <c r="GO186" s="13">
        <f t="shared" si="2"/>
        <v>0</v>
      </c>
      <c r="GP186" s="13">
        <f t="shared" si="2"/>
        <v>0</v>
      </c>
      <c r="GQ186" s="13">
        <f t="shared" si="2"/>
        <v>0</v>
      </c>
      <c r="GR186" s="13">
        <f t="shared" si="2"/>
        <v>0</v>
      </c>
      <c r="GS186" s="13">
        <f t="shared" si="2"/>
        <v>0</v>
      </c>
      <c r="GT186" s="13">
        <f t="shared" si="2"/>
        <v>0</v>
      </c>
      <c r="GU186" s="13">
        <f t="shared" si="2"/>
        <v>0</v>
      </c>
      <c r="GV186" s="13">
        <f t="shared" si="2"/>
        <v>0</v>
      </c>
      <c r="GW186" s="13">
        <f t="shared" si="2"/>
        <v>0</v>
      </c>
      <c r="GX186" s="13">
        <f t="shared" si="2"/>
        <v>0</v>
      </c>
      <c r="GY186" s="13">
        <f t="shared" si="2"/>
        <v>0</v>
      </c>
      <c r="GZ186" s="13">
        <f t="shared" si="2"/>
        <v>0</v>
      </c>
      <c r="HA186" s="13">
        <f t="shared" si="2"/>
        <v>0</v>
      </c>
      <c r="HB186" s="13">
        <f t="shared" si="2"/>
        <v>0</v>
      </c>
      <c r="HC186" s="13">
        <f t="shared" si="2"/>
        <v>0</v>
      </c>
      <c r="HD186" s="13">
        <f t="shared" si="2"/>
        <v>0</v>
      </c>
      <c r="HE186" s="13">
        <f t="shared" si="2"/>
        <v>0</v>
      </c>
      <c r="HF186" s="13">
        <f t="shared" si="2"/>
        <v>0</v>
      </c>
      <c r="HG186" s="13">
        <f t="shared" si="2"/>
        <v>0</v>
      </c>
      <c r="HH186" s="13">
        <f t="shared" si="2"/>
        <v>0</v>
      </c>
      <c r="HI186" s="13">
        <f t="shared" ref="HI186:JT186" si="3">general_device_image.description</f>
        <v>0</v>
      </c>
      <c r="HJ186" s="13">
        <f t="shared" si="3"/>
        <v>0</v>
      </c>
      <c r="HK186" s="13">
        <f t="shared" si="3"/>
        <v>0</v>
      </c>
      <c r="HL186" s="13">
        <f t="shared" si="3"/>
        <v>0</v>
      </c>
      <c r="HM186" s="13">
        <f t="shared" si="3"/>
        <v>0</v>
      </c>
      <c r="HN186" s="13">
        <f t="shared" si="3"/>
        <v>0</v>
      </c>
      <c r="HO186" s="13">
        <f t="shared" si="3"/>
        <v>0</v>
      </c>
      <c r="HP186" s="13">
        <f t="shared" si="3"/>
        <v>0</v>
      </c>
      <c r="HQ186" s="13">
        <f t="shared" si="3"/>
        <v>0</v>
      </c>
      <c r="HR186" s="13">
        <f t="shared" si="3"/>
        <v>0</v>
      </c>
      <c r="HS186" s="13">
        <f t="shared" si="3"/>
        <v>0</v>
      </c>
      <c r="HT186" s="13">
        <f t="shared" si="3"/>
        <v>0</v>
      </c>
      <c r="HU186" s="13">
        <f t="shared" si="3"/>
        <v>0</v>
      </c>
      <c r="HV186" s="13">
        <f t="shared" si="3"/>
        <v>0</v>
      </c>
      <c r="HW186" s="13">
        <f t="shared" si="3"/>
        <v>0</v>
      </c>
      <c r="HX186" s="13">
        <f t="shared" si="3"/>
        <v>0</v>
      </c>
      <c r="HY186" s="13">
        <f t="shared" si="3"/>
        <v>0</v>
      </c>
      <c r="HZ186" s="13">
        <f t="shared" si="3"/>
        <v>0</v>
      </c>
      <c r="IA186" s="13">
        <f t="shared" si="3"/>
        <v>0</v>
      </c>
      <c r="IB186" s="13">
        <f t="shared" si="3"/>
        <v>0</v>
      </c>
      <c r="IC186" s="13">
        <f t="shared" si="3"/>
        <v>0</v>
      </c>
      <c r="ID186" s="13">
        <f t="shared" si="3"/>
        <v>0</v>
      </c>
      <c r="IE186" s="13">
        <f t="shared" si="3"/>
        <v>0</v>
      </c>
      <c r="IF186" s="13">
        <f t="shared" si="3"/>
        <v>0</v>
      </c>
      <c r="IG186" s="13">
        <f t="shared" si="3"/>
        <v>0</v>
      </c>
      <c r="IH186" s="13">
        <f t="shared" si="3"/>
        <v>0</v>
      </c>
      <c r="II186" s="13">
        <f t="shared" si="3"/>
        <v>0</v>
      </c>
      <c r="IJ186" s="13">
        <f t="shared" si="3"/>
        <v>0</v>
      </c>
      <c r="IK186" s="13">
        <f t="shared" si="3"/>
        <v>0</v>
      </c>
      <c r="IL186" s="13">
        <f t="shared" si="3"/>
        <v>0</v>
      </c>
      <c r="IM186" s="13">
        <f t="shared" si="3"/>
        <v>0</v>
      </c>
      <c r="IN186" s="13">
        <f t="shared" si="3"/>
        <v>0</v>
      </c>
      <c r="IO186" s="13">
        <f t="shared" si="3"/>
        <v>0</v>
      </c>
      <c r="IP186" s="13">
        <f t="shared" si="3"/>
        <v>0</v>
      </c>
      <c r="IQ186" s="13">
        <f t="shared" si="3"/>
        <v>0</v>
      </c>
      <c r="IR186" s="13">
        <f t="shared" si="3"/>
        <v>0</v>
      </c>
      <c r="IS186" s="13">
        <f t="shared" si="3"/>
        <v>0</v>
      </c>
      <c r="IT186" s="13">
        <f t="shared" si="3"/>
        <v>0</v>
      </c>
      <c r="IU186" s="13">
        <f t="shared" si="3"/>
        <v>0</v>
      </c>
      <c r="IV186" s="13">
        <f t="shared" si="3"/>
        <v>0</v>
      </c>
      <c r="IW186" s="13">
        <f t="shared" si="3"/>
        <v>0</v>
      </c>
      <c r="IX186" s="13">
        <f t="shared" si="3"/>
        <v>0</v>
      </c>
      <c r="IY186" s="13">
        <f t="shared" si="3"/>
        <v>0</v>
      </c>
      <c r="IZ186" s="13">
        <f t="shared" si="3"/>
        <v>0</v>
      </c>
      <c r="JA186" s="13">
        <f t="shared" si="3"/>
        <v>0</v>
      </c>
      <c r="JB186" s="13">
        <f t="shared" si="3"/>
        <v>0</v>
      </c>
      <c r="JC186" s="13">
        <f t="shared" si="3"/>
        <v>0</v>
      </c>
      <c r="JD186" s="13">
        <f t="shared" si="3"/>
        <v>0</v>
      </c>
      <c r="JE186" s="13">
        <f t="shared" si="3"/>
        <v>0</v>
      </c>
      <c r="JF186" s="13">
        <f t="shared" si="3"/>
        <v>0</v>
      </c>
      <c r="JG186" s="13">
        <f t="shared" si="3"/>
        <v>0</v>
      </c>
      <c r="JH186" s="13">
        <f t="shared" si="3"/>
        <v>0</v>
      </c>
      <c r="JI186" s="13">
        <f t="shared" si="3"/>
        <v>0</v>
      </c>
      <c r="JJ186" s="13">
        <f t="shared" si="3"/>
        <v>0</v>
      </c>
      <c r="JK186" s="13">
        <f t="shared" si="3"/>
        <v>0</v>
      </c>
      <c r="JL186" s="13">
        <f t="shared" si="3"/>
        <v>0</v>
      </c>
      <c r="JM186" s="13">
        <f t="shared" si="3"/>
        <v>0</v>
      </c>
      <c r="JN186" s="13">
        <f t="shared" si="3"/>
        <v>0</v>
      </c>
      <c r="JO186" s="13">
        <f t="shared" si="3"/>
        <v>0</v>
      </c>
      <c r="JP186" s="13">
        <f t="shared" si="3"/>
        <v>0</v>
      </c>
      <c r="JQ186" s="13">
        <f t="shared" si="3"/>
        <v>0</v>
      </c>
      <c r="JR186" s="13">
        <f t="shared" si="3"/>
        <v>0</v>
      </c>
      <c r="JS186" s="13">
        <f t="shared" si="3"/>
        <v>0</v>
      </c>
      <c r="JT186" s="13">
        <f t="shared" si="3"/>
        <v>0</v>
      </c>
      <c r="JU186" s="13">
        <f t="shared" ref="JU186:MF186" si="4">general_device_image.description</f>
        <v>0</v>
      </c>
      <c r="JV186" s="13">
        <f t="shared" si="4"/>
        <v>0</v>
      </c>
      <c r="JW186" s="13">
        <f t="shared" si="4"/>
        <v>0</v>
      </c>
      <c r="JX186" s="13">
        <f t="shared" si="4"/>
        <v>0</v>
      </c>
      <c r="JY186" s="13">
        <f t="shared" si="4"/>
        <v>0</v>
      </c>
      <c r="JZ186" s="13">
        <f t="shared" si="4"/>
        <v>0</v>
      </c>
      <c r="KA186" s="13">
        <f t="shared" si="4"/>
        <v>0</v>
      </c>
      <c r="KB186" s="13">
        <f t="shared" si="4"/>
        <v>0</v>
      </c>
      <c r="KC186" s="13">
        <f t="shared" si="4"/>
        <v>0</v>
      </c>
      <c r="KD186" s="13">
        <f t="shared" si="4"/>
        <v>0</v>
      </c>
      <c r="KE186" s="13">
        <f t="shared" si="4"/>
        <v>0</v>
      </c>
      <c r="KF186" s="13">
        <f t="shared" si="4"/>
        <v>0</v>
      </c>
      <c r="KG186" s="13">
        <f t="shared" si="4"/>
        <v>0</v>
      </c>
      <c r="KH186" s="13">
        <f t="shared" si="4"/>
        <v>0</v>
      </c>
      <c r="KI186" s="13">
        <f t="shared" si="4"/>
        <v>0</v>
      </c>
      <c r="KJ186" s="13">
        <f t="shared" si="4"/>
        <v>0</v>
      </c>
      <c r="KK186" s="13">
        <f t="shared" si="4"/>
        <v>0</v>
      </c>
      <c r="KL186" s="13">
        <f t="shared" si="4"/>
        <v>0</v>
      </c>
      <c r="KM186" s="13">
        <f t="shared" si="4"/>
        <v>0</v>
      </c>
      <c r="KN186" s="13">
        <f t="shared" si="4"/>
        <v>0</v>
      </c>
      <c r="KO186" s="13">
        <f t="shared" si="4"/>
        <v>0</v>
      </c>
      <c r="KP186" s="13">
        <f t="shared" si="4"/>
        <v>0</v>
      </c>
      <c r="KQ186" s="13">
        <f t="shared" si="4"/>
        <v>0</v>
      </c>
      <c r="KR186" s="13">
        <f t="shared" si="4"/>
        <v>0</v>
      </c>
      <c r="KS186" s="13">
        <f t="shared" si="4"/>
        <v>0</v>
      </c>
      <c r="KT186" s="13">
        <f t="shared" si="4"/>
        <v>0</v>
      </c>
      <c r="KU186" s="13">
        <f t="shared" si="4"/>
        <v>0</v>
      </c>
      <c r="KV186" s="13">
        <f t="shared" si="4"/>
        <v>0</v>
      </c>
      <c r="KW186" s="13">
        <f t="shared" si="4"/>
        <v>0</v>
      </c>
      <c r="KX186" s="13">
        <f t="shared" si="4"/>
        <v>0</v>
      </c>
      <c r="KY186" s="13">
        <f t="shared" si="4"/>
        <v>0</v>
      </c>
      <c r="KZ186" s="13">
        <f t="shared" si="4"/>
        <v>0</v>
      </c>
      <c r="LA186" s="13">
        <f t="shared" si="4"/>
        <v>0</v>
      </c>
      <c r="LB186" s="13">
        <f t="shared" si="4"/>
        <v>0</v>
      </c>
      <c r="LC186" s="13">
        <f t="shared" si="4"/>
        <v>0</v>
      </c>
      <c r="LD186" s="13">
        <f t="shared" si="4"/>
        <v>0</v>
      </c>
      <c r="LE186" s="13">
        <f t="shared" si="4"/>
        <v>0</v>
      </c>
      <c r="LF186" s="13">
        <f t="shared" si="4"/>
        <v>0</v>
      </c>
      <c r="LG186" s="13">
        <f t="shared" si="4"/>
        <v>0</v>
      </c>
      <c r="LH186" s="13">
        <f t="shared" si="4"/>
        <v>0</v>
      </c>
      <c r="LI186" s="13">
        <f t="shared" si="4"/>
        <v>0</v>
      </c>
      <c r="LJ186" s="13">
        <f t="shared" si="4"/>
        <v>0</v>
      </c>
      <c r="LK186" s="13">
        <f t="shared" si="4"/>
        <v>0</v>
      </c>
      <c r="LL186" s="13">
        <f t="shared" si="4"/>
        <v>0</v>
      </c>
      <c r="LM186" s="13">
        <f t="shared" si="4"/>
        <v>0</v>
      </c>
      <c r="LN186" s="13">
        <f t="shared" si="4"/>
        <v>0</v>
      </c>
      <c r="LO186" s="13">
        <f t="shared" si="4"/>
        <v>0</v>
      </c>
      <c r="LP186" s="13">
        <f t="shared" si="4"/>
        <v>0</v>
      </c>
      <c r="LQ186" s="13">
        <f t="shared" si="4"/>
        <v>0</v>
      </c>
      <c r="LR186" s="13">
        <f t="shared" si="4"/>
        <v>0</v>
      </c>
      <c r="LS186" s="13">
        <f t="shared" si="4"/>
        <v>0</v>
      </c>
      <c r="LT186" s="13">
        <f t="shared" si="4"/>
        <v>0</v>
      </c>
      <c r="LU186" s="13">
        <f t="shared" si="4"/>
        <v>0</v>
      </c>
      <c r="LV186" s="13">
        <f t="shared" si="4"/>
        <v>0</v>
      </c>
      <c r="LW186" s="13">
        <f t="shared" si="4"/>
        <v>0</v>
      </c>
      <c r="LX186" s="13">
        <f t="shared" si="4"/>
        <v>0</v>
      </c>
      <c r="LY186" s="13">
        <f t="shared" si="4"/>
        <v>0</v>
      </c>
      <c r="LZ186" s="13">
        <f t="shared" si="4"/>
        <v>0</v>
      </c>
      <c r="MA186" s="13">
        <f t="shared" si="4"/>
        <v>0</v>
      </c>
      <c r="MB186" s="13">
        <f t="shared" si="4"/>
        <v>0</v>
      </c>
      <c r="MC186" s="13">
        <f t="shared" si="4"/>
        <v>0</v>
      </c>
      <c r="MD186" s="13">
        <f t="shared" si="4"/>
        <v>0</v>
      </c>
      <c r="ME186" s="13">
        <f t="shared" si="4"/>
        <v>0</v>
      </c>
      <c r="MF186" s="13">
        <f t="shared" si="4"/>
        <v>0</v>
      </c>
      <c r="MG186" s="13">
        <f t="shared" ref="MG186:OR186" si="5">general_device_image.description</f>
        <v>0</v>
      </c>
      <c r="MH186" s="13">
        <f t="shared" si="5"/>
        <v>0</v>
      </c>
      <c r="MI186" s="13">
        <f t="shared" si="5"/>
        <v>0</v>
      </c>
      <c r="MJ186" s="13">
        <f t="shared" si="5"/>
        <v>0</v>
      </c>
      <c r="MK186" s="13">
        <f t="shared" si="5"/>
        <v>0</v>
      </c>
      <c r="ML186" s="13">
        <f t="shared" si="5"/>
        <v>0</v>
      </c>
      <c r="MM186" s="13">
        <f t="shared" si="5"/>
        <v>0</v>
      </c>
      <c r="MN186" s="13">
        <f t="shared" si="5"/>
        <v>0</v>
      </c>
      <c r="MO186" s="13">
        <f t="shared" si="5"/>
        <v>0</v>
      </c>
      <c r="MP186" s="13">
        <f t="shared" si="5"/>
        <v>0</v>
      </c>
      <c r="MQ186" s="13">
        <f t="shared" si="5"/>
        <v>0</v>
      </c>
      <c r="MR186" s="13">
        <f t="shared" si="5"/>
        <v>0</v>
      </c>
      <c r="MS186" s="13">
        <f t="shared" si="5"/>
        <v>0</v>
      </c>
      <c r="MT186" s="13">
        <f t="shared" si="5"/>
        <v>0</v>
      </c>
      <c r="MU186" s="13">
        <f t="shared" si="5"/>
        <v>0</v>
      </c>
      <c r="MV186" s="13">
        <f t="shared" si="5"/>
        <v>0</v>
      </c>
      <c r="MW186" s="13">
        <f t="shared" si="5"/>
        <v>0</v>
      </c>
      <c r="MX186" s="13">
        <f t="shared" si="5"/>
        <v>0</v>
      </c>
      <c r="MY186" s="13">
        <f t="shared" si="5"/>
        <v>0</v>
      </c>
      <c r="MZ186" s="13">
        <f t="shared" si="5"/>
        <v>0</v>
      </c>
      <c r="NA186" s="13">
        <f t="shared" si="5"/>
        <v>0</v>
      </c>
      <c r="NB186" s="13">
        <f t="shared" si="5"/>
        <v>0</v>
      </c>
      <c r="NC186" s="13">
        <f t="shared" si="5"/>
        <v>0</v>
      </c>
      <c r="ND186" s="13">
        <f t="shared" si="5"/>
        <v>0</v>
      </c>
      <c r="NE186" s="13">
        <f t="shared" si="5"/>
        <v>0</v>
      </c>
      <c r="NF186" s="13">
        <f t="shared" si="5"/>
        <v>0</v>
      </c>
      <c r="NG186" s="13">
        <f t="shared" si="5"/>
        <v>0</v>
      </c>
      <c r="NH186" s="13">
        <f t="shared" si="5"/>
        <v>0</v>
      </c>
      <c r="NI186" s="13">
        <f t="shared" si="5"/>
        <v>0</v>
      </c>
      <c r="NJ186" s="13">
        <f t="shared" si="5"/>
        <v>0</v>
      </c>
      <c r="NK186" s="13">
        <f t="shared" si="5"/>
        <v>0</v>
      </c>
      <c r="NL186" s="13">
        <f t="shared" si="5"/>
        <v>0</v>
      </c>
      <c r="NM186" s="13">
        <f t="shared" si="5"/>
        <v>0</v>
      </c>
      <c r="NN186" s="13">
        <f t="shared" si="5"/>
        <v>0</v>
      </c>
      <c r="NO186" s="13">
        <f t="shared" si="5"/>
        <v>0</v>
      </c>
      <c r="NP186" s="13">
        <f t="shared" si="5"/>
        <v>0</v>
      </c>
      <c r="NQ186" s="13">
        <f t="shared" si="5"/>
        <v>0</v>
      </c>
      <c r="NR186" s="13">
        <f t="shared" si="5"/>
        <v>0</v>
      </c>
      <c r="NS186" s="13">
        <f t="shared" si="5"/>
        <v>0</v>
      </c>
      <c r="NT186" s="13">
        <f t="shared" si="5"/>
        <v>0</v>
      </c>
      <c r="NU186" s="13">
        <f t="shared" si="5"/>
        <v>0</v>
      </c>
      <c r="NV186" s="13">
        <f t="shared" si="5"/>
        <v>0</v>
      </c>
      <c r="NW186" s="13">
        <f t="shared" si="5"/>
        <v>0</v>
      </c>
      <c r="NX186" s="13">
        <f t="shared" si="5"/>
        <v>0</v>
      </c>
      <c r="NY186" s="13">
        <f t="shared" si="5"/>
        <v>0</v>
      </c>
      <c r="NZ186" s="13">
        <f t="shared" si="5"/>
        <v>0</v>
      </c>
      <c r="OA186" s="13">
        <f t="shared" si="5"/>
        <v>0</v>
      </c>
      <c r="OB186" s="13">
        <f t="shared" si="5"/>
        <v>0</v>
      </c>
      <c r="OC186" s="13">
        <f t="shared" si="5"/>
        <v>0</v>
      </c>
      <c r="OD186" s="13">
        <f t="shared" si="5"/>
        <v>0</v>
      </c>
      <c r="OE186" s="13">
        <f t="shared" si="5"/>
        <v>0</v>
      </c>
      <c r="OF186" s="13">
        <f t="shared" si="5"/>
        <v>0</v>
      </c>
      <c r="OG186" s="13">
        <f t="shared" si="5"/>
        <v>0</v>
      </c>
      <c r="OH186" s="13">
        <f t="shared" si="5"/>
        <v>0</v>
      </c>
      <c r="OI186" s="13">
        <f t="shared" si="5"/>
        <v>0</v>
      </c>
      <c r="OJ186" s="13">
        <f t="shared" si="5"/>
        <v>0</v>
      </c>
      <c r="OK186" s="13">
        <f t="shared" si="5"/>
        <v>0</v>
      </c>
      <c r="OL186" s="13">
        <f t="shared" si="5"/>
        <v>0</v>
      </c>
      <c r="OM186" s="13">
        <f t="shared" si="5"/>
        <v>0</v>
      </c>
      <c r="ON186" s="13">
        <f t="shared" si="5"/>
        <v>0</v>
      </c>
      <c r="OO186" s="13">
        <f t="shared" si="5"/>
        <v>0</v>
      </c>
      <c r="OP186" s="13">
        <f t="shared" si="5"/>
        <v>0</v>
      </c>
      <c r="OQ186" s="13">
        <f t="shared" si="5"/>
        <v>0</v>
      </c>
      <c r="OR186" s="13">
        <f t="shared" si="5"/>
        <v>0</v>
      </c>
      <c r="OS186" s="13">
        <f t="shared" ref="OS186:RD186" si="6">general_device_image.description</f>
        <v>0</v>
      </c>
      <c r="OT186" s="13">
        <f t="shared" si="6"/>
        <v>0</v>
      </c>
      <c r="OU186" s="13">
        <f t="shared" si="6"/>
        <v>0</v>
      </c>
      <c r="OV186" s="13">
        <f t="shared" si="6"/>
        <v>0</v>
      </c>
      <c r="OW186" s="13">
        <f t="shared" si="6"/>
        <v>0</v>
      </c>
      <c r="OX186" s="13">
        <f t="shared" si="6"/>
        <v>0</v>
      </c>
      <c r="OY186" s="13">
        <f t="shared" si="6"/>
        <v>0</v>
      </c>
      <c r="OZ186" s="13">
        <f t="shared" si="6"/>
        <v>0</v>
      </c>
      <c r="PA186" s="13">
        <f t="shared" si="6"/>
        <v>0</v>
      </c>
      <c r="PB186" s="13">
        <f t="shared" si="6"/>
        <v>0</v>
      </c>
      <c r="PC186" s="13">
        <f t="shared" si="6"/>
        <v>0</v>
      </c>
      <c r="PD186" s="13">
        <f t="shared" si="6"/>
        <v>0</v>
      </c>
      <c r="PE186" s="13">
        <f t="shared" si="6"/>
        <v>0</v>
      </c>
      <c r="PF186" s="13">
        <f t="shared" si="6"/>
        <v>0</v>
      </c>
      <c r="PG186" s="13">
        <f t="shared" si="6"/>
        <v>0</v>
      </c>
      <c r="PH186" s="13">
        <f t="shared" si="6"/>
        <v>0</v>
      </c>
      <c r="PI186" s="13">
        <f t="shared" si="6"/>
        <v>0</v>
      </c>
      <c r="PJ186" s="13">
        <f t="shared" si="6"/>
        <v>0</v>
      </c>
      <c r="PK186" s="13">
        <f t="shared" si="6"/>
        <v>0</v>
      </c>
      <c r="PL186" s="13">
        <f t="shared" si="6"/>
        <v>0</v>
      </c>
      <c r="PM186" s="13">
        <f t="shared" si="6"/>
        <v>0</v>
      </c>
      <c r="PN186" s="13">
        <f t="shared" si="6"/>
        <v>0</v>
      </c>
      <c r="PO186" s="13">
        <f t="shared" si="6"/>
        <v>0</v>
      </c>
      <c r="PP186" s="13">
        <f t="shared" si="6"/>
        <v>0</v>
      </c>
      <c r="PQ186" s="13">
        <f t="shared" si="6"/>
        <v>0</v>
      </c>
      <c r="PR186" s="13">
        <f t="shared" si="6"/>
        <v>0</v>
      </c>
      <c r="PS186" s="13">
        <f t="shared" si="6"/>
        <v>0</v>
      </c>
      <c r="PT186" s="13">
        <f t="shared" si="6"/>
        <v>0</v>
      </c>
      <c r="PU186" s="13">
        <f t="shared" si="6"/>
        <v>0</v>
      </c>
      <c r="PV186" s="13">
        <f t="shared" si="6"/>
        <v>0</v>
      </c>
      <c r="PW186" s="13">
        <f t="shared" si="6"/>
        <v>0</v>
      </c>
      <c r="PX186" s="13">
        <f t="shared" si="6"/>
        <v>0</v>
      </c>
      <c r="PY186" s="13">
        <f t="shared" si="6"/>
        <v>0</v>
      </c>
      <c r="PZ186" s="13">
        <f t="shared" si="6"/>
        <v>0</v>
      </c>
      <c r="QA186" s="13">
        <f t="shared" si="6"/>
        <v>0</v>
      </c>
      <c r="QB186" s="13">
        <f t="shared" si="6"/>
        <v>0</v>
      </c>
      <c r="QC186" s="13">
        <f t="shared" si="6"/>
        <v>0</v>
      </c>
      <c r="QD186" s="13">
        <f t="shared" si="6"/>
        <v>0</v>
      </c>
      <c r="QE186" s="13">
        <f t="shared" si="6"/>
        <v>0</v>
      </c>
      <c r="QF186" s="13">
        <f t="shared" si="6"/>
        <v>0</v>
      </c>
      <c r="QG186" s="13">
        <f t="shared" si="6"/>
        <v>0</v>
      </c>
      <c r="QH186" s="13">
        <f t="shared" si="6"/>
        <v>0</v>
      </c>
      <c r="QI186" s="13">
        <f t="shared" si="6"/>
        <v>0</v>
      </c>
      <c r="QJ186" s="13">
        <f t="shared" si="6"/>
        <v>0</v>
      </c>
      <c r="QK186" s="13">
        <f t="shared" si="6"/>
        <v>0</v>
      </c>
      <c r="QL186" s="13">
        <f t="shared" si="6"/>
        <v>0</v>
      </c>
      <c r="QM186" s="13">
        <f t="shared" si="6"/>
        <v>0</v>
      </c>
      <c r="QN186" s="13">
        <f t="shared" si="6"/>
        <v>0</v>
      </c>
      <c r="QO186" s="13">
        <f t="shared" si="6"/>
        <v>0</v>
      </c>
      <c r="QP186" s="13">
        <f t="shared" si="6"/>
        <v>0</v>
      </c>
      <c r="QQ186" s="13">
        <f t="shared" si="6"/>
        <v>0</v>
      </c>
      <c r="QR186" s="13">
        <f t="shared" si="6"/>
        <v>0</v>
      </c>
      <c r="QS186" s="13">
        <f t="shared" si="6"/>
        <v>0</v>
      </c>
      <c r="QT186" s="13">
        <f t="shared" si="6"/>
        <v>0</v>
      </c>
      <c r="QU186" s="13">
        <f t="shared" si="6"/>
        <v>0</v>
      </c>
      <c r="QV186" s="13">
        <f t="shared" si="6"/>
        <v>0</v>
      </c>
      <c r="QW186" s="13">
        <f t="shared" si="6"/>
        <v>0</v>
      </c>
      <c r="QX186" s="13">
        <f t="shared" si="6"/>
        <v>0</v>
      </c>
      <c r="QY186" s="13">
        <f t="shared" si="6"/>
        <v>0</v>
      </c>
      <c r="QZ186" s="13">
        <f t="shared" si="6"/>
        <v>0</v>
      </c>
      <c r="RA186" s="13">
        <f t="shared" si="6"/>
        <v>0</v>
      </c>
      <c r="RB186" s="13">
        <f t="shared" si="6"/>
        <v>0</v>
      </c>
      <c r="RC186" s="13">
        <f t="shared" si="6"/>
        <v>0</v>
      </c>
      <c r="RD186" s="13">
        <f t="shared" si="6"/>
        <v>0</v>
      </c>
      <c r="RE186" s="13">
        <f t="shared" ref="RE186:TP186" si="7">general_device_image.description</f>
        <v>0</v>
      </c>
      <c r="RF186" s="13">
        <f t="shared" si="7"/>
        <v>0</v>
      </c>
      <c r="RG186" s="13">
        <f t="shared" si="7"/>
        <v>0</v>
      </c>
      <c r="RH186" s="13">
        <f t="shared" si="7"/>
        <v>0</v>
      </c>
      <c r="RI186" s="13">
        <f t="shared" si="7"/>
        <v>0</v>
      </c>
      <c r="RJ186" s="13">
        <f t="shared" si="7"/>
        <v>0</v>
      </c>
      <c r="RK186" s="13">
        <f t="shared" si="7"/>
        <v>0</v>
      </c>
      <c r="RL186" s="13">
        <f t="shared" si="7"/>
        <v>0</v>
      </c>
      <c r="RM186" s="13">
        <f t="shared" si="7"/>
        <v>0</v>
      </c>
      <c r="RN186" s="13">
        <f t="shared" si="7"/>
        <v>0</v>
      </c>
      <c r="RO186" s="13">
        <f t="shared" si="7"/>
        <v>0</v>
      </c>
      <c r="RP186" s="13">
        <f t="shared" si="7"/>
        <v>0</v>
      </c>
      <c r="RQ186" s="13">
        <f t="shared" si="7"/>
        <v>0</v>
      </c>
      <c r="RR186" s="13">
        <f t="shared" si="7"/>
        <v>0</v>
      </c>
      <c r="RS186" s="13">
        <f t="shared" si="7"/>
        <v>0</v>
      </c>
      <c r="RT186" s="13">
        <f t="shared" si="7"/>
        <v>0</v>
      </c>
      <c r="RU186" s="13">
        <f t="shared" si="7"/>
        <v>0</v>
      </c>
      <c r="RV186" s="13">
        <f t="shared" si="7"/>
        <v>0</v>
      </c>
      <c r="RW186" s="13">
        <f t="shared" si="7"/>
        <v>0</v>
      </c>
      <c r="RX186" s="13">
        <f t="shared" si="7"/>
        <v>0</v>
      </c>
      <c r="RY186" s="13">
        <f t="shared" si="7"/>
        <v>0</v>
      </c>
      <c r="RZ186" s="13">
        <f t="shared" si="7"/>
        <v>0</v>
      </c>
      <c r="SA186" s="13">
        <f t="shared" si="7"/>
        <v>0</v>
      </c>
      <c r="SB186" s="13">
        <f t="shared" si="7"/>
        <v>0</v>
      </c>
      <c r="SC186" s="13">
        <f t="shared" si="7"/>
        <v>0</v>
      </c>
      <c r="SD186" s="13">
        <f t="shared" si="7"/>
        <v>0</v>
      </c>
      <c r="SE186" s="13">
        <f t="shared" si="7"/>
        <v>0</v>
      </c>
      <c r="SF186" s="13">
        <f t="shared" si="7"/>
        <v>0</v>
      </c>
      <c r="SG186" s="13">
        <f t="shared" si="7"/>
        <v>0</v>
      </c>
      <c r="SH186" s="13">
        <f t="shared" si="7"/>
        <v>0</v>
      </c>
      <c r="SI186" s="13">
        <f t="shared" si="7"/>
        <v>0</v>
      </c>
      <c r="SJ186" s="13">
        <f t="shared" si="7"/>
        <v>0</v>
      </c>
      <c r="SK186" s="13">
        <f t="shared" si="7"/>
        <v>0</v>
      </c>
      <c r="SL186" s="13">
        <f t="shared" si="7"/>
        <v>0</v>
      </c>
      <c r="SM186" s="13">
        <f t="shared" si="7"/>
        <v>0</v>
      </c>
      <c r="SN186" s="13">
        <f t="shared" si="7"/>
        <v>0</v>
      </c>
      <c r="SO186" s="13">
        <f t="shared" si="7"/>
        <v>0</v>
      </c>
      <c r="SP186" s="13">
        <f t="shared" si="7"/>
        <v>0</v>
      </c>
      <c r="SQ186" s="13">
        <f t="shared" si="7"/>
        <v>0</v>
      </c>
      <c r="SR186" s="13">
        <f t="shared" si="7"/>
        <v>0</v>
      </c>
      <c r="SS186" s="13">
        <f t="shared" si="7"/>
        <v>0</v>
      </c>
      <c r="ST186" s="13">
        <f t="shared" si="7"/>
        <v>0</v>
      </c>
      <c r="SU186" s="13">
        <f t="shared" si="7"/>
        <v>0</v>
      </c>
      <c r="SV186" s="13">
        <f t="shared" si="7"/>
        <v>0</v>
      </c>
      <c r="SW186" s="13">
        <f t="shared" si="7"/>
        <v>0</v>
      </c>
      <c r="SX186" s="13">
        <f t="shared" si="7"/>
        <v>0</v>
      </c>
      <c r="SY186" s="13">
        <f t="shared" si="7"/>
        <v>0</v>
      </c>
      <c r="SZ186" s="13">
        <f t="shared" si="7"/>
        <v>0</v>
      </c>
      <c r="TA186" s="13">
        <f t="shared" si="7"/>
        <v>0</v>
      </c>
      <c r="TB186" s="13">
        <f t="shared" si="7"/>
        <v>0</v>
      </c>
      <c r="TC186" s="13">
        <f t="shared" si="7"/>
        <v>0</v>
      </c>
      <c r="TD186" s="13">
        <f t="shared" si="7"/>
        <v>0</v>
      </c>
      <c r="TE186" s="13">
        <f t="shared" si="7"/>
        <v>0</v>
      </c>
      <c r="TF186" s="13">
        <f t="shared" si="7"/>
        <v>0</v>
      </c>
      <c r="TG186" s="13">
        <f t="shared" si="7"/>
        <v>0</v>
      </c>
      <c r="TH186" s="13">
        <f t="shared" si="7"/>
        <v>0</v>
      </c>
      <c r="TI186" s="13">
        <f t="shared" si="7"/>
        <v>0</v>
      </c>
      <c r="TJ186" s="13">
        <f t="shared" si="7"/>
        <v>0</v>
      </c>
      <c r="TK186" s="13">
        <f t="shared" si="7"/>
        <v>0</v>
      </c>
      <c r="TL186" s="13">
        <f t="shared" si="7"/>
        <v>0</v>
      </c>
      <c r="TM186" s="13">
        <f t="shared" si="7"/>
        <v>0</v>
      </c>
      <c r="TN186" s="13">
        <f t="shared" si="7"/>
        <v>0</v>
      </c>
      <c r="TO186" s="13">
        <f t="shared" si="7"/>
        <v>0</v>
      </c>
      <c r="TP186" s="13">
        <f t="shared" si="7"/>
        <v>0</v>
      </c>
      <c r="TQ186" s="13">
        <f t="shared" ref="TQ186:WB186" si="8">general_device_image.description</f>
        <v>0</v>
      </c>
      <c r="TR186" s="13">
        <f t="shared" si="8"/>
        <v>0</v>
      </c>
      <c r="TS186" s="13">
        <f t="shared" si="8"/>
        <v>0</v>
      </c>
      <c r="TT186" s="13">
        <f t="shared" si="8"/>
        <v>0</v>
      </c>
      <c r="TU186" s="13">
        <f t="shared" si="8"/>
        <v>0</v>
      </c>
      <c r="TV186" s="13">
        <f t="shared" si="8"/>
        <v>0</v>
      </c>
      <c r="TW186" s="13">
        <f t="shared" si="8"/>
        <v>0</v>
      </c>
      <c r="TX186" s="13">
        <f t="shared" si="8"/>
        <v>0</v>
      </c>
      <c r="TY186" s="13">
        <f t="shared" si="8"/>
        <v>0</v>
      </c>
      <c r="TZ186" s="13">
        <f t="shared" si="8"/>
        <v>0</v>
      </c>
      <c r="UA186" s="13">
        <f t="shared" si="8"/>
        <v>0</v>
      </c>
      <c r="UB186" s="13">
        <f t="shared" si="8"/>
        <v>0</v>
      </c>
      <c r="UC186" s="13">
        <f t="shared" si="8"/>
        <v>0</v>
      </c>
      <c r="UD186" s="13">
        <f t="shared" si="8"/>
        <v>0</v>
      </c>
      <c r="UE186" s="13">
        <f t="shared" si="8"/>
        <v>0</v>
      </c>
      <c r="UF186" s="13">
        <f t="shared" si="8"/>
        <v>0</v>
      </c>
      <c r="UG186" s="13">
        <f t="shared" si="8"/>
        <v>0</v>
      </c>
      <c r="UH186" s="13">
        <f t="shared" si="8"/>
        <v>0</v>
      </c>
      <c r="UI186" s="13">
        <f t="shared" si="8"/>
        <v>0</v>
      </c>
      <c r="UJ186" s="13">
        <f t="shared" si="8"/>
        <v>0</v>
      </c>
      <c r="UK186" s="13">
        <f t="shared" si="8"/>
        <v>0</v>
      </c>
      <c r="UL186" s="13">
        <f t="shared" si="8"/>
        <v>0</v>
      </c>
      <c r="UM186" s="13">
        <f t="shared" si="8"/>
        <v>0</v>
      </c>
      <c r="UN186" s="13">
        <f t="shared" si="8"/>
        <v>0</v>
      </c>
      <c r="UO186" s="13">
        <f t="shared" si="8"/>
        <v>0</v>
      </c>
      <c r="UP186" s="13">
        <f t="shared" si="8"/>
        <v>0</v>
      </c>
      <c r="UQ186" s="13">
        <f t="shared" si="8"/>
        <v>0</v>
      </c>
      <c r="UR186" s="13">
        <f t="shared" si="8"/>
        <v>0</v>
      </c>
      <c r="US186" s="13">
        <f t="shared" si="8"/>
        <v>0</v>
      </c>
      <c r="UT186" s="13">
        <f t="shared" si="8"/>
        <v>0</v>
      </c>
      <c r="UU186" s="13">
        <f t="shared" si="8"/>
        <v>0</v>
      </c>
      <c r="UV186" s="13">
        <f t="shared" si="8"/>
        <v>0</v>
      </c>
      <c r="UW186" s="13">
        <f t="shared" si="8"/>
        <v>0</v>
      </c>
      <c r="UX186" s="13">
        <f t="shared" si="8"/>
        <v>0</v>
      </c>
      <c r="UY186" s="13">
        <f t="shared" si="8"/>
        <v>0</v>
      </c>
      <c r="UZ186" s="13">
        <f t="shared" si="8"/>
        <v>0</v>
      </c>
      <c r="VA186" s="13">
        <f t="shared" si="8"/>
        <v>0</v>
      </c>
      <c r="VB186" s="13">
        <f t="shared" si="8"/>
        <v>0</v>
      </c>
      <c r="VC186" s="13">
        <f t="shared" si="8"/>
        <v>0</v>
      </c>
      <c r="VD186" s="13">
        <f t="shared" si="8"/>
        <v>0</v>
      </c>
      <c r="VE186" s="13">
        <f t="shared" si="8"/>
        <v>0</v>
      </c>
      <c r="VF186" s="13">
        <f t="shared" si="8"/>
        <v>0</v>
      </c>
      <c r="VG186" s="13">
        <f t="shared" si="8"/>
        <v>0</v>
      </c>
      <c r="VH186" s="13">
        <f t="shared" si="8"/>
        <v>0</v>
      </c>
      <c r="VI186" s="13">
        <f t="shared" si="8"/>
        <v>0</v>
      </c>
      <c r="VJ186" s="13">
        <f t="shared" si="8"/>
        <v>0</v>
      </c>
      <c r="VK186" s="13">
        <f t="shared" si="8"/>
        <v>0</v>
      </c>
      <c r="VL186" s="13">
        <f t="shared" si="8"/>
        <v>0</v>
      </c>
      <c r="VM186" s="13">
        <f t="shared" si="8"/>
        <v>0</v>
      </c>
      <c r="VN186" s="13">
        <f t="shared" si="8"/>
        <v>0</v>
      </c>
      <c r="VO186" s="13">
        <f t="shared" si="8"/>
        <v>0</v>
      </c>
      <c r="VP186" s="13">
        <f t="shared" si="8"/>
        <v>0</v>
      </c>
      <c r="VQ186" s="13">
        <f t="shared" si="8"/>
        <v>0</v>
      </c>
      <c r="VR186" s="13">
        <f t="shared" si="8"/>
        <v>0</v>
      </c>
      <c r="VS186" s="13">
        <f t="shared" si="8"/>
        <v>0</v>
      </c>
      <c r="VT186" s="13">
        <f t="shared" si="8"/>
        <v>0</v>
      </c>
      <c r="VU186" s="13">
        <f t="shared" si="8"/>
        <v>0</v>
      </c>
      <c r="VV186" s="13">
        <f t="shared" si="8"/>
        <v>0</v>
      </c>
      <c r="VW186" s="13">
        <f t="shared" si="8"/>
        <v>0</v>
      </c>
      <c r="VX186" s="13">
        <f t="shared" si="8"/>
        <v>0</v>
      </c>
      <c r="VY186" s="13">
        <f t="shared" si="8"/>
        <v>0</v>
      </c>
      <c r="VZ186" s="13">
        <f t="shared" si="8"/>
        <v>0</v>
      </c>
      <c r="WA186" s="13">
        <f t="shared" si="8"/>
        <v>0</v>
      </c>
      <c r="WB186" s="13">
        <f t="shared" si="8"/>
        <v>0</v>
      </c>
      <c r="WC186" s="13">
        <f t="shared" ref="WC186:YN186" si="9">general_device_image.description</f>
        <v>0</v>
      </c>
      <c r="WD186" s="13">
        <f t="shared" si="9"/>
        <v>0</v>
      </c>
      <c r="WE186" s="13">
        <f t="shared" si="9"/>
        <v>0</v>
      </c>
      <c r="WF186" s="13">
        <f t="shared" si="9"/>
        <v>0</v>
      </c>
      <c r="WG186" s="13">
        <f t="shared" si="9"/>
        <v>0</v>
      </c>
      <c r="WH186" s="13">
        <f t="shared" si="9"/>
        <v>0</v>
      </c>
      <c r="WI186" s="13">
        <f t="shared" si="9"/>
        <v>0</v>
      </c>
      <c r="WJ186" s="13">
        <f t="shared" si="9"/>
        <v>0</v>
      </c>
      <c r="WK186" s="13">
        <f t="shared" si="9"/>
        <v>0</v>
      </c>
      <c r="WL186" s="13">
        <f t="shared" si="9"/>
        <v>0</v>
      </c>
      <c r="WM186" s="13">
        <f t="shared" si="9"/>
        <v>0</v>
      </c>
      <c r="WN186" s="13">
        <f t="shared" si="9"/>
        <v>0</v>
      </c>
      <c r="WO186" s="13">
        <f t="shared" si="9"/>
        <v>0</v>
      </c>
      <c r="WP186" s="13">
        <f t="shared" si="9"/>
        <v>0</v>
      </c>
      <c r="WQ186" s="13">
        <f t="shared" si="9"/>
        <v>0</v>
      </c>
      <c r="WR186" s="13">
        <f t="shared" si="9"/>
        <v>0</v>
      </c>
      <c r="WS186" s="13">
        <f t="shared" si="9"/>
        <v>0</v>
      </c>
      <c r="WT186" s="13">
        <f t="shared" si="9"/>
        <v>0</v>
      </c>
      <c r="WU186" s="13">
        <f t="shared" si="9"/>
        <v>0</v>
      </c>
      <c r="WV186" s="13">
        <f t="shared" si="9"/>
        <v>0</v>
      </c>
      <c r="WW186" s="13">
        <f t="shared" si="9"/>
        <v>0</v>
      </c>
      <c r="WX186" s="13">
        <f t="shared" si="9"/>
        <v>0</v>
      </c>
      <c r="WY186" s="13">
        <f t="shared" si="9"/>
        <v>0</v>
      </c>
      <c r="WZ186" s="13">
        <f t="shared" si="9"/>
        <v>0</v>
      </c>
      <c r="XA186" s="13">
        <f t="shared" si="9"/>
        <v>0</v>
      </c>
      <c r="XB186" s="13">
        <f t="shared" si="9"/>
        <v>0</v>
      </c>
      <c r="XC186" s="13">
        <f t="shared" si="9"/>
        <v>0</v>
      </c>
      <c r="XD186" s="13">
        <f t="shared" si="9"/>
        <v>0</v>
      </c>
      <c r="XE186" s="13">
        <f t="shared" si="9"/>
        <v>0</v>
      </c>
      <c r="XF186" s="13">
        <f t="shared" si="9"/>
        <v>0</v>
      </c>
      <c r="XG186" s="13">
        <f t="shared" si="9"/>
        <v>0</v>
      </c>
      <c r="XH186" s="13">
        <f t="shared" si="9"/>
        <v>0</v>
      </c>
      <c r="XI186" s="13">
        <f t="shared" si="9"/>
        <v>0</v>
      </c>
      <c r="XJ186" s="13">
        <f t="shared" si="9"/>
        <v>0</v>
      </c>
      <c r="XK186" s="13">
        <f t="shared" si="9"/>
        <v>0</v>
      </c>
      <c r="XL186" s="13">
        <f t="shared" si="9"/>
        <v>0</v>
      </c>
      <c r="XM186" s="13">
        <f t="shared" si="9"/>
        <v>0</v>
      </c>
      <c r="XN186" s="13">
        <f t="shared" si="9"/>
        <v>0</v>
      </c>
      <c r="XO186" s="13">
        <f t="shared" si="9"/>
        <v>0</v>
      </c>
      <c r="XP186" s="13">
        <f t="shared" si="9"/>
        <v>0</v>
      </c>
      <c r="XQ186" s="13">
        <f t="shared" si="9"/>
        <v>0</v>
      </c>
      <c r="XR186" s="13">
        <f t="shared" si="9"/>
        <v>0</v>
      </c>
      <c r="XS186" s="13">
        <f t="shared" si="9"/>
        <v>0</v>
      </c>
      <c r="XT186" s="13">
        <f t="shared" si="9"/>
        <v>0</v>
      </c>
      <c r="XU186" s="13">
        <f t="shared" si="9"/>
        <v>0</v>
      </c>
      <c r="XV186" s="13">
        <f t="shared" si="9"/>
        <v>0</v>
      </c>
      <c r="XW186" s="13">
        <f t="shared" si="9"/>
        <v>0</v>
      </c>
      <c r="XX186" s="13">
        <f t="shared" si="9"/>
        <v>0</v>
      </c>
      <c r="XY186" s="13">
        <f t="shared" si="9"/>
        <v>0</v>
      </c>
      <c r="XZ186" s="13">
        <f t="shared" si="9"/>
        <v>0</v>
      </c>
      <c r="YA186" s="13">
        <f t="shared" si="9"/>
        <v>0</v>
      </c>
      <c r="YB186" s="13">
        <f t="shared" si="9"/>
        <v>0</v>
      </c>
      <c r="YC186" s="13">
        <f t="shared" si="9"/>
        <v>0</v>
      </c>
      <c r="YD186" s="13">
        <f t="shared" si="9"/>
        <v>0</v>
      </c>
      <c r="YE186" s="13">
        <f t="shared" si="9"/>
        <v>0</v>
      </c>
      <c r="YF186" s="13">
        <f t="shared" si="9"/>
        <v>0</v>
      </c>
      <c r="YG186" s="13">
        <f t="shared" si="9"/>
        <v>0</v>
      </c>
      <c r="YH186" s="13">
        <f t="shared" si="9"/>
        <v>0</v>
      </c>
      <c r="YI186" s="13">
        <f t="shared" si="9"/>
        <v>0</v>
      </c>
      <c r="YJ186" s="13">
        <f t="shared" si="9"/>
        <v>0</v>
      </c>
      <c r="YK186" s="13">
        <f t="shared" si="9"/>
        <v>0</v>
      </c>
      <c r="YL186" s="13">
        <f t="shared" si="9"/>
        <v>0</v>
      </c>
      <c r="YM186" s="13">
        <f t="shared" si="9"/>
        <v>0</v>
      </c>
      <c r="YN186" s="13">
        <f t="shared" si="9"/>
        <v>0</v>
      </c>
      <c r="YO186" s="13">
        <f t="shared" ref="YO186:AAZ186" si="10">general_device_image.description</f>
        <v>0</v>
      </c>
      <c r="YP186" s="13">
        <f t="shared" si="10"/>
        <v>0</v>
      </c>
      <c r="YQ186" s="13">
        <f t="shared" si="10"/>
        <v>0</v>
      </c>
      <c r="YR186" s="13">
        <f t="shared" si="10"/>
        <v>0</v>
      </c>
      <c r="YS186" s="13">
        <f t="shared" si="10"/>
        <v>0</v>
      </c>
      <c r="YT186" s="13">
        <f t="shared" si="10"/>
        <v>0</v>
      </c>
      <c r="YU186" s="13">
        <f t="shared" si="10"/>
        <v>0</v>
      </c>
      <c r="YV186" s="13">
        <f t="shared" si="10"/>
        <v>0</v>
      </c>
      <c r="YW186" s="13">
        <f t="shared" si="10"/>
        <v>0</v>
      </c>
      <c r="YX186" s="13">
        <f t="shared" si="10"/>
        <v>0</v>
      </c>
      <c r="YY186" s="13">
        <f t="shared" si="10"/>
        <v>0</v>
      </c>
      <c r="YZ186" s="13">
        <f t="shared" si="10"/>
        <v>0</v>
      </c>
      <c r="ZA186" s="13">
        <f t="shared" si="10"/>
        <v>0</v>
      </c>
      <c r="ZB186" s="13">
        <f t="shared" si="10"/>
        <v>0</v>
      </c>
      <c r="ZC186" s="13">
        <f t="shared" si="10"/>
        <v>0</v>
      </c>
      <c r="ZD186" s="13">
        <f t="shared" si="10"/>
        <v>0</v>
      </c>
      <c r="ZE186" s="13">
        <f t="shared" si="10"/>
        <v>0</v>
      </c>
      <c r="ZF186" s="13">
        <f t="shared" si="10"/>
        <v>0</v>
      </c>
      <c r="ZG186" s="13">
        <f t="shared" si="10"/>
        <v>0</v>
      </c>
      <c r="ZH186" s="13">
        <f t="shared" si="10"/>
        <v>0</v>
      </c>
      <c r="ZI186" s="13">
        <f t="shared" si="10"/>
        <v>0</v>
      </c>
      <c r="ZJ186" s="13">
        <f t="shared" si="10"/>
        <v>0</v>
      </c>
      <c r="ZK186" s="13">
        <f t="shared" si="10"/>
        <v>0</v>
      </c>
      <c r="ZL186" s="13">
        <f t="shared" si="10"/>
        <v>0</v>
      </c>
      <c r="ZM186" s="13">
        <f t="shared" si="10"/>
        <v>0</v>
      </c>
      <c r="ZN186" s="13">
        <f t="shared" si="10"/>
        <v>0</v>
      </c>
      <c r="ZO186" s="13">
        <f t="shared" si="10"/>
        <v>0</v>
      </c>
      <c r="ZP186" s="13">
        <f t="shared" si="10"/>
        <v>0</v>
      </c>
      <c r="ZQ186" s="13">
        <f t="shared" si="10"/>
        <v>0</v>
      </c>
      <c r="ZR186" s="13">
        <f t="shared" si="10"/>
        <v>0</v>
      </c>
      <c r="ZS186" s="13">
        <f t="shared" si="10"/>
        <v>0</v>
      </c>
      <c r="ZT186" s="13">
        <f t="shared" si="10"/>
        <v>0</v>
      </c>
      <c r="ZU186" s="13">
        <f t="shared" si="10"/>
        <v>0</v>
      </c>
      <c r="ZV186" s="13">
        <f t="shared" si="10"/>
        <v>0</v>
      </c>
      <c r="ZW186" s="13">
        <f t="shared" si="10"/>
        <v>0</v>
      </c>
      <c r="ZX186" s="13">
        <f t="shared" si="10"/>
        <v>0</v>
      </c>
      <c r="ZY186" s="13">
        <f t="shared" si="10"/>
        <v>0</v>
      </c>
      <c r="ZZ186" s="13">
        <f t="shared" si="10"/>
        <v>0</v>
      </c>
      <c r="AAA186" s="13">
        <f t="shared" si="10"/>
        <v>0</v>
      </c>
      <c r="AAB186" s="13">
        <f t="shared" si="10"/>
        <v>0</v>
      </c>
      <c r="AAC186" s="13">
        <f t="shared" si="10"/>
        <v>0</v>
      </c>
      <c r="AAD186" s="13">
        <f t="shared" si="10"/>
        <v>0</v>
      </c>
      <c r="AAE186" s="13">
        <f t="shared" si="10"/>
        <v>0</v>
      </c>
      <c r="AAF186" s="13">
        <f t="shared" si="10"/>
        <v>0</v>
      </c>
      <c r="AAG186" s="13">
        <f t="shared" si="10"/>
        <v>0</v>
      </c>
      <c r="AAH186" s="13">
        <f t="shared" si="10"/>
        <v>0</v>
      </c>
      <c r="AAI186" s="13">
        <f t="shared" si="10"/>
        <v>0</v>
      </c>
      <c r="AAJ186" s="13">
        <f t="shared" si="10"/>
        <v>0</v>
      </c>
      <c r="AAK186" s="13">
        <f t="shared" si="10"/>
        <v>0</v>
      </c>
      <c r="AAL186" s="13">
        <f t="shared" si="10"/>
        <v>0</v>
      </c>
      <c r="AAM186" s="13">
        <f t="shared" si="10"/>
        <v>0</v>
      </c>
      <c r="AAN186" s="13">
        <f t="shared" si="10"/>
        <v>0</v>
      </c>
      <c r="AAO186" s="13">
        <f t="shared" si="10"/>
        <v>0</v>
      </c>
      <c r="AAP186" s="13">
        <f t="shared" si="10"/>
        <v>0</v>
      </c>
      <c r="AAQ186" s="13">
        <f t="shared" si="10"/>
        <v>0</v>
      </c>
      <c r="AAR186" s="13">
        <f t="shared" si="10"/>
        <v>0</v>
      </c>
      <c r="AAS186" s="13">
        <f t="shared" si="10"/>
        <v>0</v>
      </c>
      <c r="AAT186" s="13">
        <f t="shared" si="10"/>
        <v>0</v>
      </c>
      <c r="AAU186" s="13">
        <f t="shared" si="10"/>
        <v>0</v>
      </c>
      <c r="AAV186" s="13">
        <f t="shared" si="10"/>
        <v>0</v>
      </c>
      <c r="AAW186" s="13">
        <f t="shared" si="10"/>
        <v>0</v>
      </c>
      <c r="AAX186" s="13">
        <f t="shared" si="10"/>
        <v>0</v>
      </c>
      <c r="AAY186" s="13">
        <f t="shared" si="10"/>
        <v>0</v>
      </c>
      <c r="AAZ186" s="13">
        <f t="shared" si="10"/>
        <v>0</v>
      </c>
      <c r="ABA186" s="13">
        <f t="shared" ref="ABA186:ADL186" si="11">general_device_image.description</f>
        <v>0</v>
      </c>
      <c r="ABB186" s="13">
        <f t="shared" si="11"/>
        <v>0</v>
      </c>
      <c r="ABC186" s="13">
        <f t="shared" si="11"/>
        <v>0</v>
      </c>
      <c r="ABD186" s="13">
        <f t="shared" si="11"/>
        <v>0</v>
      </c>
      <c r="ABE186" s="13">
        <f t="shared" si="11"/>
        <v>0</v>
      </c>
      <c r="ABF186" s="13">
        <f t="shared" si="11"/>
        <v>0</v>
      </c>
      <c r="ABG186" s="13">
        <f t="shared" si="11"/>
        <v>0</v>
      </c>
      <c r="ABH186" s="13">
        <f t="shared" si="11"/>
        <v>0</v>
      </c>
      <c r="ABI186" s="13">
        <f t="shared" si="11"/>
        <v>0</v>
      </c>
      <c r="ABJ186" s="13">
        <f t="shared" si="11"/>
        <v>0</v>
      </c>
      <c r="ABK186" s="13">
        <f t="shared" si="11"/>
        <v>0</v>
      </c>
      <c r="ABL186" s="13">
        <f t="shared" si="11"/>
        <v>0</v>
      </c>
      <c r="ABM186" s="13">
        <f t="shared" si="11"/>
        <v>0</v>
      </c>
      <c r="ABN186" s="13">
        <f t="shared" si="11"/>
        <v>0</v>
      </c>
      <c r="ABO186" s="13">
        <f t="shared" si="11"/>
        <v>0</v>
      </c>
      <c r="ABP186" s="13">
        <f t="shared" si="11"/>
        <v>0</v>
      </c>
      <c r="ABQ186" s="13">
        <f t="shared" si="11"/>
        <v>0</v>
      </c>
      <c r="ABR186" s="13">
        <f t="shared" si="11"/>
        <v>0</v>
      </c>
      <c r="ABS186" s="13">
        <f t="shared" si="11"/>
        <v>0</v>
      </c>
      <c r="ABT186" s="13">
        <f t="shared" si="11"/>
        <v>0</v>
      </c>
      <c r="ABU186" s="13">
        <f t="shared" si="11"/>
        <v>0</v>
      </c>
      <c r="ABV186" s="13">
        <f t="shared" si="11"/>
        <v>0</v>
      </c>
      <c r="ABW186" s="13">
        <f t="shared" si="11"/>
        <v>0</v>
      </c>
      <c r="ABX186" s="13">
        <f t="shared" si="11"/>
        <v>0</v>
      </c>
      <c r="ABY186" s="13">
        <f t="shared" si="11"/>
        <v>0</v>
      </c>
      <c r="ABZ186" s="13">
        <f t="shared" si="11"/>
        <v>0</v>
      </c>
      <c r="ACA186" s="13">
        <f t="shared" si="11"/>
        <v>0</v>
      </c>
      <c r="ACB186" s="13">
        <f t="shared" si="11"/>
        <v>0</v>
      </c>
      <c r="ACC186" s="13">
        <f t="shared" si="11"/>
        <v>0</v>
      </c>
      <c r="ACD186" s="13">
        <f t="shared" si="11"/>
        <v>0</v>
      </c>
      <c r="ACE186" s="13">
        <f t="shared" si="11"/>
        <v>0</v>
      </c>
      <c r="ACF186" s="13">
        <f t="shared" si="11"/>
        <v>0</v>
      </c>
      <c r="ACG186" s="13">
        <f t="shared" si="11"/>
        <v>0</v>
      </c>
      <c r="ACH186" s="13">
        <f t="shared" si="11"/>
        <v>0</v>
      </c>
      <c r="ACI186" s="13">
        <f t="shared" si="11"/>
        <v>0</v>
      </c>
      <c r="ACJ186" s="13">
        <f t="shared" si="11"/>
        <v>0</v>
      </c>
      <c r="ACK186" s="13">
        <f t="shared" si="11"/>
        <v>0</v>
      </c>
      <c r="ACL186" s="13">
        <f t="shared" si="11"/>
        <v>0</v>
      </c>
      <c r="ACM186" s="13">
        <f t="shared" si="11"/>
        <v>0</v>
      </c>
      <c r="ACN186" s="13">
        <f t="shared" si="11"/>
        <v>0</v>
      </c>
      <c r="ACO186" s="13">
        <f t="shared" si="11"/>
        <v>0</v>
      </c>
      <c r="ACP186" s="13">
        <f t="shared" si="11"/>
        <v>0</v>
      </c>
      <c r="ACQ186" s="13">
        <f t="shared" si="11"/>
        <v>0</v>
      </c>
      <c r="ACR186" s="13">
        <f t="shared" si="11"/>
        <v>0</v>
      </c>
      <c r="ACS186" s="13">
        <f t="shared" si="11"/>
        <v>0</v>
      </c>
      <c r="ACT186" s="13">
        <f t="shared" si="11"/>
        <v>0</v>
      </c>
      <c r="ACU186" s="13">
        <f t="shared" si="11"/>
        <v>0</v>
      </c>
      <c r="ACV186" s="13">
        <f t="shared" si="11"/>
        <v>0</v>
      </c>
      <c r="ACW186" s="13">
        <f t="shared" si="11"/>
        <v>0</v>
      </c>
      <c r="ACX186" s="13">
        <f t="shared" si="11"/>
        <v>0</v>
      </c>
      <c r="ACY186" s="13">
        <f t="shared" si="11"/>
        <v>0</v>
      </c>
      <c r="ACZ186" s="13">
        <f t="shared" si="11"/>
        <v>0</v>
      </c>
      <c r="ADA186" s="13">
        <f t="shared" si="11"/>
        <v>0</v>
      </c>
      <c r="ADB186" s="13">
        <f t="shared" si="11"/>
        <v>0</v>
      </c>
      <c r="ADC186" s="13">
        <f t="shared" si="11"/>
        <v>0</v>
      </c>
      <c r="ADD186" s="13">
        <f t="shared" si="11"/>
        <v>0</v>
      </c>
      <c r="ADE186" s="13">
        <f t="shared" si="11"/>
        <v>0</v>
      </c>
      <c r="ADF186" s="13">
        <f t="shared" si="11"/>
        <v>0</v>
      </c>
      <c r="ADG186" s="13">
        <f t="shared" si="11"/>
        <v>0</v>
      </c>
      <c r="ADH186" s="13">
        <f t="shared" si="11"/>
        <v>0</v>
      </c>
      <c r="ADI186" s="13">
        <f t="shared" si="11"/>
        <v>0</v>
      </c>
      <c r="ADJ186" s="13">
        <f t="shared" si="11"/>
        <v>0</v>
      </c>
      <c r="ADK186" s="13">
        <f t="shared" si="11"/>
        <v>0</v>
      </c>
      <c r="ADL186" s="13">
        <f t="shared" si="11"/>
        <v>0</v>
      </c>
      <c r="ADM186" s="13">
        <f t="shared" ref="ADM186:AFX186" si="12">general_device_image.description</f>
        <v>0</v>
      </c>
      <c r="ADN186" s="13">
        <f t="shared" si="12"/>
        <v>0</v>
      </c>
      <c r="ADO186" s="13">
        <f t="shared" si="12"/>
        <v>0</v>
      </c>
      <c r="ADP186" s="13">
        <f t="shared" si="12"/>
        <v>0</v>
      </c>
      <c r="ADQ186" s="13">
        <f t="shared" si="12"/>
        <v>0</v>
      </c>
      <c r="ADR186" s="13">
        <f t="shared" si="12"/>
        <v>0</v>
      </c>
      <c r="ADS186" s="13">
        <f t="shared" si="12"/>
        <v>0</v>
      </c>
      <c r="ADT186" s="13">
        <f t="shared" si="12"/>
        <v>0</v>
      </c>
      <c r="ADU186" s="13">
        <f t="shared" si="12"/>
        <v>0</v>
      </c>
      <c r="ADV186" s="13">
        <f t="shared" si="12"/>
        <v>0</v>
      </c>
      <c r="ADW186" s="13">
        <f t="shared" si="12"/>
        <v>0</v>
      </c>
      <c r="ADX186" s="13">
        <f t="shared" si="12"/>
        <v>0</v>
      </c>
      <c r="ADY186" s="13">
        <f t="shared" si="12"/>
        <v>0</v>
      </c>
      <c r="ADZ186" s="13">
        <f t="shared" si="12"/>
        <v>0</v>
      </c>
      <c r="AEA186" s="13">
        <f t="shared" si="12"/>
        <v>0</v>
      </c>
      <c r="AEB186" s="13">
        <f t="shared" si="12"/>
        <v>0</v>
      </c>
      <c r="AEC186" s="13">
        <f t="shared" si="12"/>
        <v>0</v>
      </c>
      <c r="AED186" s="13">
        <f t="shared" si="12"/>
        <v>0</v>
      </c>
      <c r="AEE186" s="13">
        <f t="shared" si="12"/>
        <v>0</v>
      </c>
      <c r="AEF186" s="13">
        <f t="shared" si="12"/>
        <v>0</v>
      </c>
      <c r="AEG186" s="13">
        <f t="shared" si="12"/>
        <v>0</v>
      </c>
      <c r="AEH186" s="13">
        <f t="shared" si="12"/>
        <v>0</v>
      </c>
      <c r="AEI186" s="13">
        <f t="shared" si="12"/>
        <v>0</v>
      </c>
      <c r="AEJ186" s="13">
        <f t="shared" si="12"/>
        <v>0</v>
      </c>
      <c r="AEK186" s="13">
        <f t="shared" si="12"/>
        <v>0</v>
      </c>
      <c r="AEL186" s="13">
        <f t="shared" si="12"/>
        <v>0</v>
      </c>
      <c r="AEM186" s="13">
        <f t="shared" si="12"/>
        <v>0</v>
      </c>
      <c r="AEN186" s="13">
        <f t="shared" si="12"/>
        <v>0</v>
      </c>
      <c r="AEO186" s="13">
        <f t="shared" si="12"/>
        <v>0</v>
      </c>
      <c r="AEP186" s="13">
        <f t="shared" si="12"/>
        <v>0</v>
      </c>
      <c r="AEQ186" s="13">
        <f t="shared" si="12"/>
        <v>0</v>
      </c>
      <c r="AER186" s="13">
        <f t="shared" si="12"/>
        <v>0</v>
      </c>
      <c r="AES186" s="13">
        <f t="shared" si="12"/>
        <v>0</v>
      </c>
      <c r="AET186" s="13">
        <f t="shared" si="12"/>
        <v>0</v>
      </c>
      <c r="AEU186" s="13">
        <f t="shared" si="12"/>
        <v>0</v>
      </c>
      <c r="AEV186" s="13">
        <f t="shared" si="12"/>
        <v>0</v>
      </c>
      <c r="AEW186" s="13">
        <f t="shared" si="12"/>
        <v>0</v>
      </c>
      <c r="AEX186" s="13">
        <f t="shared" si="12"/>
        <v>0</v>
      </c>
      <c r="AEY186" s="13">
        <f t="shared" si="12"/>
        <v>0</v>
      </c>
      <c r="AEZ186" s="13">
        <f t="shared" si="12"/>
        <v>0</v>
      </c>
      <c r="AFA186" s="13">
        <f t="shared" si="12"/>
        <v>0</v>
      </c>
      <c r="AFB186" s="13">
        <f t="shared" si="12"/>
        <v>0</v>
      </c>
      <c r="AFC186" s="13">
        <f t="shared" si="12"/>
        <v>0</v>
      </c>
      <c r="AFD186" s="13">
        <f t="shared" si="12"/>
        <v>0</v>
      </c>
      <c r="AFE186" s="13">
        <f t="shared" si="12"/>
        <v>0</v>
      </c>
      <c r="AFF186" s="13">
        <f t="shared" si="12"/>
        <v>0</v>
      </c>
      <c r="AFG186" s="13">
        <f t="shared" si="12"/>
        <v>0</v>
      </c>
      <c r="AFH186" s="13">
        <f t="shared" si="12"/>
        <v>0</v>
      </c>
      <c r="AFI186" s="13">
        <f t="shared" si="12"/>
        <v>0</v>
      </c>
      <c r="AFJ186" s="13">
        <f t="shared" si="12"/>
        <v>0</v>
      </c>
      <c r="AFK186" s="13">
        <f t="shared" si="12"/>
        <v>0</v>
      </c>
      <c r="AFL186" s="13">
        <f t="shared" si="12"/>
        <v>0</v>
      </c>
      <c r="AFM186" s="13">
        <f t="shared" si="12"/>
        <v>0</v>
      </c>
      <c r="AFN186" s="13">
        <f t="shared" si="12"/>
        <v>0</v>
      </c>
      <c r="AFO186" s="13">
        <f t="shared" si="12"/>
        <v>0</v>
      </c>
      <c r="AFP186" s="13">
        <f t="shared" si="12"/>
        <v>0</v>
      </c>
      <c r="AFQ186" s="13">
        <f t="shared" si="12"/>
        <v>0</v>
      </c>
      <c r="AFR186" s="13">
        <f t="shared" si="12"/>
        <v>0</v>
      </c>
      <c r="AFS186" s="13">
        <f t="shared" si="12"/>
        <v>0</v>
      </c>
      <c r="AFT186" s="13">
        <f t="shared" si="12"/>
        <v>0</v>
      </c>
      <c r="AFU186" s="13">
        <f t="shared" si="12"/>
        <v>0</v>
      </c>
      <c r="AFV186" s="13">
        <f t="shared" si="12"/>
        <v>0</v>
      </c>
      <c r="AFW186" s="13">
        <f t="shared" si="12"/>
        <v>0</v>
      </c>
      <c r="AFX186" s="13">
        <f t="shared" si="12"/>
        <v>0</v>
      </c>
      <c r="AFY186" s="13">
        <f t="shared" ref="AFY186:AIJ186" si="13">general_device_image.description</f>
        <v>0</v>
      </c>
      <c r="AFZ186" s="13">
        <f t="shared" si="13"/>
        <v>0</v>
      </c>
      <c r="AGA186" s="13">
        <f t="shared" si="13"/>
        <v>0</v>
      </c>
      <c r="AGB186" s="13">
        <f t="shared" si="13"/>
        <v>0</v>
      </c>
      <c r="AGC186" s="13">
        <f t="shared" si="13"/>
        <v>0</v>
      </c>
      <c r="AGD186" s="13">
        <f t="shared" si="13"/>
        <v>0</v>
      </c>
      <c r="AGE186" s="13">
        <f t="shared" si="13"/>
        <v>0</v>
      </c>
      <c r="AGF186" s="13">
        <f t="shared" si="13"/>
        <v>0</v>
      </c>
      <c r="AGG186" s="13">
        <f t="shared" si="13"/>
        <v>0</v>
      </c>
      <c r="AGH186" s="13">
        <f t="shared" si="13"/>
        <v>0</v>
      </c>
      <c r="AGI186" s="13">
        <f t="shared" si="13"/>
        <v>0</v>
      </c>
      <c r="AGJ186" s="13">
        <f t="shared" si="13"/>
        <v>0</v>
      </c>
      <c r="AGK186" s="13">
        <f t="shared" si="13"/>
        <v>0</v>
      </c>
      <c r="AGL186" s="13">
        <f t="shared" si="13"/>
        <v>0</v>
      </c>
      <c r="AGM186" s="13">
        <f t="shared" si="13"/>
        <v>0</v>
      </c>
      <c r="AGN186" s="13">
        <f t="shared" si="13"/>
        <v>0</v>
      </c>
      <c r="AGO186" s="13">
        <f t="shared" si="13"/>
        <v>0</v>
      </c>
      <c r="AGP186" s="13">
        <f t="shared" si="13"/>
        <v>0</v>
      </c>
      <c r="AGQ186" s="13">
        <f t="shared" si="13"/>
        <v>0</v>
      </c>
      <c r="AGR186" s="13">
        <f t="shared" si="13"/>
        <v>0</v>
      </c>
      <c r="AGS186" s="13">
        <f t="shared" si="13"/>
        <v>0</v>
      </c>
      <c r="AGT186" s="13">
        <f t="shared" si="13"/>
        <v>0</v>
      </c>
      <c r="AGU186" s="13">
        <f t="shared" si="13"/>
        <v>0</v>
      </c>
      <c r="AGV186" s="13">
        <f t="shared" si="13"/>
        <v>0</v>
      </c>
      <c r="AGW186" s="13">
        <f t="shared" si="13"/>
        <v>0</v>
      </c>
      <c r="AGX186" s="13">
        <f t="shared" si="13"/>
        <v>0</v>
      </c>
      <c r="AGY186" s="13">
        <f t="shared" si="13"/>
        <v>0</v>
      </c>
      <c r="AGZ186" s="13">
        <f t="shared" si="13"/>
        <v>0</v>
      </c>
      <c r="AHA186" s="13">
        <f t="shared" si="13"/>
        <v>0</v>
      </c>
      <c r="AHB186" s="13">
        <f t="shared" si="13"/>
        <v>0</v>
      </c>
      <c r="AHC186" s="13">
        <f t="shared" si="13"/>
        <v>0</v>
      </c>
      <c r="AHD186" s="13">
        <f t="shared" si="13"/>
        <v>0</v>
      </c>
      <c r="AHE186" s="13">
        <f t="shared" si="13"/>
        <v>0</v>
      </c>
      <c r="AHF186" s="13">
        <f t="shared" si="13"/>
        <v>0</v>
      </c>
      <c r="AHG186" s="13">
        <f t="shared" si="13"/>
        <v>0</v>
      </c>
      <c r="AHH186" s="13">
        <f t="shared" si="13"/>
        <v>0</v>
      </c>
      <c r="AHI186" s="13">
        <f t="shared" si="13"/>
        <v>0</v>
      </c>
      <c r="AHJ186" s="13">
        <f t="shared" si="13"/>
        <v>0</v>
      </c>
      <c r="AHK186" s="13">
        <f t="shared" si="13"/>
        <v>0</v>
      </c>
      <c r="AHL186" s="13">
        <f t="shared" si="13"/>
        <v>0</v>
      </c>
      <c r="AHM186" s="13">
        <f t="shared" si="13"/>
        <v>0</v>
      </c>
      <c r="AHN186" s="13">
        <f t="shared" si="13"/>
        <v>0</v>
      </c>
      <c r="AHO186" s="13">
        <f t="shared" si="13"/>
        <v>0</v>
      </c>
      <c r="AHP186" s="13">
        <f t="shared" si="13"/>
        <v>0</v>
      </c>
      <c r="AHQ186" s="13">
        <f t="shared" si="13"/>
        <v>0</v>
      </c>
      <c r="AHR186" s="13">
        <f t="shared" si="13"/>
        <v>0</v>
      </c>
      <c r="AHS186" s="13">
        <f t="shared" si="13"/>
        <v>0</v>
      </c>
      <c r="AHT186" s="13">
        <f t="shared" si="13"/>
        <v>0</v>
      </c>
      <c r="AHU186" s="13">
        <f t="shared" si="13"/>
        <v>0</v>
      </c>
      <c r="AHV186" s="13">
        <f t="shared" si="13"/>
        <v>0</v>
      </c>
      <c r="AHW186" s="13">
        <f t="shared" si="13"/>
        <v>0</v>
      </c>
      <c r="AHX186" s="13">
        <f t="shared" si="13"/>
        <v>0</v>
      </c>
      <c r="AHY186" s="13">
        <f t="shared" si="13"/>
        <v>0</v>
      </c>
      <c r="AHZ186" s="13">
        <f t="shared" si="13"/>
        <v>0</v>
      </c>
      <c r="AIA186" s="13">
        <f t="shared" si="13"/>
        <v>0</v>
      </c>
      <c r="AIB186" s="13">
        <f t="shared" si="13"/>
        <v>0</v>
      </c>
      <c r="AIC186" s="13">
        <f t="shared" si="13"/>
        <v>0</v>
      </c>
      <c r="AID186" s="13">
        <f t="shared" si="13"/>
        <v>0</v>
      </c>
      <c r="AIE186" s="13">
        <f t="shared" si="13"/>
        <v>0</v>
      </c>
      <c r="AIF186" s="13">
        <f t="shared" si="13"/>
        <v>0</v>
      </c>
      <c r="AIG186" s="13">
        <f t="shared" si="13"/>
        <v>0</v>
      </c>
      <c r="AIH186" s="13">
        <f t="shared" si="13"/>
        <v>0</v>
      </c>
      <c r="AII186" s="13">
        <f t="shared" si="13"/>
        <v>0</v>
      </c>
      <c r="AIJ186" s="13">
        <f t="shared" si="13"/>
        <v>0</v>
      </c>
      <c r="AIK186" s="13">
        <f t="shared" ref="AIK186:AKV186" si="14">general_device_image.description</f>
        <v>0</v>
      </c>
      <c r="AIL186" s="13">
        <f t="shared" si="14"/>
        <v>0</v>
      </c>
      <c r="AIM186" s="13">
        <f t="shared" si="14"/>
        <v>0</v>
      </c>
      <c r="AIN186" s="13">
        <f t="shared" si="14"/>
        <v>0</v>
      </c>
      <c r="AIO186" s="13">
        <f t="shared" si="14"/>
        <v>0</v>
      </c>
      <c r="AIP186" s="13">
        <f t="shared" si="14"/>
        <v>0</v>
      </c>
      <c r="AIQ186" s="13">
        <f t="shared" si="14"/>
        <v>0</v>
      </c>
      <c r="AIR186" s="13">
        <f t="shared" si="14"/>
        <v>0</v>
      </c>
      <c r="AIS186" s="13">
        <f t="shared" si="14"/>
        <v>0</v>
      </c>
      <c r="AIT186" s="13">
        <f t="shared" si="14"/>
        <v>0</v>
      </c>
      <c r="AIU186" s="13">
        <f t="shared" si="14"/>
        <v>0</v>
      </c>
      <c r="AIV186" s="13">
        <f t="shared" si="14"/>
        <v>0</v>
      </c>
      <c r="AIW186" s="13">
        <f t="shared" si="14"/>
        <v>0</v>
      </c>
      <c r="AIX186" s="13">
        <f t="shared" si="14"/>
        <v>0</v>
      </c>
      <c r="AIY186" s="13">
        <f t="shared" si="14"/>
        <v>0</v>
      </c>
      <c r="AIZ186" s="13">
        <f t="shared" si="14"/>
        <v>0</v>
      </c>
      <c r="AJA186" s="13">
        <f t="shared" si="14"/>
        <v>0</v>
      </c>
      <c r="AJB186" s="13">
        <f t="shared" si="14"/>
        <v>0</v>
      </c>
      <c r="AJC186" s="13">
        <f t="shared" si="14"/>
        <v>0</v>
      </c>
      <c r="AJD186" s="13">
        <f t="shared" si="14"/>
        <v>0</v>
      </c>
      <c r="AJE186" s="13">
        <f t="shared" si="14"/>
        <v>0</v>
      </c>
      <c r="AJF186" s="13">
        <f t="shared" si="14"/>
        <v>0</v>
      </c>
      <c r="AJG186" s="13">
        <f t="shared" si="14"/>
        <v>0</v>
      </c>
      <c r="AJH186" s="13">
        <f t="shared" si="14"/>
        <v>0</v>
      </c>
      <c r="AJI186" s="13">
        <f t="shared" si="14"/>
        <v>0</v>
      </c>
      <c r="AJJ186" s="13">
        <f t="shared" si="14"/>
        <v>0</v>
      </c>
      <c r="AJK186" s="13">
        <f t="shared" si="14"/>
        <v>0</v>
      </c>
      <c r="AJL186" s="13">
        <f t="shared" si="14"/>
        <v>0</v>
      </c>
      <c r="AJM186" s="13">
        <f t="shared" si="14"/>
        <v>0</v>
      </c>
      <c r="AJN186" s="13">
        <f t="shared" si="14"/>
        <v>0</v>
      </c>
      <c r="AJO186" s="13">
        <f t="shared" si="14"/>
        <v>0</v>
      </c>
      <c r="AJP186" s="13">
        <f t="shared" si="14"/>
        <v>0</v>
      </c>
      <c r="AJQ186" s="13">
        <f t="shared" si="14"/>
        <v>0</v>
      </c>
      <c r="AJR186" s="13">
        <f t="shared" si="14"/>
        <v>0</v>
      </c>
      <c r="AJS186" s="13">
        <f t="shared" si="14"/>
        <v>0</v>
      </c>
      <c r="AJT186" s="13">
        <f t="shared" si="14"/>
        <v>0</v>
      </c>
      <c r="AJU186" s="13">
        <f t="shared" si="14"/>
        <v>0</v>
      </c>
      <c r="AJV186" s="13">
        <f t="shared" si="14"/>
        <v>0</v>
      </c>
      <c r="AJW186" s="13">
        <f t="shared" si="14"/>
        <v>0</v>
      </c>
      <c r="AJX186" s="13">
        <f t="shared" si="14"/>
        <v>0</v>
      </c>
      <c r="AJY186" s="13">
        <f t="shared" si="14"/>
        <v>0</v>
      </c>
      <c r="AJZ186" s="13">
        <f t="shared" si="14"/>
        <v>0</v>
      </c>
      <c r="AKA186" s="13">
        <f t="shared" si="14"/>
        <v>0</v>
      </c>
      <c r="AKB186" s="13">
        <f t="shared" si="14"/>
        <v>0</v>
      </c>
      <c r="AKC186" s="13">
        <f t="shared" si="14"/>
        <v>0</v>
      </c>
      <c r="AKD186" s="13">
        <f t="shared" si="14"/>
        <v>0</v>
      </c>
      <c r="AKE186" s="13">
        <f t="shared" si="14"/>
        <v>0</v>
      </c>
      <c r="AKF186" s="13">
        <f t="shared" si="14"/>
        <v>0</v>
      </c>
      <c r="AKG186" s="13">
        <f t="shared" si="14"/>
        <v>0</v>
      </c>
      <c r="AKH186" s="13">
        <f t="shared" si="14"/>
        <v>0</v>
      </c>
      <c r="AKI186" s="13">
        <f t="shared" si="14"/>
        <v>0</v>
      </c>
      <c r="AKJ186" s="13">
        <f t="shared" si="14"/>
        <v>0</v>
      </c>
      <c r="AKK186" s="13">
        <f t="shared" si="14"/>
        <v>0</v>
      </c>
      <c r="AKL186" s="13">
        <f t="shared" si="14"/>
        <v>0</v>
      </c>
      <c r="AKM186" s="13">
        <f t="shared" si="14"/>
        <v>0</v>
      </c>
      <c r="AKN186" s="13">
        <f t="shared" si="14"/>
        <v>0</v>
      </c>
      <c r="AKO186" s="13">
        <f t="shared" si="14"/>
        <v>0</v>
      </c>
      <c r="AKP186" s="13">
        <f t="shared" si="14"/>
        <v>0</v>
      </c>
      <c r="AKQ186" s="13">
        <f t="shared" si="14"/>
        <v>0</v>
      </c>
      <c r="AKR186" s="13">
        <f t="shared" si="14"/>
        <v>0</v>
      </c>
      <c r="AKS186" s="13">
        <f t="shared" si="14"/>
        <v>0</v>
      </c>
      <c r="AKT186" s="13">
        <f t="shared" si="14"/>
        <v>0</v>
      </c>
      <c r="AKU186" s="13">
        <f t="shared" si="14"/>
        <v>0</v>
      </c>
      <c r="AKV186" s="13">
        <f t="shared" si="14"/>
        <v>0</v>
      </c>
      <c r="AKW186" s="13">
        <f t="shared" ref="AKW186:ANH186" si="15">general_device_image.description</f>
        <v>0</v>
      </c>
      <c r="AKX186" s="13">
        <f t="shared" si="15"/>
        <v>0</v>
      </c>
      <c r="AKY186" s="13">
        <f t="shared" si="15"/>
        <v>0</v>
      </c>
      <c r="AKZ186" s="13">
        <f t="shared" si="15"/>
        <v>0</v>
      </c>
      <c r="ALA186" s="13">
        <f t="shared" si="15"/>
        <v>0</v>
      </c>
      <c r="ALB186" s="13">
        <f t="shared" si="15"/>
        <v>0</v>
      </c>
      <c r="ALC186" s="13">
        <f t="shared" si="15"/>
        <v>0</v>
      </c>
      <c r="ALD186" s="13">
        <f t="shared" si="15"/>
        <v>0</v>
      </c>
      <c r="ALE186" s="13">
        <f t="shared" si="15"/>
        <v>0</v>
      </c>
      <c r="ALF186" s="13">
        <f t="shared" si="15"/>
        <v>0</v>
      </c>
      <c r="ALG186" s="13">
        <f t="shared" si="15"/>
        <v>0</v>
      </c>
      <c r="ALH186" s="13">
        <f t="shared" si="15"/>
        <v>0</v>
      </c>
      <c r="ALI186" s="13">
        <f t="shared" si="15"/>
        <v>0</v>
      </c>
      <c r="ALJ186" s="13">
        <f t="shared" si="15"/>
        <v>0</v>
      </c>
      <c r="ALK186" s="13">
        <f t="shared" si="15"/>
        <v>0</v>
      </c>
      <c r="ALL186" s="13">
        <f t="shared" si="15"/>
        <v>0</v>
      </c>
      <c r="ALM186" s="13">
        <f t="shared" si="15"/>
        <v>0</v>
      </c>
      <c r="ALN186" s="13">
        <f t="shared" si="15"/>
        <v>0</v>
      </c>
      <c r="ALO186" s="13">
        <f t="shared" si="15"/>
        <v>0</v>
      </c>
      <c r="ALP186" s="13">
        <f t="shared" si="15"/>
        <v>0</v>
      </c>
      <c r="ALQ186" s="13">
        <f t="shared" si="15"/>
        <v>0</v>
      </c>
      <c r="ALR186" s="13">
        <f t="shared" si="15"/>
        <v>0</v>
      </c>
      <c r="ALS186" s="13">
        <f t="shared" si="15"/>
        <v>0</v>
      </c>
      <c r="ALT186" s="13">
        <f t="shared" si="15"/>
        <v>0</v>
      </c>
      <c r="ALU186" s="13">
        <f t="shared" si="15"/>
        <v>0</v>
      </c>
      <c r="ALV186" s="13">
        <f t="shared" si="15"/>
        <v>0</v>
      </c>
      <c r="ALW186" s="13">
        <f t="shared" si="15"/>
        <v>0</v>
      </c>
      <c r="ALX186" s="13">
        <f t="shared" si="15"/>
        <v>0</v>
      </c>
      <c r="ALY186" s="13">
        <f t="shared" si="15"/>
        <v>0</v>
      </c>
      <c r="ALZ186" s="13">
        <f t="shared" si="15"/>
        <v>0</v>
      </c>
      <c r="AMA186" s="13">
        <f t="shared" si="15"/>
        <v>0</v>
      </c>
      <c r="AMB186" s="13">
        <f t="shared" si="15"/>
        <v>0</v>
      </c>
      <c r="AMC186" s="13">
        <f t="shared" si="15"/>
        <v>0</v>
      </c>
      <c r="AMD186" s="13">
        <f t="shared" si="15"/>
        <v>0</v>
      </c>
      <c r="AME186" s="13">
        <f t="shared" si="15"/>
        <v>0</v>
      </c>
      <c r="AMF186" s="13">
        <f t="shared" si="15"/>
        <v>0</v>
      </c>
      <c r="AMG186" s="13">
        <f t="shared" si="15"/>
        <v>0</v>
      </c>
      <c r="AMH186" s="13">
        <f t="shared" si="15"/>
        <v>0</v>
      </c>
      <c r="AMI186" s="13">
        <f t="shared" si="15"/>
        <v>0</v>
      </c>
      <c r="AMJ186" s="13">
        <f t="shared" si="15"/>
        <v>0</v>
      </c>
      <c r="AMK186" s="13">
        <f t="shared" si="15"/>
        <v>0</v>
      </c>
      <c r="AML186" s="13">
        <f t="shared" si="15"/>
        <v>0</v>
      </c>
      <c r="AMM186" s="13">
        <f t="shared" si="15"/>
        <v>0</v>
      </c>
      <c r="AMN186" s="13">
        <f t="shared" si="15"/>
        <v>0</v>
      </c>
      <c r="AMO186" s="13">
        <f t="shared" si="15"/>
        <v>0</v>
      </c>
      <c r="AMP186" s="13">
        <f t="shared" si="15"/>
        <v>0</v>
      </c>
      <c r="AMQ186" s="13">
        <f t="shared" si="15"/>
        <v>0</v>
      </c>
      <c r="AMR186" s="13">
        <f t="shared" si="15"/>
        <v>0</v>
      </c>
      <c r="AMS186" s="13">
        <f t="shared" si="15"/>
        <v>0</v>
      </c>
      <c r="AMT186" s="13">
        <f t="shared" si="15"/>
        <v>0</v>
      </c>
      <c r="AMU186" s="13">
        <f t="shared" si="15"/>
        <v>0</v>
      </c>
      <c r="AMV186" s="13">
        <f t="shared" si="15"/>
        <v>0</v>
      </c>
      <c r="AMW186" s="13">
        <f t="shared" si="15"/>
        <v>0</v>
      </c>
      <c r="AMX186" s="13">
        <f t="shared" si="15"/>
        <v>0</v>
      </c>
      <c r="AMY186" s="13">
        <f t="shared" si="15"/>
        <v>0</v>
      </c>
      <c r="AMZ186" s="13">
        <f t="shared" si="15"/>
        <v>0</v>
      </c>
      <c r="ANA186" s="13">
        <f t="shared" si="15"/>
        <v>0</v>
      </c>
      <c r="ANB186" s="13">
        <f t="shared" si="15"/>
        <v>0</v>
      </c>
      <c r="ANC186" s="13">
        <f t="shared" si="15"/>
        <v>0</v>
      </c>
      <c r="AND186" s="13">
        <f t="shared" si="15"/>
        <v>0</v>
      </c>
      <c r="ANE186" s="13">
        <f t="shared" si="15"/>
        <v>0</v>
      </c>
      <c r="ANF186" s="13">
        <f t="shared" si="15"/>
        <v>0</v>
      </c>
      <c r="ANG186" s="13">
        <f t="shared" si="15"/>
        <v>0</v>
      </c>
      <c r="ANH186" s="13">
        <f t="shared" si="15"/>
        <v>0</v>
      </c>
      <c r="ANI186" s="13">
        <f t="shared" ref="ANI186:APT186" si="16">general_device_image.description</f>
        <v>0</v>
      </c>
      <c r="ANJ186" s="13">
        <f t="shared" si="16"/>
        <v>0</v>
      </c>
      <c r="ANK186" s="13">
        <f t="shared" si="16"/>
        <v>0</v>
      </c>
      <c r="ANL186" s="13">
        <f t="shared" si="16"/>
        <v>0</v>
      </c>
      <c r="ANM186" s="13">
        <f t="shared" si="16"/>
        <v>0</v>
      </c>
      <c r="ANN186" s="13">
        <f t="shared" si="16"/>
        <v>0</v>
      </c>
      <c r="ANO186" s="13">
        <f t="shared" si="16"/>
        <v>0</v>
      </c>
      <c r="ANP186" s="13">
        <f t="shared" si="16"/>
        <v>0</v>
      </c>
      <c r="ANQ186" s="13">
        <f t="shared" si="16"/>
        <v>0</v>
      </c>
      <c r="ANR186" s="13">
        <f t="shared" si="16"/>
        <v>0</v>
      </c>
      <c r="ANS186" s="13">
        <f t="shared" si="16"/>
        <v>0</v>
      </c>
      <c r="ANT186" s="13">
        <f t="shared" si="16"/>
        <v>0</v>
      </c>
      <c r="ANU186" s="13">
        <f t="shared" si="16"/>
        <v>0</v>
      </c>
      <c r="ANV186" s="13">
        <f t="shared" si="16"/>
        <v>0</v>
      </c>
      <c r="ANW186" s="13">
        <f t="shared" si="16"/>
        <v>0</v>
      </c>
      <c r="ANX186" s="13">
        <f t="shared" si="16"/>
        <v>0</v>
      </c>
      <c r="ANY186" s="13">
        <f t="shared" si="16"/>
        <v>0</v>
      </c>
      <c r="ANZ186" s="13">
        <f t="shared" si="16"/>
        <v>0</v>
      </c>
      <c r="AOA186" s="13">
        <f t="shared" si="16"/>
        <v>0</v>
      </c>
      <c r="AOB186" s="13">
        <f t="shared" si="16"/>
        <v>0</v>
      </c>
      <c r="AOC186" s="13">
        <f t="shared" si="16"/>
        <v>0</v>
      </c>
      <c r="AOD186" s="13">
        <f t="shared" si="16"/>
        <v>0</v>
      </c>
      <c r="AOE186" s="13">
        <f t="shared" si="16"/>
        <v>0</v>
      </c>
      <c r="AOF186" s="13">
        <f t="shared" si="16"/>
        <v>0</v>
      </c>
      <c r="AOG186" s="13">
        <f t="shared" si="16"/>
        <v>0</v>
      </c>
      <c r="AOH186" s="13">
        <f t="shared" si="16"/>
        <v>0</v>
      </c>
      <c r="AOI186" s="13">
        <f t="shared" si="16"/>
        <v>0</v>
      </c>
      <c r="AOJ186" s="13">
        <f t="shared" si="16"/>
        <v>0</v>
      </c>
      <c r="AOK186" s="13">
        <f t="shared" si="16"/>
        <v>0</v>
      </c>
      <c r="AOL186" s="13">
        <f t="shared" si="16"/>
        <v>0</v>
      </c>
      <c r="AOM186" s="13">
        <f t="shared" si="16"/>
        <v>0</v>
      </c>
      <c r="AON186" s="13">
        <f t="shared" si="16"/>
        <v>0</v>
      </c>
      <c r="AOO186" s="13">
        <f t="shared" si="16"/>
        <v>0</v>
      </c>
      <c r="AOP186" s="13">
        <f t="shared" si="16"/>
        <v>0</v>
      </c>
      <c r="AOQ186" s="13">
        <f t="shared" si="16"/>
        <v>0</v>
      </c>
      <c r="AOR186" s="13">
        <f t="shared" si="16"/>
        <v>0</v>
      </c>
      <c r="AOS186" s="13">
        <f t="shared" si="16"/>
        <v>0</v>
      </c>
      <c r="AOT186" s="13">
        <f t="shared" si="16"/>
        <v>0</v>
      </c>
      <c r="AOU186" s="13">
        <f t="shared" si="16"/>
        <v>0</v>
      </c>
      <c r="AOV186" s="13">
        <f t="shared" si="16"/>
        <v>0</v>
      </c>
      <c r="AOW186" s="13">
        <f t="shared" si="16"/>
        <v>0</v>
      </c>
      <c r="AOX186" s="13">
        <f t="shared" si="16"/>
        <v>0</v>
      </c>
      <c r="AOY186" s="13">
        <f t="shared" si="16"/>
        <v>0</v>
      </c>
      <c r="AOZ186" s="13">
        <f t="shared" si="16"/>
        <v>0</v>
      </c>
      <c r="APA186" s="13">
        <f t="shared" si="16"/>
        <v>0</v>
      </c>
      <c r="APB186" s="13">
        <f t="shared" si="16"/>
        <v>0</v>
      </c>
      <c r="APC186" s="13">
        <f t="shared" si="16"/>
        <v>0</v>
      </c>
      <c r="APD186" s="13">
        <f t="shared" si="16"/>
        <v>0</v>
      </c>
      <c r="APE186" s="13">
        <f t="shared" si="16"/>
        <v>0</v>
      </c>
      <c r="APF186" s="13">
        <f t="shared" si="16"/>
        <v>0</v>
      </c>
      <c r="APG186" s="13">
        <f t="shared" si="16"/>
        <v>0</v>
      </c>
      <c r="APH186" s="13">
        <f t="shared" si="16"/>
        <v>0</v>
      </c>
      <c r="API186" s="13">
        <f t="shared" si="16"/>
        <v>0</v>
      </c>
      <c r="APJ186" s="13">
        <f t="shared" si="16"/>
        <v>0</v>
      </c>
      <c r="APK186" s="13">
        <f t="shared" si="16"/>
        <v>0</v>
      </c>
      <c r="APL186" s="13">
        <f t="shared" si="16"/>
        <v>0</v>
      </c>
      <c r="APM186" s="13">
        <f t="shared" si="16"/>
        <v>0</v>
      </c>
      <c r="APN186" s="13">
        <f t="shared" si="16"/>
        <v>0</v>
      </c>
      <c r="APO186" s="13">
        <f t="shared" si="16"/>
        <v>0</v>
      </c>
      <c r="APP186" s="13">
        <f t="shared" si="16"/>
        <v>0</v>
      </c>
      <c r="APQ186" s="13">
        <f t="shared" si="16"/>
        <v>0</v>
      </c>
      <c r="APR186" s="13">
        <f t="shared" si="16"/>
        <v>0</v>
      </c>
      <c r="APS186" s="13">
        <f t="shared" si="16"/>
        <v>0</v>
      </c>
      <c r="APT186" s="13">
        <f t="shared" si="16"/>
        <v>0</v>
      </c>
      <c r="APU186" s="13">
        <f t="shared" ref="APU186:ASF186" si="17">general_device_image.description</f>
        <v>0</v>
      </c>
      <c r="APV186" s="13">
        <f t="shared" si="17"/>
        <v>0</v>
      </c>
      <c r="APW186" s="13">
        <f t="shared" si="17"/>
        <v>0</v>
      </c>
      <c r="APX186" s="13">
        <f t="shared" si="17"/>
        <v>0</v>
      </c>
      <c r="APY186" s="13">
        <f t="shared" si="17"/>
        <v>0</v>
      </c>
      <c r="APZ186" s="13">
        <f t="shared" si="17"/>
        <v>0</v>
      </c>
      <c r="AQA186" s="13">
        <f t="shared" si="17"/>
        <v>0</v>
      </c>
      <c r="AQB186" s="13">
        <f t="shared" si="17"/>
        <v>0</v>
      </c>
      <c r="AQC186" s="13">
        <f t="shared" si="17"/>
        <v>0</v>
      </c>
      <c r="AQD186" s="13">
        <f t="shared" si="17"/>
        <v>0</v>
      </c>
      <c r="AQE186" s="13">
        <f t="shared" si="17"/>
        <v>0</v>
      </c>
      <c r="AQF186" s="13">
        <f t="shared" si="17"/>
        <v>0</v>
      </c>
      <c r="AQG186" s="13">
        <f t="shared" si="17"/>
        <v>0</v>
      </c>
      <c r="AQH186" s="13">
        <f t="shared" si="17"/>
        <v>0</v>
      </c>
      <c r="AQI186" s="13">
        <f t="shared" si="17"/>
        <v>0</v>
      </c>
      <c r="AQJ186" s="13">
        <f t="shared" si="17"/>
        <v>0</v>
      </c>
      <c r="AQK186" s="13">
        <f t="shared" si="17"/>
        <v>0</v>
      </c>
      <c r="AQL186" s="13">
        <f t="shared" si="17"/>
        <v>0</v>
      </c>
      <c r="AQM186" s="13">
        <f t="shared" si="17"/>
        <v>0</v>
      </c>
      <c r="AQN186" s="13">
        <f t="shared" si="17"/>
        <v>0</v>
      </c>
      <c r="AQO186" s="13">
        <f t="shared" si="17"/>
        <v>0</v>
      </c>
      <c r="AQP186" s="13">
        <f t="shared" si="17"/>
        <v>0</v>
      </c>
      <c r="AQQ186" s="13">
        <f t="shared" si="17"/>
        <v>0</v>
      </c>
      <c r="AQR186" s="13">
        <f t="shared" si="17"/>
        <v>0</v>
      </c>
      <c r="AQS186" s="13">
        <f t="shared" si="17"/>
        <v>0</v>
      </c>
      <c r="AQT186" s="13">
        <f t="shared" si="17"/>
        <v>0</v>
      </c>
      <c r="AQU186" s="13">
        <f t="shared" si="17"/>
        <v>0</v>
      </c>
      <c r="AQV186" s="13">
        <f t="shared" si="17"/>
        <v>0</v>
      </c>
      <c r="AQW186" s="13">
        <f t="shared" si="17"/>
        <v>0</v>
      </c>
      <c r="AQX186" s="13">
        <f t="shared" si="17"/>
        <v>0</v>
      </c>
      <c r="AQY186" s="13">
        <f t="shared" si="17"/>
        <v>0</v>
      </c>
      <c r="AQZ186" s="13">
        <f t="shared" si="17"/>
        <v>0</v>
      </c>
      <c r="ARA186" s="13">
        <f t="shared" si="17"/>
        <v>0</v>
      </c>
      <c r="ARB186" s="13">
        <f t="shared" si="17"/>
        <v>0</v>
      </c>
      <c r="ARC186" s="13">
        <f t="shared" si="17"/>
        <v>0</v>
      </c>
      <c r="ARD186" s="13">
        <f t="shared" si="17"/>
        <v>0</v>
      </c>
      <c r="ARE186" s="13">
        <f t="shared" si="17"/>
        <v>0</v>
      </c>
      <c r="ARF186" s="13">
        <f t="shared" si="17"/>
        <v>0</v>
      </c>
      <c r="ARG186" s="13">
        <f t="shared" si="17"/>
        <v>0</v>
      </c>
      <c r="ARH186" s="13">
        <f t="shared" si="17"/>
        <v>0</v>
      </c>
      <c r="ARI186" s="13">
        <f t="shared" si="17"/>
        <v>0</v>
      </c>
      <c r="ARJ186" s="13">
        <f t="shared" si="17"/>
        <v>0</v>
      </c>
      <c r="ARK186" s="13">
        <f t="shared" si="17"/>
        <v>0</v>
      </c>
      <c r="ARL186" s="13">
        <f t="shared" si="17"/>
        <v>0</v>
      </c>
      <c r="ARM186" s="13">
        <f t="shared" si="17"/>
        <v>0</v>
      </c>
      <c r="ARN186" s="13">
        <f t="shared" si="17"/>
        <v>0</v>
      </c>
      <c r="ARO186" s="13">
        <f t="shared" si="17"/>
        <v>0</v>
      </c>
      <c r="ARP186" s="13">
        <f t="shared" si="17"/>
        <v>0</v>
      </c>
      <c r="ARQ186" s="13">
        <f t="shared" si="17"/>
        <v>0</v>
      </c>
      <c r="ARR186" s="13">
        <f t="shared" si="17"/>
        <v>0</v>
      </c>
      <c r="ARS186" s="13">
        <f t="shared" si="17"/>
        <v>0</v>
      </c>
      <c r="ART186" s="13">
        <f t="shared" si="17"/>
        <v>0</v>
      </c>
      <c r="ARU186" s="13">
        <f t="shared" si="17"/>
        <v>0</v>
      </c>
      <c r="ARV186" s="13">
        <f t="shared" si="17"/>
        <v>0</v>
      </c>
      <c r="ARW186" s="13">
        <f t="shared" si="17"/>
        <v>0</v>
      </c>
      <c r="ARX186" s="13">
        <f t="shared" si="17"/>
        <v>0</v>
      </c>
      <c r="ARY186" s="13">
        <f t="shared" si="17"/>
        <v>0</v>
      </c>
      <c r="ARZ186" s="13">
        <f t="shared" si="17"/>
        <v>0</v>
      </c>
      <c r="ASA186" s="13">
        <f t="shared" si="17"/>
        <v>0</v>
      </c>
      <c r="ASB186" s="13">
        <f t="shared" si="17"/>
        <v>0</v>
      </c>
      <c r="ASC186" s="13">
        <f t="shared" si="17"/>
        <v>0</v>
      </c>
      <c r="ASD186" s="13">
        <f t="shared" si="17"/>
        <v>0</v>
      </c>
      <c r="ASE186" s="13">
        <f t="shared" si="17"/>
        <v>0</v>
      </c>
      <c r="ASF186" s="13">
        <f t="shared" si="17"/>
        <v>0</v>
      </c>
      <c r="ASG186" s="13">
        <f t="shared" ref="ASG186:AUR186" si="18">general_device_image.description</f>
        <v>0</v>
      </c>
      <c r="ASH186" s="13">
        <f t="shared" si="18"/>
        <v>0</v>
      </c>
      <c r="ASI186" s="13">
        <f t="shared" si="18"/>
        <v>0</v>
      </c>
      <c r="ASJ186" s="13">
        <f t="shared" si="18"/>
        <v>0</v>
      </c>
      <c r="ASK186" s="13">
        <f t="shared" si="18"/>
        <v>0</v>
      </c>
      <c r="ASL186" s="13">
        <f t="shared" si="18"/>
        <v>0</v>
      </c>
      <c r="ASM186" s="13">
        <f t="shared" si="18"/>
        <v>0</v>
      </c>
      <c r="ASN186" s="13">
        <f t="shared" si="18"/>
        <v>0</v>
      </c>
      <c r="ASO186" s="13">
        <f t="shared" si="18"/>
        <v>0</v>
      </c>
      <c r="ASP186" s="13">
        <f t="shared" si="18"/>
        <v>0</v>
      </c>
      <c r="ASQ186" s="13">
        <f t="shared" si="18"/>
        <v>0</v>
      </c>
      <c r="ASR186" s="13">
        <f t="shared" si="18"/>
        <v>0</v>
      </c>
      <c r="ASS186" s="13">
        <f t="shared" si="18"/>
        <v>0</v>
      </c>
      <c r="AST186" s="13">
        <f t="shared" si="18"/>
        <v>0</v>
      </c>
      <c r="ASU186" s="13">
        <f t="shared" si="18"/>
        <v>0</v>
      </c>
      <c r="ASV186" s="13">
        <f t="shared" si="18"/>
        <v>0</v>
      </c>
      <c r="ASW186" s="13">
        <f t="shared" si="18"/>
        <v>0</v>
      </c>
      <c r="ASX186" s="13">
        <f t="shared" si="18"/>
        <v>0</v>
      </c>
      <c r="ASY186" s="13">
        <f t="shared" si="18"/>
        <v>0</v>
      </c>
      <c r="ASZ186" s="13">
        <f t="shared" si="18"/>
        <v>0</v>
      </c>
      <c r="ATA186" s="13">
        <f t="shared" si="18"/>
        <v>0</v>
      </c>
      <c r="ATB186" s="13">
        <f t="shared" si="18"/>
        <v>0</v>
      </c>
      <c r="ATC186" s="13">
        <f t="shared" si="18"/>
        <v>0</v>
      </c>
      <c r="ATD186" s="13">
        <f t="shared" si="18"/>
        <v>0</v>
      </c>
      <c r="ATE186" s="13">
        <f t="shared" si="18"/>
        <v>0</v>
      </c>
      <c r="ATF186" s="13">
        <f t="shared" si="18"/>
        <v>0</v>
      </c>
      <c r="ATG186" s="13">
        <f t="shared" si="18"/>
        <v>0</v>
      </c>
      <c r="ATH186" s="13">
        <f t="shared" si="18"/>
        <v>0</v>
      </c>
      <c r="ATI186" s="13">
        <f t="shared" si="18"/>
        <v>0</v>
      </c>
      <c r="ATJ186" s="13">
        <f t="shared" si="18"/>
        <v>0</v>
      </c>
      <c r="ATK186" s="13">
        <f t="shared" si="18"/>
        <v>0</v>
      </c>
      <c r="ATL186" s="13">
        <f t="shared" si="18"/>
        <v>0</v>
      </c>
      <c r="ATM186" s="13">
        <f t="shared" si="18"/>
        <v>0</v>
      </c>
      <c r="ATN186" s="13">
        <f t="shared" si="18"/>
        <v>0</v>
      </c>
      <c r="ATO186" s="13">
        <f t="shared" si="18"/>
        <v>0</v>
      </c>
      <c r="ATP186" s="13">
        <f t="shared" si="18"/>
        <v>0</v>
      </c>
      <c r="ATQ186" s="13">
        <f t="shared" si="18"/>
        <v>0</v>
      </c>
      <c r="ATR186" s="13">
        <f t="shared" si="18"/>
        <v>0</v>
      </c>
      <c r="ATS186" s="13">
        <f t="shared" si="18"/>
        <v>0</v>
      </c>
      <c r="ATT186" s="13">
        <f t="shared" si="18"/>
        <v>0</v>
      </c>
      <c r="ATU186" s="13">
        <f t="shared" si="18"/>
        <v>0</v>
      </c>
      <c r="ATV186" s="13">
        <f t="shared" si="18"/>
        <v>0</v>
      </c>
      <c r="ATW186" s="13">
        <f t="shared" si="18"/>
        <v>0</v>
      </c>
      <c r="ATX186" s="13">
        <f t="shared" si="18"/>
        <v>0</v>
      </c>
      <c r="ATY186" s="13">
        <f t="shared" si="18"/>
        <v>0</v>
      </c>
      <c r="ATZ186" s="13">
        <f t="shared" si="18"/>
        <v>0</v>
      </c>
      <c r="AUA186" s="13">
        <f t="shared" si="18"/>
        <v>0</v>
      </c>
      <c r="AUB186" s="13">
        <f t="shared" si="18"/>
        <v>0</v>
      </c>
      <c r="AUC186" s="13">
        <f t="shared" si="18"/>
        <v>0</v>
      </c>
      <c r="AUD186" s="13">
        <f t="shared" si="18"/>
        <v>0</v>
      </c>
      <c r="AUE186" s="13">
        <f t="shared" si="18"/>
        <v>0</v>
      </c>
      <c r="AUF186" s="13">
        <f t="shared" si="18"/>
        <v>0</v>
      </c>
      <c r="AUG186" s="13">
        <f t="shared" si="18"/>
        <v>0</v>
      </c>
      <c r="AUH186" s="13">
        <f t="shared" si="18"/>
        <v>0</v>
      </c>
      <c r="AUI186" s="13">
        <f t="shared" si="18"/>
        <v>0</v>
      </c>
      <c r="AUJ186" s="13">
        <f t="shared" si="18"/>
        <v>0</v>
      </c>
      <c r="AUK186" s="13">
        <f t="shared" si="18"/>
        <v>0</v>
      </c>
      <c r="AUL186" s="13">
        <f t="shared" si="18"/>
        <v>0</v>
      </c>
      <c r="AUM186" s="13">
        <f t="shared" si="18"/>
        <v>0</v>
      </c>
      <c r="AUN186" s="13">
        <f t="shared" si="18"/>
        <v>0</v>
      </c>
      <c r="AUO186" s="13">
        <f t="shared" si="18"/>
        <v>0</v>
      </c>
      <c r="AUP186" s="13">
        <f t="shared" si="18"/>
        <v>0</v>
      </c>
      <c r="AUQ186" s="13">
        <f t="shared" si="18"/>
        <v>0</v>
      </c>
      <c r="AUR186" s="13">
        <f t="shared" si="18"/>
        <v>0</v>
      </c>
      <c r="AUS186" s="13">
        <f t="shared" ref="AUS186:AXD186" si="19">general_device_image.description</f>
        <v>0</v>
      </c>
      <c r="AUT186" s="13">
        <f t="shared" si="19"/>
        <v>0</v>
      </c>
      <c r="AUU186" s="13">
        <f t="shared" si="19"/>
        <v>0</v>
      </c>
      <c r="AUV186" s="13">
        <f t="shared" si="19"/>
        <v>0</v>
      </c>
      <c r="AUW186" s="13">
        <f t="shared" si="19"/>
        <v>0</v>
      </c>
      <c r="AUX186" s="13">
        <f t="shared" si="19"/>
        <v>0</v>
      </c>
      <c r="AUY186" s="13">
        <f t="shared" si="19"/>
        <v>0</v>
      </c>
      <c r="AUZ186" s="13">
        <f t="shared" si="19"/>
        <v>0</v>
      </c>
      <c r="AVA186" s="13">
        <f t="shared" si="19"/>
        <v>0</v>
      </c>
      <c r="AVB186" s="13">
        <f t="shared" si="19"/>
        <v>0</v>
      </c>
      <c r="AVC186" s="13">
        <f t="shared" si="19"/>
        <v>0</v>
      </c>
      <c r="AVD186" s="13">
        <f t="shared" si="19"/>
        <v>0</v>
      </c>
      <c r="AVE186" s="13">
        <f t="shared" si="19"/>
        <v>0</v>
      </c>
      <c r="AVF186" s="13">
        <f t="shared" si="19"/>
        <v>0</v>
      </c>
      <c r="AVG186" s="13">
        <f t="shared" si="19"/>
        <v>0</v>
      </c>
      <c r="AVH186" s="13">
        <f t="shared" si="19"/>
        <v>0</v>
      </c>
      <c r="AVI186" s="13">
        <f t="shared" si="19"/>
        <v>0</v>
      </c>
      <c r="AVJ186" s="13">
        <f t="shared" si="19"/>
        <v>0</v>
      </c>
      <c r="AVK186" s="13">
        <f t="shared" si="19"/>
        <v>0</v>
      </c>
      <c r="AVL186" s="13">
        <f t="shared" si="19"/>
        <v>0</v>
      </c>
      <c r="AVM186" s="13">
        <f t="shared" si="19"/>
        <v>0</v>
      </c>
      <c r="AVN186" s="13">
        <f t="shared" si="19"/>
        <v>0</v>
      </c>
      <c r="AVO186" s="13">
        <f t="shared" si="19"/>
        <v>0</v>
      </c>
      <c r="AVP186" s="13">
        <f t="shared" si="19"/>
        <v>0</v>
      </c>
      <c r="AVQ186" s="13">
        <f t="shared" si="19"/>
        <v>0</v>
      </c>
      <c r="AVR186" s="13">
        <f t="shared" si="19"/>
        <v>0</v>
      </c>
      <c r="AVS186" s="13">
        <f t="shared" si="19"/>
        <v>0</v>
      </c>
      <c r="AVT186" s="13">
        <f t="shared" si="19"/>
        <v>0</v>
      </c>
      <c r="AVU186" s="13">
        <f t="shared" si="19"/>
        <v>0</v>
      </c>
      <c r="AVV186" s="13">
        <f t="shared" si="19"/>
        <v>0</v>
      </c>
      <c r="AVW186" s="13">
        <f t="shared" si="19"/>
        <v>0</v>
      </c>
      <c r="AVX186" s="13">
        <f t="shared" si="19"/>
        <v>0</v>
      </c>
      <c r="AVY186" s="13">
        <f t="shared" si="19"/>
        <v>0</v>
      </c>
      <c r="AVZ186" s="13">
        <f t="shared" si="19"/>
        <v>0</v>
      </c>
      <c r="AWA186" s="13">
        <f t="shared" si="19"/>
        <v>0</v>
      </c>
      <c r="AWB186" s="13">
        <f t="shared" si="19"/>
        <v>0</v>
      </c>
      <c r="AWC186" s="13">
        <f t="shared" si="19"/>
        <v>0</v>
      </c>
      <c r="AWD186" s="13">
        <f t="shared" si="19"/>
        <v>0</v>
      </c>
      <c r="AWE186" s="13">
        <f t="shared" si="19"/>
        <v>0</v>
      </c>
      <c r="AWF186" s="13">
        <f t="shared" si="19"/>
        <v>0</v>
      </c>
      <c r="AWG186" s="13">
        <f t="shared" si="19"/>
        <v>0</v>
      </c>
      <c r="AWH186" s="13">
        <f t="shared" si="19"/>
        <v>0</v>
      </c>
      <c r="AWI186" s="13">
        <f t="shared" si="19"/>
        <v>0</v>
      </c>
      <c r="AWJ186" s="13">
        <f t="shared" si="19"/>
        <v>0</v>
      </c>
      <c r="AWK186" s="13">
        <f t="shared" si="19"/>
        <v>0</v>
      </c>
      <c r="AWL186" s="13">
        <f t="shared" si="19"/>
        <v>0</v>
      </c>
      <c r="AWM186" s="13">
        <f t="shared" si="19"/>
        <v>0</v>
      </c>
      <c r="AWN186" s="13">
        <f t="shared" si="19"/>
        <v>0</v>
      </c>
      <c r="AWO186" s="13">
        <f t="shared" si="19"/>
        <v>0</v>
      </c>
      <c r="AWP186" s="13">
        <f t="shared" si="19"/>
        <v>0</v>
      </c>
      <c r="AWQ186" s="13">
        <f t="shared" si="19"/>
        <v>0</v>
      </c>
      <c r="AWR186" s="13">
        <f t="shared" si="19"/>
        <v>0</v>
      </c>
      <c r="AWS186" s="13">
        <f t="shared" si="19"/>
        <v>0</v>
      </c>
      <c r="AWT186" s="13">
        <f t="shared" si="19"/>
        <v>0</v>
      </c>
      <c r="AWU186" s="13">
        <f t="shared" si="19"/>
        <v>0</v>
      </c>
      <c r="AWV186" s="13">
        <f t="shared" si="19"/>
        <v>0</v>
      </c>
      <c r="AWW186" s="13">
        <f t="shared" si="19"/>
        <v>0</v>
      </c>
      <c r="AWX186" s="13">
        <f t="shared" si="19"/>
        <v>0</v>
      </c>
      <c r="AWY186" s="13">
        <f t="shared" si="19"/>
        <v>0</v>
      </c>
      <c r="AWZ186" s="13">
        <f t="shared" si="19"/>
        <v>0</v>
      </c>
      <c r="AXA186" s="13">
        <f t="shared" si="19"/>
        <v>0</v>
      </c>
      <c r="AXB186" s="13">
        <f t="shared" si="19"/>
        <v>0</v>
      </c>
      <c r="AXC186" s="13">
        <f t="shared" si="19"/>
        <v>0</v>
      </c>
      <c r="AXD186" s="13">
        <f t="shared" si="19"/>
        <v>0</v>
      </c>
      <c r="AXE186" s="13">
        <f t="shared" ref="AXE186:AZP186" si="20">general_device_image.description</f>
        <v>0</v>
      </c>
      <c r="AXF186" s="13">
        <f t="shared" si="20"/>
        <v>0</v>
      </c>
      <c r="AXG186" s="13">
        <f t="shared" si="20"/>
        <v>0</v>
      </c>
      <c r="AXH186" s="13">
        <f t="shared" si="20"/>
        <v>0</v>
      </c>
      <c r="AXI186" s="13">
        <f t="shared" si="20"/>
        <v>0</v>
      </c>
      <c r="AXJ186" s="13">
        <f t="shared" si="20"/>
        <v>0</v>
      </c>
      <c r="AXK186" s="13">
        <f t="shared" si="20"/>
        <v>0</v>
      </c>
      <c r="AXL186" s="13">
        <f t="shared" si="20"/>
        <v>0</v>
      </c>
      <c r="AXM186" s="13">
        <f t="shared" si="20"/>
        <v>0</v>
      </c>
      <c r="AXN186" s="13">
        <f t="shared" si="20"/>
        <v>0</v>
      </c>
      <c r="AXO186" s="13">
        <f t="shared" si="20"/>
        <v>0</v>
      </c>
      <c r="AXP186" s="13">
        <f t="shared" si="20"/>
        <v>0</v>
      </c>
      <c r="AXQ186" s="13">
        <f t="shared" si="20"/>
        <v>0</v>
      </c>
      <c r="AXR186" s="13">
        <f t="shared" si="20"/>
        <v>0</v>
      </c>
      <c r="AXS186" s="13">
        <f t="shared" si="20"/>
        <v>0</v>
      </c>
      <c r="AXT186" s="13">
        <f t="shared" si="20"/>
        <v>0</v>
      </c>
      <c r="AXU186" s="13">
        <f t="shared" si="20"/>
        <v>0</v>
      </c>
      <c r="AXV186" s="13">
        <f t="shared" si="20"/>
        <v>0</v>
      </c>
      <c r="AXW186" s="13">
        <f t="shared" si="20"/>
        <v>0</v>
      </c>
      <c r="AXX186" s="13">
        <f t="shared" si="20"/>
        <v>0</v>
      </c>
      <c r="AXY186" s="13">
        <f t="shared" si="20"/>
        <v>0</v>
      </c>
      <c r="AXZ186" s="13">
        <f t="shared" si="20"/>
        <v>0</v>
      </c>
      <c r="AYA186" s="13">
        <f t="shared" si="20"/>
        <v>0</v>
      </c>
      <c r="AYB186" s="13">
        <f t="shared" si="20"/>
        <v>0</v>
      </c>
      <c r="AYC186" s="13">
        <f t="shared" si="20"/>
        <v>0</v>
      </c>
      <c r="AYD186" s="13">
        <f t="shared" si="20"/>
        <v>0</v>
      </c>
      <c r="AYE186" s="13">
        <f t="shared" si="20"/>
        <v>0</v>
      </c>
      <c r="AYF186" s="13">
        <f t="shared" si="20"/>
        <v>0</v>
      </c>
      <c r="AYG186" s="13">
        <f t="shared" si="20"/>
        <v>0</v>
      </c>
      <c r="AYH186" s="13">
        <f t="shared" si="20"/>
        <v>0</v>
      </c>
      <c r="AYI186" s="13">
        <f t="shared" si="20"/>
        <v>0</v>
      </c>
      <c r="AYJ186" s="13">
        <f t="shared" si="20"/>
        <v>0</v>
      </c>
      <c r="AYK186" s="13">
        <f t="shared" si="20"/>
        <v>0</v>
      </c>
      <c r="AYL186" s="13">
        <f t="shared" si="20"/>
        <v>0</v>
      </c>
      <c r="AYM186" s="13">
        <f t="shared" si="20"/>
        <v>0</v>
      </c>
      <c r="AYN186" s="13">
        <f t="shared" si="20"/>
        <v>0</v>
      </c>
      <c r="AYO186" s="13">
        <f t="shared" si="20"/>
        <v>0</v>
      </c>
      <c r="AYP186" s="13">
        <f t="shared" si="20"/>
        <v>0</v>
      </c>
      <c r="AYQ186" s="13">
        <f t="shared" si="20"/>
        <v>0</v>
      </c>
      <c r="AYR186" s="13">
        <f t="shared" si="20"/>
        <v>0</v>
      </c>
      <c r="AYS186" s="13">
        <f t="shared" si="20"/>
        <v>0</v>
      </c>
      <c r="AYT186" s="13">
        <f t="shared" si="20"/>
        <v>0</v>
      </c>
      <c r="AYU186" s="13">
        <f t="shared" si="20"/>
        <v>0</v>
      </c>
      <c r="AYV186" s="13">
        <f t="shared" si="20"/>
        <v>0</v>
      </c>
      <c r="AYW186" s="13">
        <f t="shared" si="20"/>
        <v>0</v>
      </c>
      <c r="AYX186" s="13">
        <f t="shared" si="20"/>
        <v>0</v>
      </c>
      <c r="AYY186" s="13">
        <f t="shared" si="20"/>
        <v>0</v>
      </c>
      <c r="AYZ186" s="13">
        <f t="shared" si="20"/>
        <v>0</v>
      </c>
      <c r="AZA186" s="13">
        <f t="shared" si="20"/>
        <v>0</v>
      </c>
      <c r="AZB186" s="13">
        <f t="shared" si="20"/>
        <v>0</v>
      </c>
      <c r="AZC186" s="13">
        <f t="shared" si="20"/>
        <v>0</v>
      </c>
      <c r="AZD186" s="13">
        <f t="shared" si="20"/>
        <v>0</v>
      </c>
      <c r="AZE186" s="13">
        <f t="shared" si="20"/>
        <v>0</v>
      </c>
      <c r="AZF186" s="13">
        <f t="shared" si="20"/>
        <v>0</v>
      </c>
      <c r="AZG186" s="13">
        <f t="shared" si="20"/>
        <v>0</v>
      </c>
      <c r="AZH186" s="13">
        <f t="shared" si="20"/>
        <v>0</v>
      </c>
      <c r="AZI186" s="13">
        <f t="shared" si="20"/>
        <v>0</v>
      </c>
      <c r="AZJ186" s="13">
        <f t="shared" si="20"/>
        <v>0</v>
      </c>
      <c r="AZK186" s="13">
        <f t="shared" si="20"/>
        <v>0</v>
      </c>
      <c r="AZL186" s="13">
        <f t="shared" si="20"/>
        <v>0</v>
      </c>
      <c r="AZM186" s="13">
        <f t="shared" si="20"/>
        <v>0</v>
      </c>
      <c r="AZN186" s="13">
        <f t="shared" si="20"/>
        <v>0</v>
      </c>
      <c r="AZO186" s="13">
        <f t="shared" si="20"/>
        <v>0</v>
      </c>
      <c r="AZP186" s="13">
        <f t="shared" si="20"/>
        <v>0</v>
      </c>
      <c r="AZQ186" s="13">
        <f t="shared" ref="AZQ186:BCB186" si="21">general_device_image.description</f>
        <v>0</v>
      </c>
      <c r="AZR186" s="13">
        <f t="shared" si="21"/>
        <v>0</v>
      </c>
      <c r="AZS186" s="13">
        <f t="shared" si="21"/>
        <v>0</v>
      </c>
      <c r="AZT186" s="13">
        <f t="shared" si="21"/>
        <v>0</v>
      </c>
      <c r="AZU186" s="13">
        <f t="shared" si="21"/>
        <v>0</v>
      </c>
      <c r="AZV186" s="13">
        <f t="shared" si="21"/>
        <v>0</v>
      </c>
      <c r="AZW186" s="13">
        <f t="shared" si="21"/>
        <v>0</v>
      </c>
      <c r="AZX186" s="13">
        <f t="shared" si="21"/>
        <v>0</v>
      </c>
      <c r="AZY186" s="13">
        <f t="shared" si="21"/>
        <v>0</v>
      </c>
      <c r="AZZ186" s="13">
        <f t="shared" si="21"/>
        <v>0</v>
      </c>
      <c r="BAA186" s="13">
        <f t="shared" si="21"/>
        <v>0</v>
      </c>
      <c r="BAB186" s="13">
        <f t="shared" si="21"/>
        <v>0</v>
      </c>
      <c r="BAC186" s="13">
        <f t="shared" si="21"/>
        <v>0</v>
      </c>
      <c r="BAD186" s="13">
        <f t="shared" si="21"/>
        <v>0</v>
      </c>
      <c r="BAE186" s="13">
        <f t="shared" si="21"/>
        <v>0</v>
      </c>
      <c r="BAF186" s="13">
        <f t="shared" si="21"/>
        <v>0</v>
      </c>
      <c r="BAG186" s="13">
        <f t="shared" si="21"/>
        <v>0</v>
      </c>
      <c r="BAH186" s="13">
        <f t="shared" si="21"/>
        <v>0</v>
      </c>
      <c r="BAI186" s="13">
        <f t="shared" si="21"/>
        <v>0</v>
      </c>
      <c r="BAJ186" s="13">
        <f t="shared" si="21"/>
        <v>0</v>
      </c>
      <c r="BAK186" s="13">
        <f t="shared" si="21"/>
        <v>0</v>
      </c>
      <c r="BAL186" s="13">
        <f t="shared" si="21"/>
        <v>0</v>
      </c>
      <c r="BAM186" s="13">
        <f t="shared" si="21"/>
        <v>0</v>
      </c>
      <c r="BAN186" s="13">
        <f t="shared" si="21"/>
        <v>0</v>
      </c>
      <c r="BAO186" s="13">
        <f t="shared" si="21"/>
        <v>0</v>
      </c>
      <c r="BAP186" s="13">
        <f t="shared" si="21"/>
        <v>0</v>
      </c>
      <c r="BAQ186" s="13">
        <f t="shared" si="21"/>
        <v>0</v>
      </c>
      <c r="BAR186" s="13">
        <f t="shared" si="21"/>
        <v>0</v>
      </c>
      <c r="BAS186" s="13">
        <f t="shared" si="21"/>
        <v>0</v>
      </c>
      <c r="BAT186" s="13">
        <f t="shared" si="21"/>
        <v>0</v>
      </c>
      <c r="BAU186" s="13">
        <f t="shared" si="21"/>
        <v>0</v>
      </c>
      <c r="BAV186" s="13">
        <f t="shared" si="21"/>
        <v>0</v>
      </c>
      <c r="BAW186" s="13">
        <f t="shared" si="21"/>
        <v>0</v>
      </c>
      <c r="BAX186" s="13">
        <f t="shared" si="21"/>
        <v>0</v>
      </c>
      <c r="BAY186" s="13">
        <f t="shared" si="21"/>
        <v>0</v>
      </c>
      <c r="BAZ186" s="13">
        <f t="shared" si="21"/>
        <v>0</v>
      </c>
      <c r="BBA186" s="13">
        <f t="shared" si="21"/>
        <v>0</v>
      </c>
      <c r="BBB186" s="13">
        <f t="shared" si="21"/>
        <v>0</v>
      </c>
      <c r="BBC186" s="13">
        <f t="shared" si="21"/>
        <v>0</v>
      </c>
      <c r="BBD186" s="13">
        <f t="shared" si="21"/>
        <v>0</v>
      </c>
      <c r="BBE186" s="13">
        <f t="shared" si="21"/>
        <v>0</v>
      </c>
      <c r="BBF186" s="13">
        <f t="shared" si="21"/>
        <v>0</v>
      </c>
      <c r="BBG186" s="13">
        <f t="shared" si="21"/>
        <v>0</v>
      </c>
      <c r="BBH186" s="13">
        <f t="shared" si="21"/>
        <v>0</v>
      </c>
      <c r="BBI186" s="13">
        <f t="shared" si="21"/>
        <v>0</v>
      </c>
      <c r="BBJ186" s="13">
        <f t="shared" si="21"/>
        <v>0</v>
      </c>
      <c r="BBK186" s="13">
        <f t="shared" si="21"/>
        <v>0</v>
      </c>
      <c r="BBL186" s="13">
        <f t="shared" si="21"/>
        <v>0</v>
      </c>
      <c r="BBM186" s="13">
        <f t="shared" si="21"/>
        <v>0</v>
      </c>
      <c r="BBN186" s="13">
        <f t="shared" si="21"/>
        <v>0</v>
      </c>
      <c r="BBO186" s="13">
        <f t="shared" si="21"/>
        <v>0</v>
      </c>
      <c r="BBP186" s="13">
        <f t="shared" si="21"/>
        <v>0</v>
      </c>
      <c r="BBQ186" s="13">
        <f t="shared" si="21"/>
        <v>0</v>
      </c>
      <c r="BBR186" s="13">
        <f t="shared" si="21"/>
        <v>0</v>
      </c>
      <c r="BBS186" s="13">
        <f t="shared" si="21"/>
        <v>0</v>
      </c>
      <c r="BBT186" s="13">
        <f t="shared" si="21"/>
        <v>0</v>
      </c>
      <c r="BBU186" s="13">
        <f t="shared" si="21"/>
        <v>0</v>
      </c>
      <c r="BBV186" s="13">
        <f t="shared" si="21"/>
        <v>0</v>
      </c>
      <c r="BBW186" s="13">
        <f t="shared" si="21"/>
        <v>0</v>
      </c>
      <c r="BBX186" s="13">
        <f t="shared" si="21"/>
        <v>0</v>
      </c>
      <c r="BBY186" s="13">
        <f t="shared" si="21"/>
        <v>0</v>
      </c>
      <c r="BBZ186" s="13">
        <f t="shared" si="21"/>
        <v>0</v>
      </c>
      <c r="BCA186" s="13">
        <f t="shared" si="21"/>
        <v>0</v>
      </c>
      <c r="BCB186" s="13">
        <f t="shared" si="21"/>
        <v>0</v>
      </c>
      <c r="BCC186" s="13">
        <f t="shared" ref="BCC186:BEN186" si="22">general_device_image.description</f>
        <v>0</v>
      </c>
      <c r="BCD186" s="13">
        <f t="shared" si="22"/>
        <v>0</v>
      </c>
      <c r="BCE186" s="13">
        <f t="shared" si="22"/>
        <v>0</v>
      </c>
      <c r="BCF186" s="13">
        <f t="shared" si="22"/>
        <v>0</v>
      </c>
      <c r="BCG186" s="13">
        <f t="shared" si="22"/>
        <v>0</v>
      </c>
      <c r="BCH186" s="13">
        <f t="shared" si="22"/>
        <v>0</v>
      </c>
      <c r="BCI186" s="13">
        <f t="shared" si="22"/>
        <v>0</v>
      </c>
      <c r="BCJ186" s="13">
        <f t="shared" si="22"/>
        <v>0</v>
      </c>
      <c r="BCK186" s="13">
        <f t="shared" si="22"/>
        <v>0</v>
      </c>
      <c r="BCL186" s="13">
        <f t="shared" si="22"/>
        <v>0</v>
      </c>
      <c r="BCM186" s="13">
        <f t="shared" si="22"/>
        <v>0</v>
      </c>
      <c r="BCN186" s="13">
        <f t="shared" si="22"/>
        <v>0</v>
      </c>
      <c r="BCO186" s="13">
        <f t="shared" si="22"/>
        <v>0</v>
      </c>
      <c r="BCP186" s="13">
        <f t="shared" si="22"/>
        <v>0</v>
      </c>
      <c r="BCQ186" s="13">
        <f t="shared" si="22"/>
        <v>0</v>
      </c>
      <c r="BCR186" s="13">
        <f t="shared" si="22"/>
        <v>0</v>
      </c>
      <c r="BCS186" s="13">
        <f t="shared" si="22"/>
        <v>0</v>
      </c>
      <c r="BCT186" s="13">
        <f t="shared" si="22"/>
        <v>0</v>
      </c>
      <c r="BCU186" s="13">
        <f t="shared" si="22"/>
        <v>0</v>
      </c>
      <c r="BCV186" s="13">
        <f t="shared" si="22"/>
        <v>0</v>
      </c>
      <c r="BCW186" s="13">
        <f t="shared" si="22"/>
        <v>0</v>
      </c>
      <c r="BCX186" s="13">
        <f t="shared" si="22"/>
        <v>0</v>
      </c>
      <c r="BCY186" s="13">
        <f t="shared" si="22"/>
        <v>0</v>
      </c>
      <c r="BCZ186" s="13">
        <f t="shared" si="22"/>
        <v>0</v>
      </c>
      <c r="BDA186" s="13">
        <f t="shared" si="22"/>
        <v>0</v>
      </c>
      <c r="BDB186" s="13">
        <f t="shared" si="22"/>
        <v>0</v>
      </c>
      <c r="BDC186" s="13">
        <f t="shared" si="22"/>
        <v>0</v>
      </c>
      <c r="BDD186" s="13">
        <f t="shared" si="22"/>
        <v>0</v>
      </c>
      <c r="BDE186" s="13">
        <f t="shared" si="22"/>
        <v>0</v>
      </c>
      <c r="BDF186" s="13">
        <f t="shared" si="22"/>
        <v>0</v>
      </c>
      <c r="BDG186" s="13">
        <f t="shared" si="22"/>
        <v>0</v>
      </c>
      <c r="BDH186" s="13">
        <f t="shared" si="22"/>
        <v>0</v>
      </c>
      <c r="BDI186" s="13">
        <f t="shared" si="22"/>
        <v>0</v>
      </c>
      <c r="BDJ186" s="13">
        <f t="shared" si="22"/>
        <v>0</v>
      </c>
      <c r="BDK186" s="13">
        <f t="shared" si="22"/>
        <v>0</v>
      </c>
      <c r="BDL186" s="13">
        <f t="shared" si="22"/>
        <v>0</v>
      </c>
      <c r="BDM186" s="13">
        <f t="shared" si="22"/>
        <v>0</v>
      </c>
      <c r="BDN186" s="13">
        <f t="shared" si="22"/>
        <v>0</v>
      </c>
      <c r="BDO186" s="13">
        <f t="shared" si="22"/>
        <v>0</v>
      </c>
      <c r="BDP186" s="13">
        <f t="shared" si="22"/>
        <v>0</v>
      </c>
      <c r="BDQ186" s="13">
        <f t="shared" si="22"/>
        <v>0</v>
      </c>
      <c r="BDR186" s="13">
        <f t="shared" si="22"/>
        <v>0</v>
      </c>
      <c r="BDS186" s="13">
        <f t="shared" si="22"/>
        <v>0</v>
      </c>
      <c r="BDT186" s="13">
        <f t="shared" si="22"/>
        <v>0</v>
      </c>
      <c r="BDU186" s="13">
        <f t="shared" si="22"/>
        <v>0</v>
      </c>
      <c r="BDV186" s="13">
        <f t="shared" si="22"/>
        <v>0</v>
      </c>
      <c r="BDW186" s="13">
        <f t="shared" si="22"/>
        <v>0</v>
      </c>
      <c r="BDX186" s="13">
        <f t="shared" si="22"/>
        <v>0</v>
      </c>
      <c r="BDY186" s="13">
        <f t="shared" si="22"/>
        <v>0</v>
      </c>
      <c r="BDZ186" s="13">
        <f t="shared" si="22"/>
        <v>0</v>
      </c>
      <c r="BEA186" s="13">
        <f t="shared" si="22"/>
        <v>0</v>
      </c>
      <c r="BEB186" s="13">
        <f t="shared" si="22"/>
        <v>0</v>
      </c>
      <c r="BEC186" s="13">
        <f t="shared" si="22"/>
        <v>0</v>
      </c>
      <c r="BED186" s="13">
        <f t="shared" si="22"/>
        <v>0</v>
      </c>
      <c r="BEE186" s="13">
        <f t="shared" si="22"/>
        <v>0</v>
      </c>
      <c r="BEF186" s="13">
        <f t="shared" si="22"/>
        <v>0</v>
      </c>
      <c r="BEG186" s="13">
        <f t="shared" si="22"/>
        <v>0</v>
      </c>
      <c r="BEH186" s="13">
        <f t="shared" si="22"/>
        <v>0</v>
      </c>
      <c r="BEI186" s="13">
        <f t="shared" si="22"/>
        <v>0</v>
      </c>
      <c r="BEJ186" s="13">
        <f t="shared" si="22"/>
        <v>0</v>
      </c>
      <c r="BEK186" s="13">
        <f t="shared" si="22"/>
        <v>0</v>
      </c>
      <c r="BEL186" s="13">
        <f t="shared" si="22"/>
        <v>0</v>
      </c>
      <c r="BEM186" s="13">
        <f t="shared" si="22"/>
        <v>0</v>
      </c>
      <c r="BEN186" s="13">
        <f t="shared" si="22"/>
        <v>0</v>
      </c>
      <c r="BEO186" s="13">
        <f t="shared" ref="BEO186:BGZ186" si="23">general_device_image.description</f>
        <v>0</v>
      </c>
      <c r="BEP186" s="13">
        <f t="shared" si="23"/>
        <v>0</v>
      </c>
      <c r="BEQ186" s="13">
        <f t="shared" si="23"/>
        <v>0</v>
      </c>
      <c r="BER186" s="13">
        <f t="shared" si="23"/>
        <v>0</v>
      </c>
      <c r="BES186" s="13">
        <f t="shared" si="23"/>
        <v>0</v>
      </c>
      <c r="BET186" s="13">
        <f t="shared" si="23"/>
        <v>0</v>
      </c>
      <c r="BEU186" s="13">
        <f t="shared" si="23"/>
        <v>0</v>
      </c>
      <c r="BEV186" s="13">
        <f t="shared" si="23"/>
        <v>0</v>
      </c>
      <c r="BEW186" s="13">
        <f t="shared" si="23"/>
        <v>0</v>
      </c>
      <c r="BEX186" s="13">
        <f t="shared" si="23"/>
        <v>0</v>
      </c>
      <c r="BEY186" s="13">
        <f t="shared" si="23"/>
        <v>0</v>
      </c>
      <c r="BEZ186" s="13">
        <f t="shared" si="23"/>
        <v>0</v>
      </c>
      <c r="BFA186" s="13">
        <f t="shared" si="23"/>
        <v>0</v>
      </c>
      <c r="BFB186" s="13">
        <f t="shared" si="23"/>
        <v>0</v>
      </c>
      <c r="BFC186" s="13">
        <f t="shared" si="23"/>
        <v>0</v>
      </c>
      <c r="BFD186" s="13">
        <f t="shared" si="23"/>
        <v>0</v>
      </c>
      <c r="BFE186" s="13">
        <f t="shared" si="23"/>
        <v>0</v>
      </c>
      <c r="BFF186" s="13">
        <f t="shared" si="23"/>
        <v>0</v>
      </c>
      <c r="BFG186" s="13">
        <f t="shared" si="23"/>
        <v>0</v>
      </c>
      <c r="BFH186" s="13">
        <f t="shared" si="23"/>
        <v>0</v>
      </c>
      <c r="BFI186" s="13">
        <f t="shared" si="23"/>
        <v>0</v>
      </c>
      <c r="BFJ186" s="13">
        <f t="shared" si="23"/>
        <v>0</v>
      </c>
      <c r="BFK186" s="13">
        <f t="shared" si="23"/>
        <v>0</v>
      </c>
      <c r="BFL186" s="13">
        <f t="shared" si="23"/>
        <v>0</v>
      </c>
      <c r="BFM186" s="13">
        <f t="shared" si="23"/>
        <v>0</v>
      </c>
      <c r="BFN186" s="13">
        <f t="shared" si="23"/>
        <v>0</v>
      </c>
      <c r="BFO186" s="13">
        <f t="shared" si="23"/>
        <v>0</v>
      </c>
      <c r="BFP186" s="13">
        <f t="shared" si="23"/>
        <v>0</v>
      </c>
      <c r="BFQ186" s="13">
        <f t="shared" si="23"/>
        <v>0</v>
      </c>
      <c r="BFR186" s="13">
        <f t="shared" si="23"/>
        <v>0</v>
      </c>
      <c r="BFS186" s="13">
        <f t="shared" si="23"/>
        <v>0</v>
      </c>
      <c r="BFT186" s="13">
        <f t="shared" si="23"/>
        <v>0</v>
      </c>
      <c r="BFU186" s="13">
        <f t="shared" si="23"/>
        <v>0</v>
      </c>
      <c r="BFV186" s="13">
        <f t="shared" si="23"/>
        <v>0</v>
      </c>
      <c r="BFW186" s="13">
        <f t="shared" si="23"/>
        <v>0</v>
      </c>
      <c r="BFX186" s="13">
        <f t="shared" si="23"/>
        <v>0</v>
      </c>
      <c r="BFY186" s="13">
        <f t="shared" si="23"/>
        <v>0</v>
      </c>
      <c r="BFZ186" s="13">
        <f t="shared" si="23"/>
        <v>0</v>
      </c>
      <c r="BGA186" s="13">
        <f t="shared" si="23"/>
        <v>0</v>
      </c>
      <c r="BGB186" s="13">
        <f t="shared" si="23"/>
        <v>0</v>
      </c>
      <c r="BGC186" s="13">
        <f t="shared" si="23"/>
        <v>0</v>
      </c>
      <c r="BGD186" s="13">
        <f t="shared" si="23"/>
        <v>0</v>
      </c>
      <c r="BGE186" s="13">
        <f t="shared" si="23"/>
        <v>0</v>
      </c>
      <c r="BGF186" s="13">
        <f t="shared" si="23"/>
        <v>0</v>
      </c>
      <c r="BGG186" s="13">
        <f t="shared" si="23"/>
        <v>0</v>
      </c>
      <c r="BGH186" s="13">
        <f t="shared" si="23"/>
        <v>0</v>
      </c>
      <c r="BGI186" s="13">
        <f t="shared" si="23"/>
        <v>0</v>
      </c>
      <c r="BGJ186" s="13">
        <f t="shared" si="23"/>
        <v>0</v>
      </c>
      <c r="BGK186" s="13">
        <f t="shared" si="23"/>
        <v>0</v>
      </c>
      <c r="BGL186" s="13">
        <f t="shared" si="23"/>
        <v>0</v>
      </c>
      <c r="BGM186" s="13">
        <f t="shared" si="23"/>
        <v>0</v>
      </c>
      <c r="BGN186" s="13">
        <f t="shared" si="23"/>
        <v>0</v>
      </c>
      <c r="BGO186" s="13">
        <f t="shared" si="23"/>
        <v>0</v>
      </c>
      <c r="BGP186" s="13">
        <f t="shared" si="23"/>
        <v>0</v>
      </c>
      <c r="BGQ186" s="13">
        <f t="shared" si="23"/>
        <v>0</v>
      </c>
      <c r="BGR186" s="13">
        <f t="shared" si="23"/>
        <v>0</v>
      </c>
      <c r="BGS186" s="13">
        <f t="shared" si="23"/>
        <v>0</v>
      </c>
      <c r="BGT186" s="13">
        <f t="shared" si="23"/>
        <v>0</v>
      </c>
      <c r="BGU186" s="13">
        <f t="shared" si="23"/>
        <v>0</v>
      </c>
      <c r="BGV186" s="13">
        <f t="shared" si="23"/>
        <v>0</v>
      </c>
      <c r="BGW186" s="13">
        <f t="shared" si="23"/>
        <v>0</v>
      </c>
      <c r="BGX186" s="13">
        <f t="shared" si="23"/>
        <v>0</v>
      </c>
      <c r="BGY186" s="13">
        <f t="shared" si="23"/>
        <v>0</v>
      </c>
      <c r="BGZ186" s="13">
        <f t="shared" si="23"/>
        <v>0</v>
      </c>
      <c r="BHA186" s="13">
        <f t="shared" ref="BHA186:BJL186" si="24">general_device_image.description</f>
        <v>0</v>
      </c>
      <c r="BHB186" s="13">
        <f t="shared" si="24"/>
        <v>0</v>
      </c>
      <c r="BHC186" s="13">
        <f t="shared" si="24"/>
        <v>0</v>
      </c>
      <c r="BHD186" s="13">
        <f t="shared" si="24"/>
        <v>0</v>
      </c>
      <c r="BHE186" s="13">
        <f t="shared" si="24"/>
        <v>0</v>
      </c>
      <c r="BHF186" s="13">
        <f t="shared" si="24"/>
        <v>0</v>
      </c>
      <c r="BHG186" s="13">
        <f t="shared" si="24"/>
        <v>0</v>
      </c>
      <c r="BHH186" s="13">
        <f t="shared" si="24"/>
        <v>0</v>
      </c>
      <c r="BHI186" s="13">
        <f t="shared" si="24"/>
        <v>0</v>
      </c>
      <c r="BHJ186" s="13">
        <f t="shared" si="24"/>
        <v>0</v>
      </c>
      <c r="BHK186" s="13">
        <f t="shared" si="24"/>
        <v>0</v>
      </c>
      <c r="BHL186" s="13">
        <f t="shared" si="24"/>
        <v>0</v>
      </c>
      <c r="BHM186" s="13">
        <f t="shared" si="24"/>
        <v>0</v>
      </c>
      <c r="BHN186" s="13">
        <f t="shared" si="24"/>
        <v>0</v>
      </c>
      <c r="BHO186" s="13">
        <f t="shared" si="24"/>
        <v>0</v>
      </c>
      <c r="BHP186" s="13">
        <f t="shared" si="24"/>
        <v>0</v>
      </c>
      <c r="BHQ186" s="13">
        <f t="shared" si="24"/>
        <v>0</v>
      </c>
      <c r="BHR186" s="13">
        <f t="shared" si="24"/>
        <v>0</v>
      </c>
      <c r="BHS186" s="13">
        <f t="shared" si="24"/>
        <v>0</v>
      </c>
      <c r="BHT186" s="13">
        <f t="shared" si="24"/>
        <v>0</v>
      </c>
      <c r="BHU186" s="13">
        <f t="shared" si="24"/>
        <v>0</v>
      </c>
      <c r="BHV186" s="13">
        <f t="shared" si="24"/>
        <v>0</v>
      </c>
      <c r="BHW186" s="13">
        <f t="shared" si="24"/>
        <v>0</v>
      </c>
      <c r="BHX186" s="13">
        <f t="shared" si="24"/>
        <v>0</v>
      </c>
      <c r="BHY186" s="13">
        <f t="shared" si="24"/>
        <v>0</v>
      </c>
      <c r="BHZ186" s="13">
        <f t="shared" si="24"/>
        <v>0</v>
      </c>
      <c r="BIA186" s="13">
        <f t="shared" si="24"/>
        <v>0</v>
      </c>
      <c r="BIB186" s="13">
        <f t="shared" si="24"/>
        <v>0</v>
      </c>
      <c r="BIC186" s="13">
        <f t="shared" si="24"/>
        <v>0</v>
      </c>
      <c r="BID186" s="13">
        <f t="shared" si="24"/>
        <v>0</v>
      </c>
      <c r="BIE186" s="13">
        <f t="shared" si="24"/>
        <v>0</v>
      </c>
      <c r="BIF186" s="13">
        <f t="shared" si="24"/>
        <v>0</v>
      </c>
      <c r="BIG186" s="13">
        <f t="shared" si="24"/>
        <v>0</v>
      </c>
      <c r="BIH186" s="13">
        <f t="shared" si="24"/>
        <v>0</v>
      </c>
      <c r="BII186" s="13">
        <f t="shared" si="24"/>
        <v>0</v>
      </c>
      <c r="BIJ186" s="13">
        <f t="shared" si="24"/>
        <v>0</v>
      </c>
      <c r="BIK186" s="13">
        <f t="shared" si="24"/>
        <v>0</v>
      </c>
      <c r="BIL186" s="13">
        <f t="shared" si="24"/>
        <v>0</v>
      </c>
      <c r="BIM186" s="13">
        <f t="shared" si="24"/>
        <v>0</v>
      </c>
      <c r="BIN186" s="13">
        <f t="shared" si="24"/>
        <v>0</v>
      </c>
      <c r="BIO186" s="13">
        <f t="shared" si="24"/>
        <v>0</v>
      </c>
      <c r="BIP186" s="13">
        <f t="shared" si="24"/>
        <v>0</v>
      </c>
      <c r="BIQ186" s="13">
        <f t="shared" si="24"/>
        <v>0</v>
      </c>
      <c r="BIR186" s="13">
        <f t="shared" si="24"/>
        <v>0</v>
      </c>
      <c r="BIS186" s="13">
        <f t="shared" si="24"/>
        <v>0</v>
      </c>
      <c r="BIT186" s="13">
        <f t="shared" si="24"/>
        <v>0</v>
      </c>
      <c r="BIU186" s="13">
        <f t="shared" si="24"/>
        <v>0</v>
      </c>
      <c r="BIV186" s="13">
        <f t="shared" si="24"/>
        <v>0</v>
      </c>
      <c r="BIW186" s="13">
        <f t="shared" si="24"/>
        <v>0</v>
      </c>
      <c r="BIX186" s="13">
        <f t="shared" si="24"/>
        <v>0</v>
      </c>
      <c r="BIY186" s="13">
        <f t="shared" si="24"/>
        <v>0</v>
      </c>
      <c r="BIZ186" s="13">
        <f t="shared" si="24"/>
        <v>0</v>
      </c>
      <c r="BJA186" s="13">
        <f t="shared" si="24"/>
        <v>0</v>
      </c>
      <c r="BJB186" s="13">
        <f t="shared" si="24"/>
        <v>0</v>
      </c>
      <c r="BJC186" s="13">
        <f t="shared" si="24"/>
        <v>0</v>
      </c>
      <c r="BJD186" s="13">
        <f t="shared" si="24"/>
        <v>0</v>
      </c>
      <c r="BJE186" s="13">
        <f t="shared" si="24"/>
        <v>0</v>
      </c>
      <c r="BJF186" s="13">
        <f t="shared" si="24"/>
        <v>0</v>
      </c>
      <c r="BJG186" s="13">
        <f t="shared" si="24"/>
        <v>0</v>
      </c>
      <c r="BJH186" s="13">
        <f t="shared" si="24"/>
        <v>0</v>
      </c>
      <c r="BJI186" s="13">
        <f t="shared" si="24"/>
        <v>0</v>
      </c>
      <c r="BJJ186" s="13">
        <f t="shared" si="24"/>
        <v>0</v>
      </c>
      <c r="BJK186" s="13">
        <f t="shared" si="24"/>
        <v>0</v>
      </c>
      <c r="BJL186" s="13">
        <f t="shared" si="24"/>
        <v>0</v>
      </c>
      <c r="BJM186" s="13">
        <f t="shared" ref="BJM186:BLX186" si="25">general_device_image.description</f>
        <v>0</v>
      </c>
      <c r="BJN186" s="13">
        <f t="shared" si="25"/>
        <v>0</v>
      </c>
      <c r="BJO186" s="13">
        <f t="shared" si="25"/>
        <v>0</v>
      </c>
      <c r="BJP186" s="13">
        <f t="shared" si="25"/>
        <v>0</v>
      </c>
      <c r="BJQ186" s="13">
        <f t="shared" si="25"/>
        <v>0</v>
      </c>
      <c r="BJR186" s="13">
        <f t="shared" si="25"/>
        <v>0</v>
      </c>
      <c r="BJS186" s="13">
        <f t="shared" si="25"/>
        <v>0</v>
      </c>
      <c r="BJT186" s="13">
        <f t="shared" si="25"/>
        <v>0</v>
      </c>
      <c r="BJU186" s="13">
        <f t="shared" si="25"/>
        <v>0</v>
      </c>
      <c r="BJV186" s="13">
        <f t="shared" si="25"/>
        <v>0</v>
      </c>
      <c r="BJW186" s="13">
        <f t="shared" si="25"/>
        <v>0</v>
      </c>
      <c r="BJX186" s="13">
        <f t="shared" si="25"/>
        <v>0</v>
      </c>
      <c r="BJY186" s="13">
        <f t="shared" si="25"/>
        <v>0</v>
      </c>
      <c r="BJZ186" s="13">
        <f t="shared" si="25"/>
        <v>0</v>
      </c>
      <c r="BKA186" s="13">
        <f t="shared" si="25"/>
        <v>0</v>
      </c>
      <c r="BKB186" s="13">
        <f t="shared" si="25"/>
        <v>0</v>
      </c>
      <c r="BKC186" s="13">
        <f t="shared" si="25"/>
        <v>0</v>
      </c>
      <c r="BKD186" s="13">
        <f t="shared" si="25"/>
        <v>0</v>
      </c>
      <c r="BKE186" s="13">
        <f t="shared" si="25"/>
        <v>0</v>
      </c>
      <c r="BKF186" s="13">
        <f t="shared" si="25"/>
        <v>0</v>
      </c>
      <c r="BKG186" s="13">
        <f t="shared" si="25"/>
        <v>0</v>
      </c>
      <c r="BKH186" s="13">
        <f t="shared" si="25"/>
        <v>0</v>
      </c>
      <c r="BKI186" s="13">
        <f t="shared" si="25"/>
        <v>0</v>
      </c>
      <c r="BKJ186" s="13">
        <f t="shared" si="25"/>
        <v>0</v>
      </c>
      <c r="BKK186" s="13">
        <f t="shared" si="25"/>
        <v>0</v>
      </c>
      <c r="BKL186" s="13">
        <f t="shared" si="25"/>
        <v>0</v>
      </c>
      <c r="BKM186" s="13">
        <f t="shared" si="25"/>
        <v>0</v>
      </c>
      <c r="BKN186" s="13">
        <f t="shared" si="25"/>
        <v>0</v>
      </c>
      <c r="BKO186" s="13">
        <f t="shared" si="25"/>
        <v>0</v>
      </c>
      <c r="BKP186" s="13">
        <f t="shared" si="25"/>
        <v>0</v>
      </c>
      <c r="BKQ186" s="13">
        <f t="shared" si="25"/>
        <v>0</v>
      </c>
      <c r="BKR186" s="13">
        <f t="shared" si="25"/>
        <v>0</v>
      </c>
      <c r="BKS186" s="13">
        <f t="shared" si="25"/>
        <v>0</v>
      </c>
      <c r="BKT186" s="13">
        <f t="shared" si="25"/>
        <v>0</v>
      </c>
      <c r="BKU186" s="13">
        <f t="shared" si="25"/>
        <v>0</v>
      </c>
      <c r="BKV186" s="13">
        <f t="shared" si="25"/>
        <v>0</v>
      </c>
      <c r="BKW186" s="13">
        <f t="shared" si="25"/>
        <v>0</v>
      </c>
      <c r="BKX186" s="13">
        <f t="shared" si="25"/>
        <v>0</v>
      </c>
      <c r="BKY186" s="13">
        <f t="shared" si="25"/>
        <v>0</v>
      </c>
      <c r="BKZ186" s="13">
        <f t="shared" si="25"/>
        <v>0</v>
      </c>
      <c r="BLA186" s="13">
        <f t="shared" si="25"/>
        <v>0</v>
      </c>
      <c r="BLB186" s="13">
        <f t="shared" si="25"/>
        <v>0</v>
      </c>
      <c r="BLC186" s="13">
        <f t="shared" si="25"/>
        <v>0</v>
      </c>
      <c r="BLD186" s="13">
        <f t="shared" si="25"/>
        <v>0</v>
      </c>
      <c r="BLE186" s="13">
        <f t="shared" si="25"/>
        <v>0</v>
      </c>
      <c r="BLF186" s="13">
        <f t="shared" si="25"/>
        <v>0</v>
      </c>
      <c r="BLG186" s="13">
        <f t="shared" si="25"/>
        <v>0</v>
      </c>
      <c r="BLH186" s="13">
        <f t="shared" si="25"/>
        <v>0</v>
      </c>
      <c r="BLI186" s="13">
        <f t="shared" si="25"/>
        <v>0</v>
      </c>
      <c r="BLJ186" s="13">
        <f t="shared" si="25"/>
        <v>0</v>
      </c>
      <c r="BLK186" s="13">
        <f t="shared" si="25"/>
        <v>0</v>
      </c>
      <c r="BLL186" s="13">
        <f t="shared" si="25"/>
        <v>0</v>
      </c>
      <c r="BLM186" s="13">
        <f t="shared" si="25"/>
        <v>0</v>
      </c>
      <c r="BLN186" s="13">
        <f t="shared" si="25"/>
        <v>0</v>
      </c>
      <c r="BLO186" s="13">
        <f t="shared" si="25"/>
        <v>0</v>
      </c>
      <c r="BLP186" s="13">
        <f t="shared" si="25"/>
        <v>0</v>
      </c>
      <c r="BLQ186" s="13">
        <f t="shared" si="25"/>
        <v>0</v>
      </c>
      <c r="BLR186" s="13">
        <f t="shared" si="25"/>
        <v>0</v>
      </c>
      <c r="BLS186" s="13">
        <f t="shared" si="25"/>
        <v>0</v>
      </c>
      <c r="BLT186" s="13">
        <f t="shared" si="25"/>
        <v>0</v>
      </c>
      <c r="BLU186" s="13">
        <f t="shared" si="25"/>
        <v>0</v>
      </c>
      <c r="BLV186" s="13">
        <f t="shared" si="25"/>
        <v>0</v>
      </c>
      <c r="BLW186" s="13">
        <f t="shared" si="25"/>
        <v>0</v>
      </c>
      <c r="BLX186" s="13">
        <f t="shared" si="25"/>
        <v>0</v>
      </c>
      <c r="BLY186" s="13">
        <f t="shared" ref="BLY186:BOJ186" si="26">general_device_image.description</f>
        <v>0</v>
      </c>
      <c r="BLZ186" s="13">
        <f t="shared" si="26"/>
        <v>0</v>
      </c>
      <c r="BMA186" s="13">
        <f t="shared" si="26"/>
        <v>0</v>
      </c>
      <c r="BMB186" s="13">
        <f t="shared" si="26"/>
        <v>0</v>
      </c>
      <c r="BMC186" s="13">
        <f t="shared" si="26"/>
        <v>0</v>
      </c>
      <c r="BMD186" s="13">
        <f t="shared" si="26"/>
        <v>0</v>
      </c>
      <c r="BME186" s="13">
        <f t="shared" si="26"/>
        <v>0</v>
      </c>
      <c r="BMF186" s="13">
        <f t="shared" si="26"/>
        <v>0</v>
      </c>
      <c r="BMG186" s="13">
        <f t="shared" si="26"/>
        <v>0</v>
      </c>
      <c r="BMH186" s="13">
        <f t="shared" si="26"/>
        <v>0</v>
      </c>
      <c r="BMI186" s="13">
        <f t="shared" si="26"/>
        <v>0</v>
      </c>
      <c r="BMJ186" s="13">
        <f t="shared" si="26"/>
        <v>0</v>
      </c>
      <c r="BMK186" s="13">
        <f t="shared" si="26"/>
        <v>0</v>
      </c>
      <c r="BML186" s="13">
        <f t="shared" si="26"/>
        <v>0</v>
      </c>
      <c r="BMM186" s="13">
        <f t="shared" si="26"/>
        <v>0</v>
      </c>
      <c r="BMN186" s="13">
        <f t="shared" si="26"/>
        <v>0</v>
      </c>
      <c r="BMO186" s="13">
        <f t="shared" si="26"/>
        <v>0</v>
      </c>
      <c r="BMP186" s="13">
        <f t="shared" si="26"/>
        <v>0</v>
      </c>
      <c r="BMQ186" s="13">
        <f t="shared" si="26"/>
        <v>0</v>
      </c>
      <c r="BMR186" s="13">
        <f t="shared" si="26"/>
        <v>0</v>
      </c>
      <c r="BMS186" s="13">
        <f t="shared" si="26"/>
        <v>0</v>
      </c>
      <c r="BMT186" s="13">
        <f t="shared" si="26"/>
        <v>0</v>
      </c>
      <c r="BMU186" s="13">
        <f t="shared" si="26"/>
        <v>0</v>
      </c>
      <c r="BMV186" s="13">
        <f t="shared" si="26"/>
        <v>0</v>
      </c>
      <c r="BMW186" s="13">
        <f t="shared" si="26"/>
        <v>0</v>
      </c>
      <c r="BMX186" s="13">
        <f t="shared" si="26"/>
        <v>0</v>
      </c>
      <c r="BMY186" s="13">
        <f t="shared" si="26"/>
        <v>0</v>
      </c>
      <c r="BMZ186" s="13">
        <f t="shared" si="26"/>
        <v>0</v>
      </c>
      <c r="BNA186" s="13">
        <f t="shared" si="26"/>
        <v>0</v>
      </c>
      <c r="BNB186" s="13">
        <f t="shared" si="26"/>
        <v>0</v>
      </c>
      <c r="BNC186" s="13">
        <f t="shared" si="26"/>
        <v>0</v>
      </c>
      <c r="BND186" s="13">
        <f t="shared" si="26"/>
        <v>0</v>
      </c>
      <c r="BNE186" s="13">
        <f t="shared" si="26"/>
        <v>0</v>
      </c>
      <c r="BNF186" s="13">
        <f t="shared" si="26"/>
        <v>0</v>
      </c>
      <c r="BNG186" s="13">
        <f t="shared" si="26"/>
        <v>0</v>
      </c>
      <c r="BNH186" s="13">
        <f t="shared" si="26"/>
        <v>0</v>
      </c>
      <c r="BNI186" s="13">
        <f t="shared" si="26"/>
        <v>0</v>
      </c>
      <c r="BNJ186" s="13">
        <f t="shared" si="26"/>
        <v>0</v>
      </c>
      <c r="BNK186" s="13">
        <f t="shared" si="26"/>
        <v>0</v>
      </c>
      <c r="BNL186" s="13">
        <f t="shared" si="26"/>
        <v>0</v>
      </c>
      <c r="BNM186" s="13">
        <f t="shared" si="26"/>
        <v>0</v>
      </c>
      <c r="BNN186" s="13">
        <f t="shared" si="26"/>
        <v>0</v>
      </c>
      <c r="BNO186" s="13">
        <f t="shared" si="26"/>
        <v>0</v>
      </c>
      <c r="BNP186" s="13">
        <f t="shared" si="26"/>
        <v>0</v>
      </c>
      <c r="BNQ186" s="13">
        <f t="shared" si="26"/>
        <v>0</v>
      </c>
      <c r="BNR186" s="13">
        <f t="shared" si="26"/>
        <v>0</v>
      </c>
      <c r="BNS186" s="13">
        <f t="shared" si="26"/>
        <v>0</v>
      </c>
      <c r="BNT186" s="13">
        <f t="shared" si="26"/>
        <v>0</v>
      </c>
      <c r="BNU186" s="13">
        <f t="shared" si="26"/>
        <v>0</v>
      </c>
      <c r="BNV186" s="13">
        <f t="shared" si="26"/>
        <v>0</v>
      </c>
      <c r="BNW186" s="13">
        <f t="shared" si="26"/>
        <v>0</v>
      </c>
      <c r="BNX186" s="13">
        <f t="shared" si="26"/>
        <v>0</v>
      </c>
      <c r="BNY186" s="13">
        <f t="shared" si="26"/>
        <v>0</v>
      </c>
      <c r="BNZ186" s="13">
        <f t="shared" si="26"/>
        <v>0</v>
      </c>
      <c r="BOA186" s="13">
        <f t="shared" si="26"/>
        <v>0</v>
      </c>
      <c r="BOB186" s="13">
        <f t="shared" si="26"/>
        <v>0</v>
      </c>
      <c r="BOC186" s="13">
        <f t="shared" si="26"/>
        <v>0</v>
      </c>
      <c r="BOD186" s="13">
        <f t="shared" si="26"/>
        <v>0</v>
      </c>
      <c r="BOE186" s="13">
        <f t="shared" si="26"/>
        <v>0</v>
      </c>
      <c r="BOF186" s="13">
        <f t="shared" si="26"/>
        <v>0</v>
      </c>
      <c r="BOG186" s="13">
        <f t="shared" si="26"/>
        <v>0</v>
      </c>
      <c r="BOH186" s="13">
        <f t="shared" si="26"/>
        <v>0</v>
      </c>
      <c r="BOI186" s="13">
        <f t="shared" si="26"/>
        <v>0</v>
      </c>
      <c r="BOJ186" s="13">
        <f t="shared" si="26"/>
        <v>0</v>
      </c>
      <c r="BOK186" s="13">
        <f t="shared" ref="BOK186:BQV186" si="27">general_device_image.description</f>
        <v>0</v>
      </c>
      <c r="BOL186" s="13">
        <f t="shared" si="27"/>
        <v>0</v>
      </c>
      <c r="BOM186" s="13">
        <f t="shared" si="27"/>
        <v>0</v>
      </c>
      <c r="BON186" s="13">
        <f t="shared" si="27"/>
        <v>0</v>
      </c>
      <c r="BOO186" s="13">
        <f t="shared" si="27"/>
        <v>0</v>
      </c>
      <c r="BOP186" s="13">
        <f t="shared" si="27"/>
        <v>0</v>
      </c>
      <c r="BOQ186" s="13">
        <f t="shared" si="27"/>
        <v>0</v>
      </c>
      <c r="BOR186" s="13">
        <f t="shared" si="27"/>
        <v>0</v>
      </c>
      <c r="BOS186" s="13">
        <f t="shared" si="27"/>
        <v>0</v>
      </c>
      <c r="BOT186" s="13">
        <f t="shared" si="27"/>
        <v>0</v>
      </c>
      <c r="BOU186" s="13">
        <f t="shared" si="27"/>
        <v>0</v>
      </c>
      <c r="BOV186" s="13">
        <f t="shared" si="27"/>
        <v>0</v>
      </c>
      <c r="BOW186" s="13">
        <f t="shared" si="27"/>
        <v>0</v>
      </c>
      <c r="BOX186" s="13">
        <f t="shared" si="27"/>
        <v>0</v>
      </c>
      <c r="BOY186" s="13">
        <f t="shared" si="27"/>
        <v>0</v>
      </c>
      <c r="BOZ186" s="13">
        <f t="shared" si="27"/>
        <v>0</v>
      </c>
      <c r="BPA186" s="13">
        <f t="shared" si="27"/>
        <v>0</v>
      </c>
      <c r="BPB186" s="13">
        <f t="shared" si="27"/>
        <v>0</v>
      </c>
      <c r="BPC186" s="13">
        <f t="shared" si="27"/>
        <v>0</v>
      </c>
      <c r="BPD186" s="13">
        <f t="shared" si="27"/>
        <v>0</v>
      </c>
      <c r="BPE186" s="13">
        <f t="shared" si="27"/>
        <v>0</v>
      </c>
      <c r="BPF186" s="13">
        <f t="shared" si="27"/>
        <v>0</v>
      </c>
      <c r="BPG186" s="13">
        <f t="shared" si="27"/>
        <v>0</v>
      </c>
      <c r="BPH186" s="13">
        <f t="shared" si="27"/>
        <v>0</v>
      </c>
      <c r="BPI186" s="13">
        <f t="shared" si="27"/>
        <v>0</v>
      </c>
      <c r="BPJ186" s="13">
        <f t="shared" si="27"/>
        <v>0</v>
      </c>
      <c r="BPK186" s="13">
        <f t="shared" si="27"/>
        <v>0</v>
      </c>
      <c r="BPL186" s="13">
        <f t="shared" si="27"/>
        <v>0</v>
      </c>
      <c r="BPM186" s="13">
        <f t="shared" si="27"/>
        <v>0</v>
      </c>
      <c r="BPN186" s="13">
        <f t="shared" si="27"/>
        <v>0</v>
      </c>
      <c r="BPO186" s="13">
        <f t="shared" si="27"/>
        <v>0</v>
      </c>
      <c r="BPP186" s="13">
        <f t="shared" si="27"/>
        <v>0</v>
      </c>
      <c r="BPQ186" s="13">
        <f t="shared" si="27"/>
        <v>0</v>
      </c>
      <c r="BPR186" s="13">
        <f t="shared" si="27"/>
        <v>0</v>
      </c>
      <c r="BPS186" s="13">
        <f t="shared" si="27"/>
        <v>0</v>
      </c>
      <c r="BPT186" s="13">
        <f t="shared" si="27"/>
        <v>0</v>
      </c>
      <c r="BPU186" s="13">
        <f t="shared" si="27"/>
        <v>0</v>
      </c>
      <c r="BPV186" s="13">
        <f t="shared" si="27"/>
        <v>0</v>
      </c>
      <c r="BPW186" s="13">
        <f t="shared" si="27"/>
        <v>0</v>
      </c>
      <c r="BPX186" s="13">
        <f t="shared" si="27"/>
        <v>0</v>
      </c>
      <c r="BPY186" s="13">
        <f t="shared" si="27"/>
        <v>0</v>
      </c>
      <c r="BPZ186" s="13">
        <f t="shared" si="27"/>
        <v>0</v>
      </c>
      <c r="BQA186" s="13">
        <f t="shared" si="27"/>
        <v>0</v>
      </c>
      <c r="BQB186" s="13">
        <f t="shared" si="27"/>
        <v>0</v>
      </c>
      <c r="BQC186" s="13">
        <f t="shared" si="27"/>
        <v>0</v>
      </c>
      <c r="BQD186" s="13">
        <f t="shared" si="27"/>
        <v>0</v>
      </c>
      <c r="BQE186" s="13">
        <f t="shared" si="27"/>
        <v>0</v>
      </c>
      <c r="BQF186" s="13">
        <f t="shared" si="27"/>
        <v>0</v>
      </c>
      <c r="BQG186" s="13">
        <f t="shared" si="27"/>
        <v>0</v>
      </c>
      <c r="BQH186" s="13">
        <f t="shared" si="27"/>
        <v>0</v>
      </c>
      <c r="BQI186" s="13">
        <f t="shared" si="27"/>
        <v>0</v>
      </c>
      <c r="BQJ186" s="13">
        <f t="shared" si="27"/>
        <v>0</v>
      </c>
      <c r="BQK186" s="13">
        <f t="shared" si="27"/>
        <v>0</v>
      </c>
      <c r="BQL186" s="13">
        <f t="shared" si="27"/>
        <v>0</v>
      </c>
      <c r="BQM186" s="13">
        <f t="shared" si="27"/>
        <v>0</v>
      </c>
      <c r="BQN186" s="13">
        <f t="shared" si="27"/>
        <v>0</v>
      </c>
      <c r="BQO186" s="13">
        <f t="shared" si="27"/>
        <v>0</v>
      </c>
      <c r="BQP186" s="13">
        <f t="shared" si="27"/>
        <v>0</v>
      </c>
      <c r="BQQ186" s="13">
        <f t="shared" si="27"/>
        <v>0</v>
      </c>
      <c r="BQR186" s="13">
        <f t="shared" si="27"/>
        <v>0</v>
      </c>
      <c r="BQS186" s="13">
        <f t="shared" si="27"/>
        <v>0</v>
      </c>
      <c r="BQT186" s="13">
        <f t="shared" si="27"/>
        <v>0</v>
      </c>
      <c r="BQU186" s="13">
        <f t="shared" si="27"/>
        <v>0</v>
      </c>
      <c r="BQV186" s="13">
        <f t="shared" si="27"/>
        <v>0</v>
      </c>
      <c r="BQW186" s="13">
        <f t="shared" ref="BQW186:BTH186" si="28">general_device_image.description</f>
        <v>0</v>
      </c>
      <c r="BQX186" s="13">
        <f t="shared" si="28"/>
        <v>0</v>
      </c>
      <c r="BQY186" s="13">
        <f t="shared" si="28"/>
        <v>0</v>
      </c>
      <c r="BQZ186" s="13">
        <f t="shared" si="28"/>
        <v>0</v>
      </c>
      <c r="BRA186" s="13">
        <f t="shared" si="28"/>
        <v>0</v>
      </c>
      <c r="BRB186" s="13">
        <f t="shared" si="28"/>
        <v>0</v>
      </c>
      <c r="BRC186" s="13">
        <f t="shared" si="28"/>
        <v>0</v>
      </c>
      <c r="BRD186" s="13">
        <f t="shared" si="28"/>
        <v>0</v>
      </c>
      <c r="BRE186" s="13">
        <f t="shared" si="28"/>
        <v>0</v>
      </c>
      <c r="BRF186" s="13">
        <f t="shared" si="28"/>
        <v>0</v>
      </c>
      <c r="BRG186" s="13">
        <f t="shared" si="28"/>
        <v>0</v>
      </c>
      <c r="BRH186" s="13">
        <f t="shared" si="28"/>
        <v>0</v>
      </c>
      <c r="BRI186" s="13">
        <f t="shared" si="28"/>
        <v>0</v>
      </c>
      <c r="BRJ186" s="13">
        <f t="shared" si="28"/>
        <v>0</v>
      </c>
      <c r="BRK186" s="13">
        <f t="shared" si="28"/>
        <v>0</v>
      </c>
      <c r="BRL186" s="13">
        <f t="shared" si="28"/>
        <v>0</v>
      </c>
      <c r="BRM186" s="13">
        <f t="shared" si="28"/>
        <v>0</v>
      </c>
      <c r="BRN186" s="13">
        <f t="shared" si="28"/>
        <v>0</v>
      </c>
      <c r="BRO186" s="13">
        <f t="shared" si="28"/>
        <v>0</v>
      </c>
      <c r="BRP186" s="13">
        <f t="shared" si="28"/>
        <v>0</v>
      </c>
      <c r="BRQ186" s="13">
        <f t="shared" si="28"/>
        <v>0</v>
      </c>
      <c r="BRR186" s="13">
        <f t="shared" si="28"/>
        <v>0</v>
      </c>
      <c r="BRS186" s="13">
        <f t="shared" si="28"/>
        <v>0</v>
      </c>
      <c r="BRT186" s="13">
        <f t="shared" si="28"/>
        <v>0</v>
      </c>
      <c r="BRU186" s="13">
        <f t="shared" si="28"/>
        <v>0</v>
      </c>
      <c r="BRV186" s="13">
        <f t="shared" si="28"/>
        <v>0</v>
      </c>
      <c r="BRW186" s="13">
        <f t="shared" si="28"/>
        <v>0</v>
      </c>
      <c r="BRX186" s="13">
        <f t="shared" si="28"/>
        <v>0</v>
      </c>
      <c r="BRY186" s="13">
        <f t="shared" si="28"/>
        <v>0</v>
      </c>
      <c r="BRZ186" s="13">
        <f t="shared" si="28"/>
        <v>0</v>
      </c>
      <c r="BSA186" s="13">
        <f t="shared" si="28"/>
        <v>0</v>
      </c>
      <c r="BSB186" s="13">
        <f t="shared" si="28"/>
        <v>0</v>
      </c>
      <c r="BSC186" s="13">
        <f t="shared" si="28"/>
        <v>0</v>
      </c>
      <c r="BSD186" s="13">
        <f t="shared" si="28"/>
        <v>0</v>
      </c>
      <c r="BSE186" s="13">
        <f t="shared" si="28"/>
        <v>0</v>
      </c>
      <c r="BSF186" s="13">
        <f t="shared" si="28"/>
        <v>0</v>
      </c>
      <c r="BSG186" s="13">
        <f t="shared" si="28"/>
        <v>0</v>
      </c>
      <c r="BSH186" s="13">
        <f t="shared" si="28"/>
        <v>0</v>
      </c>
      <c r="BSI186" s="13">
        <f t="shared" si="28"/>
        <v>0</v>
      </c>
      <c r="BSJ186" s="13">
        <f t="shared" si="28"/>
        <v>0</v>
      </c>
      <c r="BSK186" s="13">
        <f t="shared" si="28"/>
        <v>0</v>
      </c>
      <c r="BSL186" s="13">
        <f t="shared" si="28"/>
        <v>0</v>
      </c>
      <c r="BSM186" s="13">
        <f t="shared" si="28"/>
        <v>0</v>
      </c>
      <c r="BSN186" s="13">
        <f t="shared" si="28"/>
        <v>0</v>
      </c>
      <c r="BSO186" s="13">
        <f t="shared" si="28"/>
        <v>0</v>
      </c>
      <c r="BSP186" s="13">
        <f t="shared" si="28"/>
        <v>0</v>
      </c>
      <c r="BSQ186" s="13">
        <f t="shared" si="28"/>
        <v>0</v>
      </c>
      <c r="BSR186" s="13">
        <f t="shared" si="28"/>
        <v>0</v>
      </c>
      <c r="BSS186" s="13">
        <f t="shared" si="28"/>
        <v>0</v>
      </c>
      <c r="BST186" s="13">
        <f t="shared" si="28"/>
        <v>0</v>
      </c>
      <c r="BSU186" s="13">
        <f t="shared" si="28"/>
        <v>0</v>
      </c>
      <c r="BSV186" s="13">
        <f t="shared" si="28"/>
        <v>0</v>
      </c>
      <c r="BSW186" s="13">
        <f t="shared" si="28"/>
        <v>0</v>
      </c>
      <c r="BSX186" s="13">
        <f t="shared" si="28"/>
        <v>0</v>
      </c>
      <c r="BSY186" s="13">
        <f t="shared" si="28"/>
        <v>0</v>
      </c>
      <c r="BSZ186" s="13">
        <f t="shared" si="28"/>
        <v>0</v>
      </c>
      <c r="BTA186" s="13">
        <f t="shared" si="28"/>
        <v>0</v>
      </c>
      <c r="BTB186" s="13">
        <f t="shared" si="28"/>
        <v>0</v>
      </c>
      <c r="BTC186" s="13">
        <f t="shared" si="28"/>
        <v>0</v>
      </c>
      <c r="BTD186" s="13">
        <f t="shared" si="28"/>
        <v>0</v>
      </c>
      <c r="BTE186" s="13">
        <f t="shared" si="28"/>
        <v>0</v>
      </c>
      <c r="BTF186" s="13">
        <f t="shared" si="28"/>
        <v>0</v>
      </c>
      <c r="BTG186" s="13">
        <f t="shared" si="28"/>
        <v>0</v>
      </c>
      <c r="BTH186" s="13">
        <f t="shared" si="28"/>
        <v>0</v>
      </c>
      <c r="BTI186" s="13">
        <f t="shared" ref="BTI186:BVT186" si="29">general_device_image.description</f>
        <v>0</v>
      </c>
      <c r="BTJ186" s="13">
        <f t="shared" si="29"/>
        <v>0</v>
      </c>
      <c r="BTK186" s="13">
        <f t="shared" si="29"/>
        <v>0</v>
      </c>
      <c r="BTL186" s="13">
        <f t="shared" si="29"/>
        <v>0</v>
      </c>
      <c r="BTM186" s="13">
        <f t="shared" si="29"/>
        <v>0</v>
      </c>
      <c r="BTN186" s="13">
        <f t="shared" si="29"/>
        <v>0</v>
      </c>
      <c r="BTO186" s="13">
        <f t="shared" si="29"/>
        <v>0</v>
      </c>
      <c r="BTP186" s="13">
        <f t="shared" si="29"/>
        <v>0</v>
      </c>
      <c r="BTQ186" s="13">
        <f t="shared" si="29"/>
        <v>0</v>
      </c>
      <c r="BTR186" s="13">
        <f t="shared" si="29"/>
        <v>0</v>
      </c>
      <c r="BTS186" s="13">
        <f t="shared" si="29"/>
        <v>0</v>
      </c>
      <c r="BTT186" s="13">
        <f t="shared" si="29"/>
        <v>0</v>
      </c>
      <c r="BTU186" s="13">
        <f t="shared" si="29"/>
        <v>0</v>
      </c>
      <c r="BTV186" s="13">
        <f t="shared" si="29"/>
        <v>0</v>
      </c>
      <c r="BTW186" s="13">
        <f t="shared" si="29"/>
        <v>0</v>
      </c>
      <c r="BTX186" s="13">
        <f t="shared" si="29"/>
        <v>0</v>
      </c>
      <c r="BTY186" s="13">
        <f t="shared" si="29"/>
        <v>0</v>
      </c>
      <c r="BTZ186" s="13">
        <f t="shared" si="29"/>
        <v>0</v>
      </c>
      <c r="BUA186" s="13">
        <f t="shared" si="29"/>
        <v>0</v>
      </c>
      <c r="BUB186" s="13">
        <f t="shared" si="29"/>
        <v>0</v>
      </c>
      <c r="BUC186" s="13">
        <f t="shared" si="29"/>
        <v>0</v>
      </c>
      <c r="BUD186" s="13">
        <f t="shared" si="29"/>
        <v>0</v>
      </c>
      <c r="BUE186" s="13">
        <f t="shared" si="29"/>
        <v>0</v>
      </c>
      <c r="BUF186" s="13">
        <f t="shared" si="29"/>
        <v>0</v>
      </c>
      <c r="BUG186" s="13">
        <f t="shared" si="29"/>
        <v>0</v>
      </c>
      <c r="BUH186" s="13">
        <f t="shared" si="29"/>
        <v>0</v>
      </c>
      <c r="BUI186" s="13">
        <f t="shared" si="29"/>
        <v>0</v>
      </c>
      <c r="BUJ186" s="13">
        <f t="shared" si="29"/>
        <v>0</v>
      </c>
      <c r="BUK186" s="13">
        <f t="shared" si="29"/>
        <v>0</v>
      </c>
      <c r="BUL186" s="13">
        <f t="shared" si="29"/>
        <v>0</v>
      </c>
      <c r="BUM186" s="13">
        <f t="shared" si="29"/>
        <v>0</v>
      </c>
      <c r="BUN186" s="13">
        <f t="shared" si="29"/>
        <v>0</v>
      </c>
      <c r="BUO186" s="13">
        <f t="shared" si="29"/>
        <v>0</v>
      </c>
      <c r="BUP186" s="13">
        <f t="shared" si="29"/>
        <v>0</v>
      </c>
      <c r="BUQ186" s="13">
        <f t="shared" si="29"/>
        <v>0</v>
      </c>
      <c r="BUR186" s="13">
        <f t="shared" si="29"/>
        <v>0</v>
      </c>
      <c r="BUS186" s="13">
        <f t="shared" si="29"/>
        <v>0</v>
      </c>
      <c r="BUT186" s="13">
        <f t="shared" si="29"/>
        <v>0</v>
      </c>
      <c r="BUU186" s="13">
        <f t="shared" si="29"/>
        <v>0</v>
      </c>
      <c r="BUV186" s="13">
        <f t="shared" si="29"/>
        <v>0</v>
      </c>
      <c r="BUW186" s="13">
        <f t="shared" si="29"/>
        <v>0</v>
      </c>
      <c r="BUX186" s="13">
        <f t="shared" si="29"/>
        <v>0</v>
      </c>
      <c r="BUY186" s="13">
        <f t="shared" si="29"/>
        <v>0</v>
      </c>
      <c r="BUZ186" s="13">
        <f t="shared" si="29"/>
        <v>0</v>
      </c>
      <c r="BVA186" s="13">
        <f t="shared" si="29"/>
        <v>0</v>
      </c>
      <c r="BVB186" s="13">
        <f t="shared" si="29"/>
        <v>0</v>
      </c>
      <c r="BVC186" s="13">
        <f t="shared" si="29"/>
        <v>0</v>
      </c>
      <c r="BVD186" s="13">
        <f t="shared" si="29"/>
        <v>0</v>
      </c>
      <c r="BVE186" s="13">
        <f t="shared" si="29"/>
        <v>0</v>
      </c>
      <c r="BVF186" s="13">
        <f t="shared" si="29"/>
        <v>0</v>
      </c>
      <c r="BVG186" s="13">
        <f t="shared" si="29"/>
        <v>0</v>
      </c>
      <c r="BVH186" s="13">
        <f t="shared" si="29"/>
        <v>0</v>
      </c>
      <c r="BVI186" s="13">
        <f t="shared" si="29"/>
        <v>0</v>
      </c>
      <c r="BVJ186" s="13">
        <f t="shared" si="29"/>
        <v>0</v>
      </c>
      <c r="BVK186" s="13">
        <f t="shared" si="29"/>
        <v>0</v>
      </c>
      <c r="BVL186" s="13">
        <f t="shared" si="29"/>
        <v>0</v>
      </c>
      <c r="BVM186" s="13">
        <f t="shared" si="29"/>
        <v>0</v>
      </c>
      <c r="BVN186" s="13">
        <f t="shared" si="29"/>
        <v>0</v>
      </c>
      <c r="BVO186" s="13">
        <f t="shared" si="29"/>
        <v>0</v>
      </c>
      <c r="BVP186" s="13">
        <f t="shared" si="29"/>
        <v>0</v>
      </c>
      <c r="BVQ186" s="13">
        <f t="shared" si="29"/>
        <v>0</v>
      </c>
      <c r="BVR186" s="13">
        <f t="shared" si="29"/>
        <v>0</v>
      </c>
      <c r="BVS186" s="13">
        <f t="shared" si="29"/>
        <v>0</v>
      </c>
      <c r="BVT186" s="13">
        <f t="shared" si="29"/>
        <v>0</v>
      </c>
      <c r="BVU186" s="13">
        <f t="shared" ref="BVU186:BYF186" si="30">general_device_image.description</f>
        <v>0</v>
      </c>
      <c r="BVV186" s="13">
        <f t="shared" si="30"/>
        <v>0</v>
      </c>
      <c r="BVW186" s="13">
        <f t="shared" si="30"/>
        <v>0</v>
      </c>
      <c r="BVX186" s="13">
        <f t="shared" si="30"/>
        <v>0</v>
      </c>
      <c r="BVY186" s="13">
        <f t="shared" si="30"/>
        <v>0</v>
      </c>
      <c r="BVZ186" s="13">
        <f t="shared" si="30"/>
        <v>0</v>
      </c>
      <c r="BWA186" s="13">
        <f t="shared" si="30"/>
        <v>0</v>
      </c>
      <c r="BWB186" s="13">
        <f t="shared" si="30"/>
        <v>0</v>
      </c>
      <c r="BWC186" s="13">
        <f t="shared" si="30"/>
        <v>0</v>
      </c>
      <c r="BWD186" s="13">
        <f t="shared" si="30"/>
        <v>0</v>
      </c>
      <c r="BWE186" s="13">
        <f t="shared" si="30"/>
        <v>0</v>
      </c>
      <c r="BWF186" s="13">
        <f t="shared" si="30"/>
        <v>0</v>
      </c>
      <c r="BWG186" s="13">
        <f t="shared" si="30"/>
        <v>0</v>
      </c>
      <c r="BWH186" s="13">
        <f t="shared" si="30"/>
        <v>0</v>
      </c>
      <c r="BWI186" s="13">
        <f t="shared" si="30"/>
        <v>0</v>
      </c>
      <c r="BWJ186" s="13">
        <f t="shared" si="30"/>
        <v>0</v>
      </c>
      <c r="BWK186" s="13">
        <f t="shared" si="30"/>
        <v>0</v>
      </c>
      <c r="BWL186" s="13">
        <f t="shared" si="30"/>
        <v>0</v>
      </c>
      <c r="BWM186" s="13">
        <f t="shared" si="30"/>
        <v>0</v>
      </c>
      <c r="BWN186" s="13">
        <f t="shared" si="30"/>
        <v>0</v>
      </c>
      <c r="BWO186" s="13">
        <f t="shared" si="30"/>
        <v>0</v>
      </c>
      <c r="BWP186" s="13">
        <f t="shared" si="30"/>
        <v>0</v>
      </c>
      <c r="BWQ186" s="13">
        <f t="shared" si="30"/>
        <v>0</v>
      </c>
      <c r="BWR186" s="13">
        <f t="shared" si="30"/>
        <v>0</v>
      </c>
      <c r="BWS186" s="13">
        <f t="shared" si="30"/>
        <v>0</v>
      </c>
      <c r="BWT186" s="13">
        <f t="shared" si="30"/>
        <v>0</v>
      </c>
      <c r="BWU186" s="13">
        <f t="shared" si="30"/>
        <v>0</v>
      </c>
      <c r="BWV186" s="13">
        <f t="shared" si="30"/>
        <v>0</v>
      </c>
      <c r="BWW186" s="13">
        <f t="shared" si="30"/>
        <v>0</v>
      </c>
      <c r="BWX186" s="13">
        <f t="shared" si="30"/>
        <v>0</v>
      </c>
      <c r="BWY186" s="13">
        <f t="shared" si="30"/>
        <v>0</v>
      </c>
      <c r="BWZ186" s="13">
        <f t="shared" si="30"/>
        <v>0</v>
      </c>
      <c r="BXA186" s="13">
        <f t="shared" si="30"/>
        <v>0</v>
      </c>
      <c r="BXB186" s="13">
        <f t="shared" si="30"/>
        <v>0</v>
      </c>
      <c r="BXC186" s="13">
        <f t="shared" si="30"/>
        <v>0</v>
      </c>
      <c r="BXD186" s="13">
        <f t="shared" si="30"/>
        <v>0</v>
      </c>
      <c r="BXE186" s="13">
        <f t="shared" si="30"/>
        <v>0</v>
      </c>
      <c r="BXF186" s="13">
        <f t="shared" si="30"/>
        <v>0</v>
      </c>
      <c r="BXG186" s="13">
        <f t="shared" si="30"/>
        <v>0</v>
      </c>
      <c r="BXH186" s="13">
        <f t="shared" si="30"/>
        <v>0</v>
      </c>
      <c r="BXI186" s="13">
        <f t="shared" si="30"/>
        <v>0</v>
      </c>
      <c r="BXJ186" s="13">
        <f t="shared" si="30"/>
        <v>0</v>
      </c>
      <c r="BXK186" s="13">
        <f t="shared" si="30"/>
        <v>0</v>
      </c>
      <c r="BXL186" s="13">
        <f t="shared" si="30"/>
        <v>0</v>
      </c>
      <c r="BXM186" s="13">
        <f t="shared" si="30"/>
        <v>0</v>
      </c>
      <c r="BXN186" s="13">
        <f t="shared" si="30"/>
        <v>0</v>
      </c>
      <c r="BXO186" s="13">
        <f t="shared" si="30"/>
        <v>0</v>
      </c>
      <c r="BXP186" s="13">
        <f t="shared" si="30"/>
        <v>0</v>
      </c>
      <c r="BXQ186" s="13">
        <f t="shared" si="30"/>
        <v>0</v>
      </c>
      <c r="BXR186" s="13">
        <f t="shared" si="30"/>
        <v>0</v>
      </c>
      <c r="BXS186" s="13">
        <f t="shared" si="30"/>
        <v>0</v>
      </c>
      <c r="BXT186" s="13">
        <f t="shared" si="30"/>
        <v>0</v>
      </c>
      <c r="BXU186" s="13">
        <f t="shared" si="30"/>
        <v>0</v>
      </c>
      <c r="BXV186" s="13">
        <f t="shared" si="30"/>
        <v>0</v>
      </c>
      <c r="BXW186" s="13">
        <f t="shared" si="30"/>
        <v>0</v>
      </c>
      <c r="BXX186" s="13">
        <f t="shared" si="30"/>
        <v>0</v>
      </c>
      <c r="BXY186" s="13">
        <f t="shared" si="30"/>
        <v>0</v>
      </c>
      <c r="BXZ186" s="13">
        <f t="shared" si="30"/>
        <v>0</v>
      </c>
      <c r="BYA186" s="13">
        <f t="shared" si="30"/>
        <v>0</v>
      </c>
      <c r="BYB186" s="13">
        <f t="shared" si="30"/>
        <v>0</v>
      </c>
      <c r="BYC186" s="13">
        <f t="shared" si="30"/>
        <v>0</v>
      </c>
      <c r="BYD186" s="13">
        <f t="shared" si="30"/>
        <v>0</v>
      </c>
      <c r="BYE186" s="13">
        <f t="shared" si="30"/>
        <v>0</v>
      </c>
      <c r="BYF186" s="13">
        <f t="shared" si="30"/>
        <v>0</v>
      </c>
      <c r="BYG186" s="13">
        <f t="shared" ref="BYG186:CAR186" si="31">general_device_image.description</f>
        <v>0</v>
      </c>
      <c r="BYH186" s="13">
        <f t="shared" si="31"/>
        <v>0</v>
      </c>
      <c r="BYI186" s="13">
        <f t="shared" si="31"/>
        <v>0</v>
      </c>
      <c r="BYJ186" s="13">
        <f t="shared" si="31"/>
        <v>0</v>
      </c>
      <c r="BYK186" s="13">
        <f t="shared" si="31"/>
        <v>0</v>
      </c>
      <c r="BYL186" s="13">
        <f t="shared" si="31"/>
        <v>0</v>
      </c>
      <c r="BYM186" s="13">
        <f t="shared" si="31"/>
        <v>0</v>
      </c>
      <c r="BYN186" s="13">
        <f t="shared" si="31"/>
        <v>0</v>
      </c>
      <c r="BYO186" s="13">
        <f t="shared" si="31"/>
        <v>0</v>
      </c>
      <c r="BYP186" s="13">
        <f t="shared" si="31"/>
        <v>0</v>
      </c>
      <c r="BYQ186" s="13">
        <f t="shared" si="31"/>
        <v>0</v>
      </c>
      <c r="BYR186" s="13">
        <f t="shared" si="31"/>
        <v>0</v>
      </c>
      <c r="BYS186" s="13">
        <f t="shared" si="31"/>
        <v>0</v>
      </c>
      <c r="BYT186" s="13">
        <f t="shared" si="31"/>
        <v>0</v>
      </c>
      <c r="BYU186" s="13">
        <f t="shared" si="31"/>
        <v>0</v>
      </c>
      <c r="BYV186" s="13">
        <f t="shared" si="31"/>
        <v>0</v>
      </c>
      <c r="BYW186" s="13">
        <f t="shared" si="31"/>
        <v>0</v>
      </c>
      <c r="BYX186" s="13">
        <f t="shared" si="31"/>
        <v>0</v>
      </c>
      <c r="BYY186" s="13">
        <f t="shared" si="31"/>
        <v>0</v>
      </c>
      <c r="BYZ186" s="13">
        <f t="shared" si="31"/>
        <v>0</v>
      </c>
      <c r="BZA186" s="13">
        <f t="shared" si="31"/>
        <v>0</v>
      </c>
      <c r="BZB186" s="13">
        <f t="shared" si="31"/>
        <v>0</v>
      </c>
      <c r="BZC186" s="13">
        <f t="shared" si="31"/>
        <v>0</v>
      </c>
      <c r="BZD186" s="13">
        <f t="shared" si="31"/>
        <v>0</v>
      </c>
      <c r="BZE186" s="13">
        <f t="shared" si="31"/>
        <v>0</v>
      </c>
      <c r="BZF186" s="13">
        <f t="shared" si="31"/>
        <v>0</v>
      </c>
      <c r="BZG186" s="13">
        <f t="shared" si="31"/>
        <v>0</v>
      </c>
      <c r="BZH186" s="13">
        <f t="shared" si="31"/>
        <v>0</v>
      </c>
      <c r="BZI186" s="13">
        <f t="shared" si="31"/>
        <v>0</v>
      </c>
      <c r="BZJ186" s="13">
        <f t="shared" si="31"/>
        <v>0</v>
      </c>
      <c r="BZK186" s="13">
        <f t="shared" si="31"/>
        <v>0</v>
      </c>
      <c r="BZL186" s="13">
        <f t="shared" si="31"/>
        <v>0</v>
      </c>
      <c r="BZM186" s="13">
        <f t="shared" si="31"/>
        <v>0</v>
      </c>
      <c r="BZN186" s="13">
        <f t="shared" si="31"/>
        <v>0</v>
      </c>
      <c r="BZO186" s="13">
        <f t="shared" si="31"/>
        <v>0</v>
      </c>
      <c r="BZP186" s="13">
        <f t="shared" si="31"/>
        <v>0</v>
      </c>
      <c r="BZQ186" s="13">
        <f t="shared" si="31"/>
        <v>0</v>
      </c>
      <c r="BZR186" s="13">
        <f t="shared" si="31"/>
        <v>0</v>
      </c>
      <c r="BZS186" s="13">
        <f t="shared" si="31"/>
        <v>0</v>
      </c>
      <c r="BZT186" s="13">
        <f t="shared" si="31"/>
        <v>0</v>
      </c>
      <c r="BZU186" s="13">
        <f t="shared" si="31"/>
        <v>0</v>
      </c>
      <c r="BZV186" s="13">
        <f t="shared" si="31"/>
        <v>0</v>
      </c>
      <c r="BZW186" s="13">
        <f t="shared" si="31"/>
        <v>0</v>
      </c>
      <c r="BZX186" s="13">
        <f t="shared" si="31"/>
        <v>0</v>
      </c>
      <c r="BZY186" s="13">
        <f t="shared" si="31"/>
        <v>0</v>
      </c>
      <c r="BZZ186" s="13">
        <f t="shared" si="31"/>
        <v>0</v>
      </c>
      <c r="CAA186" s="13">
        <f t="shared" si="31"/>
        <v>0</v>
      </c>
      <c r="CAB186" s="13">
        <f t="shared" si="31"/>
        <v>0</v>
      </c>
      <c r="CAC186" s="13">
        <f t="shared" si="31"/>
        <v>0</v>
      </c>
      <c r="CAD186" s="13">
        <f t="shared" si="31"/>
        <v>0</v>
      </c>
      <c r="CAE186" s="13">
        <f t="shared" si="31"/>
        <v>0</v>
      </c>
      <c r="CAF186" s="13">
        <f t="shared" si="31"/>
        <v>0</v>
      </c>
      <c r="CAG186" s="13">
        <f t="shared" si="31"/>
        <v>0</v>
      </c>
      <c r="CAH186" s="13">
        <f t="shared" si="31"/>
        <v>0</v>
      </c>
      <c r="CAI186" s="13">
        <f t="shared" si="31"/>
        <v>0</v>
      </c>
      <c r="CAJ186" s="13">
        <f t="shared" si="31"/>
        <v>0</v>
      </c>
      <c r="CAK186" s="13">
        <f t="shared" si="31"/>
        <v>0</v>
      </c>
      <c r="CAL186" s="13">
        <f t="shared" si="31"/>
        <v>0</v>
      </c>
      <c r="CAM186" s="13">
        <f t="shared" si="31"/>
        <v>0</v>
      </c>
      <c r="CAN186" s="13">
        <f t="shared" si="31"/>
        <v>0</v>
      </c>
      <c r="CAO186" s="13">
        <f t="shared" si="31"/>
        <v>0</v>
      </c>
      <c r="CAP186" s="13">
        <f t="shared" si="31"/>
        <v>0</v>
      </c>
      <c r="CAQ186" s="13">
        <f t="shared" si="31"/>
        <v>0</v>
      </c>
      <c r="CAR186" s="13">
        <f t="shared" si="31"/>
        <v>0</v>
      </c>
      <c r="CAS186" s="13">
        <f t="shared" ref="CAS186:CDD186" si="32">general_device_image.description</f>
        <v>0</v>
      </c>
      <c r="CAT186" s="13">
        <f t="shared" si="32"/>
        <v>0</v>
      </c>
      <c r="CAU186" s="13">
        <f t="shared" si="32"/>
        <v>0</v>
      </c>
      <c r="CAV186" s="13">
        <f t="shared" si="32"/>
        <v>0</v>
      </c>
      <c r="CAW186" s="13">
        <f t="shared" si="32"/>
        <v>0</v>
      </c>
      <c r="CAX186" s="13">
        <f t="shared" si="32"/>
        <v>0</v>
      </c>
      <c r="CAY186" s="13">
        <f t="shared" si="32"/>
        <v>0</v>
      </c>
      <c r="CAZ186" s="13">
        <f t="shared" si="32"/>
        <v>0</v>
      </c>
      <c r="CBA186" s="13">
        <f t="shared" si="32"/>
        <v>0</v>
      </c>
      <c r="CBB186" s="13">
        <f t="shared" si="32"/>
        <v>0</v>
      </c>
      <c r="CBC186" s="13">
        <f t="shared" si="32"/>
        <v>0</v>
      </c>
      <c r="CBD186" s="13">
        <f t="shared" si="32"/>
        <v>0</v>
      </c>
      <c r="CBE186" s="13">
        <f t="shared" si="32"/>
        <v>0</v>
      </c>
      <c r="CBF186" s="13">
        <f t="shared" si="32"/>
        <v>0</v>
      </c>
      <c r="CBG186" s="13">
        <f t="shared" si="32"/>
        <v>0</v>
      </c>
      <c r="CBH186" s="13">
        <f t="shared" si="32"/>
        <v>0</v>
      </c>
      <c r="CBI186" s="13">
        <f t="shared" si="32"/>
        <v>0</v>
      </c>
      <c r="CBJ186" s="13">
        <f t="shared" si="32"/>
        <v>0</v>
      </c>
      <c r="CBK186" s="13">
        <f t="shared" si="32"/>
        <v>0</v>
      </c>
      <c r="CBL186" s="13">
        <f t="shared" si="32"/>
        <v>0</v>
      </c>
      <c r="CBM186" s="13">
        <f t="shared" si="32"/>
        <v>0</v>
      </c>
      <c r="CBN186" s="13">
        <f t="shared" si="32"/>
        <v>0</v>
      </c>
      <c r="CBO186" s="13">
        <f t="shared" si="32"/>
        <v>0</v>
      </c>
      <c r="CBP186" s="13">
        <f t="shared" si="32"/>
        <v>0</v>
      </c>
      <c r="CBQ186" s="13">
        <f t="shared" si="32"/>
        <v>0</v>
      </c>
      <c r="CBR186" s="13">
        <f t="shared" si="32"/>
        <v>0</v>
      </c>
      <c r="CBS186" s="13">
        <f t="shared" si="32"/>
        <v>0</v>
      </c>
      <c r="CBT186" s="13">
        <f t="shared" si="32"/>
        <v>0</v>
      </c>
      <c r="CBU186" s="13">
        <f t="shared" si="32"/>
        <v>0</v>
      </c>
      <c r="CBV186" s="13">
        <f t="shared" si="32"/>
        <v>0</v>
      </c>
      <c r="CBW186" s="13">
        <f t="shared" si="32"/>
        <v>0</v>
      </c>
      <c r="CBX186" s="13">
        <f t="shared" si="32"/>
        <v>0</v>
      </c>
      <c r="CBY186" s="13">
        <f t="shared" si="32"/>
        <v>0</v>
      </c>
      <c r="CBZ186" s="13">
        <f t="shared" si="32"/>
        <v>0</v>
      </c>
      <c r="CCA186" s="13">
        <f t="shared" si="32"/>
        <v>0</v>
      </c>
      <c r="CCB186" s="13">
        <f t="shared" si="32"/>
        <v>0</v>
      </c>
      <c r="CCC186" s="13">
        <f t="shared" si="32"/>
        <v>0</v>
      </c>
      <c r="CCD186" s="13">
        <f t="shared" si="32"/>
        <v>0</v>
      </c>
      <c r="CCE186" s="13">
        <f t="shared" si="32"/>
        <v>0</v>
      </c>
      <c r="CCF186" s="13">
        <f t="shared" si="32"/>
        <v>0</v>
      </c>
      <c r="CCG186" s="13">
        <f t="shared" si="32"/>
        <v>0</v>
      </c>
      <c r="CCH186" s="13">
        <f t="shared" si="32"/>
        <v>0</v>
      </c>
      <c r="CCI186" s="13">
        <f t="shared" si="32"/>
        <v>0</v>
      </c>
      <c r="CCJ186" s="13">
        <f t="shared" si="32"/>
        <v>0</v>
      </c>
      <c r="CCK186" s="13">
        <f t="shared" si="32"/>
        <v>0</v>
      </c>
      <c r="CCL186" s="13">
        <f t="shared" si="32"/>
        <v>0</v>
      </c>
      <c r="CCM186" s="13">
        <f t="shared" si="32"/>
        <v>0</v>
      </c>
      <c r="CCN186" s="13">
        <f t="shared" si="32"/>
        <v>0</v>
      </c>
      <c r="CCO186" s="13">
        <f t="shared" si="32"/>
        <v>0</v>
      </c>
      <c r="CCP186" s="13">
        <f t="shared" si="32"/>
        <v>0</v>
      </c>
      <c r="CCQ186" s="13">
        <f t="shared" si="32"/>
        <v>0</v>
      </c>
      <c r="CCR186" s="13">
        <f t="shared" si="32"/>
        <v>0</v>
      </c>
      <c r="CCS186" s="13">
        <f t="shared" si="32"/>
        <v>0</v>
      </c>
      <c r="CCT186" s="13">
        <f t="shared" si="32"/>
        <v>0</v>
      </c>
      <c r="CCU186" s="13">
        <f t="shared" si="32"/>
        <v>0</v>
      </c>
      <c r="CCV186" s="13">
        <f t="shared" si="32"/>
        <v>0</v>
      </c>
      <c r="CCW186" s="13">
        <f t="shared" si="32"/>
        <v>0</v>
      </c>
      <c r="CCX186" s="13">
        <f t="shared" si="32"/>
        <v>0</v>
      </c>
      <c r="CCY186" s="13">
        <f t="shared" si="32"/>
        <v>0</v>
      </c>
      <c r="CCZ186" s="13">
        <f t="shared" si="32"/>
        <v>0</v>
      </c>
      <c r="CDA186" s="13">
        <f t="shared" si="32"/>
        <v>0</v>
      </c>
      <c r="CDB186" s="13">
        <f t="shared" si="32"/>
        <v>0</v>
      </c>
      <c r="CDC186" s="13">
        <f t="shared" si="32"/>
        <v>0</v>
      </c>
      <c r="CDD186" s="13">
        <f t="shared" si="32"/>
        <v>0</v>
      </c>
      <c r="CDE186" s="13">
        <f t="shared" ref="CDE186:CFP186" si="33">general_device_image.description</f>
        <v>0</v>
      </c>
      <c r="CDF186" s="13">
        <f t="shared" si="33"/>
        <v>0</v>
      </c>
      <c r="CDG186" s="13">
        <f t="shared" si="33"/>
        <v>0</v>
      </c>
      <c r="CDH186" s="13">
        <f t="shared" si="33"/>
        <v>0</v>
      </c>
      <c r="CDI186" s="13">
        <f t="shared" si="33"/>
        <v>0</v>
      </c>
      <c r="CDJ186" s="13">
        <f t="shared" si="33"/>
        <v>0</v>
      </c>
      <c r="CDK186" s="13">
        <f t="shared" si="33"/>
        <v>0</v>
      </c>
      <c r="CDL186" s="13">
        <f t="shared" si="33"/>
        <v>0</v>
      </c>
      <c r="CDM186" s="13">
        <f t="shared" si="33"/>
        <v>0</v>
      </c>
      <c r="CDN186" s="13">
        <f t="shared" si="33"/>
        <v>0</v>
      </c>
      <c r="CDO186" s="13">
        <f t="shared" si="33"/>
        <v>0</v>
      </c>
      <c r="CDP186" s="13">
        <f t="shared" si="33"/>
        <v>0</v>
      </c>
      <c r="CDQ186" s="13">
        <f t="shared" si="33"/>
        <v>0</v>
      </c>
      <c r="CDR186" s="13">
        <f t="shared" si="33"/>
        <v>0</v>
      </c>
      <c r="CDS186" s="13">
        <f t="shared" si="33"/>
        <v>0</v>
      </c>
      <c r="CDT186" s="13">
        <f t="shared" si="33"/>
        <v>0</v>
      </c>
      <c r="CDU186" s="13">
        <f t="shared" si="33"/>
        <v>0</v>
      </c>
      <c r="CDV186" s="13">
        <f t="shared" si="33"/>
        <v>0</v>
      </c>
      <c r="CDW186" s="13">
        <f t="shared" si="33"/>
        <v>0</v>
      </c>
      <c r="CDX186" s="13">
        <f t="shared" si="33"/>
        <v>0</v>
      </c>
      <c r="CDY186" s="13">
        <f t="shared" si="33"/>
        <v>0</v>
      </c>
      <c r="CDZ186" s="13">
        <f t="shared" si="33"/>
        <v>0</v>
      </c>
      <c r="CEA186" s="13">
        <f t="shared" si="33"/>
        <v>0</v>
      </c>
      <c r="CEB186" s="13">
        <f t="shared" si="33"/>
        <v>0</v>
      </c>
      <c r="CEC186" s="13">
        <f t="shared" si="33"/>
        <v>0</v>
      </c>
      <c r="CED186" s="13">
        <f t="shared" si="33"/>
        <v>0</v>
      </c>
      <c r="CEE186" s="13">
        <f t="shared" si="33"/>
        <v>0</v>
      </c>
      <c r="CEF186" s="13">
        <f t="shared" si="33"/>
        <v>0</v>
      </c>
      <c r="CEG186" s="13">
        <f t="shared" si="33"/>
        <v>0</v>
      </c>
      <c r="CEH186" s="13">
        <f t="shared" si="33"/>
        <v>0</v>
      </c>
      <c r="CEI186" s="13">
        <f t="shared" si="33"/>
        <v>0</v>
      </c>
      <c r="CEJ186" s="13">
        <f t="shared" si="33"/>
        <v>0</v>
      </c>
      <c r="CEK186" s="13">
        <f t="shared" si="33"/>
        <v>0</v>
      </c>
      <c r="CEL186" s="13">
        <f t="shared" si="33"/>
        <v>0</v>
      </c>
      <c r="CEM186" s="13">
        <f t="shared" si="33"/>
        <v>0</v>
      </c>
      <c r="CEN186" s="13">
        <f t="shared" si="33"/>
        <v>0</v>
      </c>
      <c r="CEO186" s="13">
        <f t="shared" si="33"/>
        <v>0</v>
      </c>
      <c r="CEP186" s="13">
        <f t="shared" si="33"/>
        <v>0</v>
      </c>
      <c r="CEQ186" s="13">
        <f t="shared" si="33"/>
        <v>0</v>
      </c>
      <c r="CER186" s="13">
        <f t="shared" si="33"/>
        <v>0</v>
      </c>
      <c r="CES186" s="13">
        <f t="shared" si="33"/>
        <v>0</v>
      </c>
      <c r="CET186" s="13">
        <f t="shared" si="33"/>
        <v>0</v>
      </c>
      <c r="CEU186" s="13">
        <f t="shared" si="33"/>
        <v>0</v>
      </c>
      <c r="CEV186" s="13">
        <f t="shared" si="33"/>
        <v>0</v>
      </c>
      <c r="CEW186" s="13">
        <f t="shared" si="33"/>
        <v>0</v>
      </c>
      <c r="CEX186" s="13">
        <f t="shared" si="33"/>
        <v>0</v>
      </c>
      <c r="CEY186" s="13">
        <f t="shared" si="33"/>
        <v>0</v>
      </c>
      <c r="CEZ186" s="13">
        <f t="shared" si="33"/>
        <v>0</v>
      </c>
      <c r="CFA186" s="13">
        <f t="shared" si="33"/>
        <v>0</v>
      </c>
      <c r="CFB186" s="13">
        <f t="shared" si="33"/>
        <v>0</v>
      </c>
      <c r="CFC186" s="13">
        <f t="shared" si="33"/>
        <v>0</v>
      </c>
      <c r="CFD186" s="13">
        <f t="shared" si="33"/>
        <v>0</v>
      </c>
      <c r="CFE186" s="13">
        <f t="shared" si="33"/>
        <v>0</v>
      </c>
      <c r="CFF186" s="13">
        <f t="shared" si="33"/>
        <v>0</v>
      </c>
      <c r="CFG186" s="13">
        <f t="shared" si="33"/>
        <v>0</v>
      </c>
      <c r="CFH186" s="13">
        <f t="shared" si="33"/>
        <v>0</v>
      </c>
      <c r="CFI186" s="13">
        <f t="shared" si="33"/>
        <v>0</v>
      </c>
      <c r="CFJ186" s="13">
        <f t="shared" si="33"/>
        <v>0</v>
      </c>
      <c r="CFK186" s="13">
        <f t="shared" si="33"/>
        <v>0</v>
      </c>
      <c r="CFL186" s="13">
        <f t="shared" si="33"/>
        <v>0</v>
      </c>
      <c r="CFM186" s="13">
        <f t="shared" si="33"/>
        <v>0</v>
      </c>
      <c r="CFN186" s="13">
        <f t="shared" si="33"/>
        <v>0</v>
      </c>
      <c r="CFO186" s="13">
        <f t="shared" si="33"/>
        <v>0</v>
      </c>
      <c r="CFP186" s="13">
        <f t="shared" si="33"/>
        <v>0</v>
      </c>
      <c r="CFQ186" s="13">
        <f t="shared" ref="CFQ186:CIB186" si="34">general_device_image.description</f>
        <v>0</v>
      </c>
      <c r="CFR186" s="13">
        <f t="shared" si="34"/>
        <v>0</v>
      </c>
      <c r="CFS186" s="13">
        <f t="shared" si="34"/>
        <v>0</v>
      </c>
      <c r="CFT186" s="13">
        <f t="shared" si="34"/>
        <v>0</v>
      </c>
      <c r="CFU186" s="13">
        <f t="shared" si="34"/>
        <v>0</v>
      </c>
      <c r="CFV186" s="13">
        <f t="shared" si="34"/>
        <v>0</v>
      </c>
      <c r="CFW186" s="13">
        <f t="shared" si="34"/>
        <v>0</v>
      </c>
      <c r="CFX186" s="13">
        <f t="shared" si="34"/>
        <v>0</v>
      </c>
      <c r="CFY186" s="13">
        <f t="shared" si="34"/>
        <v>0</v>
      </c>
      <c r="CFZ186" s="13">
        <f t="shared" si="34"/>
        <v>0</v>
      </c>
      <c r="CGA186" s="13">
        <f t="shared" si="34"/>
        <v>0</v>
      </c>
      <c r="CGB186" s="13">
        <f t="shared" si="34"/>
        <v>0</v>
      </c>
      <c r="CGC186" s="13">
        <f t="shared" si="34"/>
        <v>0</v>
      </c>
      <c r="CGD186" s="13">
        <f t="shared" si="34"/>
        <v>0</v>
      </c>
      <c r="CGE186" s="13">
        <f t="shared" si="34"/>
        <v>0</v>
      </c>
      <c r="CGF186" s="13">
        <f t="shared" si="34"/>
        <v>0</v>
      </c>
      <c r="CGG186" s="13">
        <f t="shared" si="34"/>
        <v>0</v>
      </c>
      <c r="CGH186" s="13">
        <f t="shared" si="34"/>
        <v>0</v>
      </c>
      <c r="CGI186" s="13">
        <f t="shared" si="34"/>
        <v>0</v>
      </c>
      <c r="CGJ186" s="13">
        <f t="shared" si="34"/>
        <v>0</v>
      </c>
      <c r="CGK186" s="13">
        <f t="shared" si="34"/>
        <v>0</v>
      </c>
      <c r="CGL186" s="13">
        <f t="shared" si="34"/>
        <v>0</v>
      </c>
      <c r="CGM186" s="13">
        <f t="shared" si="34"/>
        <v>0</v>
      </c>
      <c r="CGN186" s="13">
        <f t="shared" si="34"/>
        <v>0</v>
      </c>
      <c r="CGO186" s="13">
        <f t="shared" si="34"/>
        <v>0</v>
      </c>
      <c r="CGP186" s="13">
        <f t="shared" si="34"/>
        <v>0</v>
      </c>
      <c r="CGQ186" s="13">
        <f t="shared" si="34"/>
        <v>0</v>
      </c>
      <c r="CGR186" s="13">
        <f t="shared" si="34"/>
        <v>0</v>
      </c>
      <c r="CGS186" s="13">
        <f t="shared" si="34"/>
        <v>0</v>
      </c>
      <c r="CGT186" s="13">
        <f t="shared" si="34"/>
        <v>0</v>
      </c>
      <c r="CGU186" s="13">
        <f t="shared" si="34"/>
        <v>0</v>
      </c>
      <c r="CGV186" s="13">
        <f t="shared" si="34"/>
        <v>0</v>
      </c>
      <c r="CGW186" s="13">
        <f t="shared" si="34"/>
        <v>0</v>
      </c>
      <c r="CGX186" s="13">
        <f t="shared" si="34"/>
        <v>0</v>
      </c>
      <c r="CGY186" s="13">
        <f t="shared" si="34"/>
        <v>0</v>
      </c>
      <c r="CGZ186" s="13">
        <f t="shared" si="34"/>
        <v>0</v>
      </c>
      <c r="CHA186" s="13">
        <f t="shared" si="34"/>
        <v>0</v>
      </c>
      <c r="CHB186" s="13">
        <f t="shared" si="34"/>
        <v>0</v>
      </c>
      <c r="CHC186" s="13">
        <f t="shared" si="34"/>
        <v>0</v>
      </c>
      <c r="CHD186" s="13">
        <f t="shared" si="34"/>
        <v>0</v>
      </c>
      <c r="CHE186" s="13">
        <f t="shared" si="34"/>
        <v>0</v>
      </c>
      <c r="CHF186" s="13">
        <f t="shared" si="34"/>
        <v>0</v>
      </c>
      <c r="CHG186" s="13">
        <f t="shared" si="34"/>
        <v>0</v>
      </c>
      <c r="CHH186" s="13">
        <f t="shared" si="34"/>
        <v>0</v>
      </c>
      <c r="CHI186" s="13">
        <f t="shared" si="34"/>
        <v>0</v>
      </c>
      <c r="CHJ186" s="13">
        <f t="shared" si="34"/>
        <v>0</v>
      </c>
      <c r="CHK186" s="13">
        <f t="shared" si="34"/>
        <v>0</v>
      </c>
      <c r="CHL186" s="13">
        <f t="shared" si="34"/>
        <v>0</v>
      </c>
      <c r="CHM186" s="13">
        <f t="shared" si="34"/>
        <v>0</v>
      </c>
      <c r="CHN186" s="13">
        <f t="shared" si="34"/>
        <v>0</v>
      </c>
      <c r="CHO186" s="13">
        <f t="shared" si="34"/>
        <v>0</v>
      </c>
      <c r="CHP186" s="13">
        <f t="shared" si="34"/>
        <v>0</v>
      </c>
      <c r="CHQ186" s="13">
        <f t="shared" si="34"/>
        <v>0</v>
      </c>
      <c r="CHR186" s="13">
        <f t="shared" si="34"/>
        <v>0</v>
      </c>
      <c r="CHS186" s="13">
        <f t="shared" si="34"/>
        <v>0</v>
      </c>
      <c r="CHT186" s="13">
        <f t="shared" si="34"/>
        <v>0</v>
      </c>
      <c r="CHU186" s="13">
        <f t="shared" si="34"/>
        <v>0</v>
      </c>
      <c r="CHV186" s="13">
        <f t="shared" si="34"/>
        <v>0</v>
      </c>
      <c r="CHW186" s="13">
        <f t="shared" si="34"/>
        <v>0</v>
      </c>
      <c r="CHX186" s="13">
        <f t="shared" si="34"/>
        <v>0</v>
      </c>
      <c r="CHY186" s="13">
        <f t="shared" si="34"/>
        <v>0</v>
      </c>
      <c r="CHZ186" s="13">
        <f t="shared" si="34"/>
        <v>0</v>
      </c>
      <c r="CIA186" s="13">
        <f t="shared" si="34"/>
        <v>0</v>
      </c>
      <c r="CIB186" s="13">
        <f t="shared" si="34"/>
        <v>0</v>
      </c>
      <c r="CIC186" s="13">
        <f t="shared" ref="CIC186:CKN186" si="35">general_device_image.description</f>
        <v>0</v>
      </c>
      <c r="CID186" s="13">
        <f t="shared" si="35"/>
        <v>0</v>
      </c>
      <c r="CIE186" s="13">
        <f t="shared" si="35"/>
        <v>0</v>
      </c>
      <c r="CIF186" s="13">
        <f t="shared" si="35"/>
        <v>0</v>
      </c>
      <c r="CIG186" s="13">
        <f t="shared" si="35"/>
        <v>0</v>
      </c>
      <c r="CIH186" s="13">
        <f t="shared" si="35"/>
        <v>0</v>
      </c>
      <c r="CII186" s="13">
        <f t="shared" si="35"/>
        <v>0</v>
      </c>
      <c r="CIJ186" s="13">
        <f t="shared" si="35"/>
        <v>0</v>
      </c>
      <c r="CIK186" s="13">
        <f t="shared" si="35"/>
        <v>0</v>
      </c>
      <c r="CIL186" s="13">
        <f t="shared" si="35"/>
        <v>0</v>
      </c>
      <c r="CIM186" s="13">
        <f t="shared" si="35"/>
        <v>0</v>
      </c>
      <c r="CIN186" s="13">
        <f t="shared" si="35"/>
        <v>0</v>
      </c>
      <c r="CIO186" s="13">
        <f t="shared" si="35"/>
        <v>0</v>
      </c>
      <c r="CIP186" s="13">
        <f t="shared" si="35"/>
        <v>0</v>
      </c>
      <c r="CIQ186" s="13">
        <f t="shared" si="35"/>
        <v>0</v>
      </c>
      <c r="CIR186" s="13">
        <f t="shared" si="35"/>
        <v>0</v>
      </c>
      <c r="CIS186" s="13">
        <f t="shared" si="35"/>
        <v>0</v>
      </c>
      <c r="CIT186" s="13">
        <f t="shared" si="35"/>
        <v>0</v>
      </c>
      <c r="CIU186" s="13">
        <f t="shared" si="35"/>
        <v>0</v>
      </c>
      <c r="CIV186" s="13">
        <f t="shared" si="35"/>
        <v>0</v>
      </c>
      <c r="CIW186" s="13">
        <f t="shared" si="35"/>
        <v>0</v>
      </c>
      <c r="CIX186" s="13">
        <f t="shared" si="35"/>
        <v>0</v>
      </c>
      <c r="CIY186" s="13">
        <f t="shared" si="35"/>
        <v>0</v>
      </c>
      <c r="CIZ186" s="13">
        <f t="shared" si="35"/>
        <v>0</v>
      </c>
      <c r="CJA186" s="13">
        <f t="shared" si="35"/>
        <v>0</v>
      </c>
      <c r="CJB186" s="13">
        <f t="shared" si="35"/>
        <v>0</v>
      </c>
      <c r="CJC186" s="13">
        <f t="shared" si="35"/>
        <v>0</v>
      </c>
      <c r="CJD186" s="13">
        <f t="shared" si="35"/>
        <v>0</v>
      </c>
      <c r="CJE186" s="13">
        <f t="shared" si="35"/>
        <v>0</v>
      </c>
      <c r="CJF186" s="13">
        <f t="shared" si="35"/>
        <v>0</v>
      </c>
      <c r="CJG186" s="13">
        <f t="shared" si="35"/>
        <v>0</v>
      </c>
      <c r="CJH186" s="13">
        <f t="shared" si="35"/>
        <v>0</v>
      </c>
      <c r="CJI186" s="13">
        <f t="shared" si="35"/>
        <v>0</v>
      </c>
      <c r="CJJ186" s="13">
        <f t="shared" si="35"/>
        <v>0</v>
      </c>
      <c r="CJK186" s="13">
        <f t="shared" si="35"/>
        <v>0</v>
      </c>
      <c r="CJL186" s="13">
        <f t="shared" si="35"/>
        <v>0</v>
      </c>
      <c r="CJM186" s="13">
        <f t="shared" si="35"/>
        <v>0</v>
      </c>
      <c r="CJN186" s="13">
        <f t="shared" si="35"/>
        <v>0</v>
      </c>
      <c r="CJO186" s="13">
        <f t="shared" si="35"/>
        <v>0</v>
      </c>
      <c r="CJP186" s="13">
        <f t="shared" si="35"/>
        <v>0</v>
      </c>
      <c r="CJQ186" s="13">
        <f t="shared" si="35"/>
        <v>0</v>
      </c>
      <c r="CJR186" s="13">
        <f t="shared" si="35"/>
        <v>0</v>
      </c>
      <c r="CJS186" s="13">
        <f t="shared" si="35"/>
        <v>0</v>
      </c>
      <c r="CJT186" s="13">
        <f t="shared" si="35"/>
        <v>0</v>
      </c>
      <c r="CJU186" s="13">
        <f t="shared" si="35"/>
        <v>0</v>
      </c>
      <c r="CJV186" s="13">
        <f t="shared" si="35"/>
        <v>0</v>
      </c>
      <c r="CJW186" s="13">
        <f t="shared" si="35"/>
        <v>0</v>
      </c>
      <c r="CJX186" s="13">
        <f t="shared" si="35"/>
        <v>0</v>
      </c>
      <c r="CJY186" s="13">
        <f t="shared" si="35"/>
        <v>0</v>
      </c>
      <c r="CJZ186" s="13">
        <f t="shared" si="35"/>
        <v>0</v>
      </c>
      <c r="CKA186" s="13">
        <f t="shared" si="35"/>
        <v>0</v>
      </c>
      <c r="CKB186" s="13">
        <f t="shared" si="35"/>
        <v>0</v>
      </c>
      <c r="CKC186" s="13">
        <f t="shared" si="35"/>
        <v>0</v>
      </c>
      <c r="CKD186" s="13">
        <f t="shared" si="35"/>
        <v>0</v>
      </c>
      <c r="CKE186" s="13">
        <f t="shared" si="35"/>
        <v>0</v>
      </c>
      <c r="CKF186" s="13">
        <f t="shared" si="35"/>
        <v>0</v>
      </c>
      <c r="CKG186" s="13">
        <f t="shared" si="35"/>
        <v>0</v>
      </c>
      <c r="CKH186" s="13">
        <f t="shared" si="35"/>
        <v>0</v>
      </c>
      <c r="CKI186" s="13">
        <f t="shared" si="35"/>
        <v>0</v>
      </c>
      <c r="CKJ186" s="13">
        <f t="shared" si="35"/>
        <v>0</v>
      </c>
      <c r="CKK186" s="13">
        <f t="shared" si="35"/>
        <v>0</v>
      </c>
      <c r="CKL186" s="13">
        <f t="shared" si="35"/>
        <v>0</v>
      </c>
      <c r="CKM186" s="13">
        <f t="shared" si="35"/>
        <v>0</v>
      </c>
      <c r="CKN186" s="13">
        <f t="shared" si="35"/>
        <v>0</v>
      </c>
      <c r="CKO186" s="13">
        <f t="shared" ref="CKO186:CMZ186" si="36">general_device_image.description</f>
        <v>0</v>
      </c>
      <c r="CKP186" s="13">
        <f t="shared" si="36"/>
        <v>0</v>
      </c>
      <c r="CKQ186" s="13">
        <f t="shared" si="36"/>
        <v>0</v>
      </c>
      <c r="CKR186" s="13">
        <f t="shared" si="36"/>
        <v>0</v>
      </c>
      <c r="CKS186" s="13">
        <f t="shared" si="36"/>
        <v>0</v>
      </c>
      <c r="CKT186" s="13">
        <f t="shared" si="36"/>
        <v>0</v>
      </c>
      <c r="CKU186" s="13">
        <f t="shared" si="36"/>
        <v>0</v>
      </c>
      <c r="CKV186" s="13">
        <f t="shared" si="36"/>
        <v>0</v>
      </c>
      <c r="CKW186" s="13">
        <f t="shared" si="36"/>
        <v>0</v>
      </c>
      <c r="CKX186" s="13">
        <f t="shared" si="36"/>
        <v>0</v>
      </c>
      <c r="CKY186" s="13">
        <f t="shared" si="36"/>
        <v>0</v>
      </c>
      <c r="CKZ186" s="13">
        <f t="shared" si="36"/>
        <v>0</v>
      </c>
      <c r="CLA186" s="13">
        <f t="shared" si="36"/>
        <v>0</v>
      </c>
      <c r="CLB186" s="13">
        <f t="shared" si="36"/>
        <v>0</v>
      </c>
      <c r="CLC186" s="13">
        <f t="shared" si="36"/>
        <v>0</v>
      </c>
      <c r="CLD186" s="13">
        <f t="shared" si="36"/>
        <v>0</v>
      </c>
      <c r="CLE186" s="13">
        <f t="shared" si="36"/>
        <v>0</v>
      </c>
      <c r="CLF186" s="13">
        <f t="shared" si="36"/>
        <v>0</v>
      </c>
      <c r="CLG186" s="13">
        <f t="shared" si="36"/>
        <v>0</v>
      </c>
      <c r="CLH186" s="13">
        <f t="shared" si="36"/>
        <v>0</v>
      </c>
      <c r="CLI186" s="13">
        <f t="shared" si="36"/>
        <v>0</v>
      </c>
      <c r="CLJ186" s="13">
        <f t="shared" si="36"/>
        <v>0</v>
      </c>
      <c r="CLK186" s="13">
        <f t="shared" si="36"/>
        <v>0</v>
      </c>
      <c r="CLL186" s="13">
        <f t="shared" si="36"/>
        <v>0</v>
      </c>
      <c r="CLM186" s="13">
        <f t="shared" si="36"/>
        <v>0</v>
      </c>
      <c r="CLN186" s="13">
        <f t="shared" si="36"/>
        <v>0</v>
      </c>
      <c r="CLO186" s="13">
        <f t="shared" si="36"/>
        <v>0</v>
      </c>
      <c r="CLP186" s="13">
        <f t="shared" si="36"/>
        <v>0</v>
      </c>
      <c r="CLQ186" s="13">
        <f t="shared" si="36"/>
        <v>0</v>
      </c>
      <c r="CLR186" s="13">
        <f t="shared" si="36"/>
        <v>0</v>
      </c>
      <c r="CLS186" s="13">
        <f t="shared" si="36"/>
        <v>0</v>
      </c>
      <c r="CLT186" s="13">
        <f t="shared" si="36"/>
        <v>0</v>
      </c>
      <c r="CLU186" s="13">
        <f t="shared" si="36"/>
        <v>0</v>
      </c>
      <c r="CLV186" s="13">
        <f t="shared" si="36"/>
        <v>0</v>
      </c>
      <c r="CLW186" s="13">
        <f t="shared" si="36"/>
        <v>0</v>
      </c>
      <c r="CLX186" s="13">
        <f t="shared" si="36"/>
        <v>0</v>
      </c>
      <c r="CLY186" s="13">
        <f t="shared" si="36"/>
        <v>0</v>
      </c>
      <c r="CLZ186" s="13">
        <f t="shared" si="36"/>
        <v>0</v>
      </c>
      <c r="CMA186" s="13">
        <f t="shared" si="36"/>
        <v>0</v>
      </c>
      <c r="CMB186" s="13">
        <f t="shared" si="36"/>
        <v>0</v>
      </c>
      <c r="CMC186" s="13">
        <f t="shared" si="36"/>
        <v>0</v>
      </c>
      <c r="CMD186" s="13">
        <f t="shared" si="36"/>
        <v>0</v>
      </c>
      <c r="CME186" s="13">
        <f t="shared" si="36"/>
        <v>0</v>
      </c>
      <c r="CMF186" s="13">
        <f t="shared" si="36"/>
        <v>0</v>
      </c>
      <c r="CMG186" s="13">
        <f t="shared" si="36"/>
        <v>0</v>
      </c>
      <c r="CMH186" s="13">
        <f t="shared" si="36"/>
        <v>0</v>
      </c>
      <c r="CMI186" s="13">
        <f t="shared" si="36"/>
        <v>0</v>
      </c>
      <c r="CMJ186" s="13">
        <f t="shared" si="36"/>
        <v>0</v>
      </c>
      <c r="CMK186" s="13">
        <f t="shared" si="36"/>
        <v>0</v>
      </c>
      <c r="CML186" s="13">
        <f t="shared" si="36"/>
        <v>0</v>
      </c>
      <c r="CMM186" s="13">
        <f t="shared" si="36"/>
        <v>0</v>
      </c>
      <c r="CMN186" s="13">
        <f t="shared" si="36"/>
        <v>0</v>
      </c>
      <c r="CMO186" s="13">
        <f t="shared" si="36"/>
        <v>0</v>
      </c>
      <c r="CMP186" s="13">
        <f t="shared" si="36"/>
        <v>0</v>
      </c>
      <c r="CMQ186" s="13">
        <f t="shared" si="36"/>
        <v>0</v>
      </c>
      <c r="CMR186" s="13">
        <f t="shared" si="36"/>
        <v>0</v>
      </c>
      <c r="CMS186" s="13">
        <f t="shared" si="36"/>
        <v>0</v>
      </c>
      <c r="CMT186" s="13">
        <f t="shared" si="36"/>
        <v>0</v>
      </c>
      <c r="CMU186" s="13">
        <f t="shared" si="36"/>
        <v>0</v>
      </c>
      <c r="CMV186" s="13">
        <f t="shared" si="36"/>
        <v>0</v>
      </c>
      <c r="CMW186" s="13">
        <f t="shared" si="36"/>
        <v>0</v>
      </c>
      <c r="CMX186" s="13">
        <f t="shared" si="36"/>
        <v>0</v>
      </c>
      <c r="CMY186" s="13">
        <f t="shared" si="36"/>
        <v>0</v>
      </c>
      <c r="CMZ186" s="13">
        <f t="shared" si="36"/>
        <v>0</v>
      </c>
      <c r="CNA186" s="13">
        <f t="shared" ref="CNA186:CPL186" si="37">general_device_image.description</f>
        <v>0</v>
      </c>
      <c r="CNB186" s="13">
        <f t="shared" si="37"/>
        <v>0</v>
      </c>
      <c r="CNC186" s="13">
        <f t="shared" si="37"/>
        <v>0</v>
      </c>
      <c r="CND186" s="13">
        <f t="shared" si="37"/>
        <v>0</v>
      </c>
      <c r="CNE186" s="13">
        <f t="shared" si="37"/>
        <v>0</v>
      </c>
      <c r="CNF186" s="13">
        <f t="shared" si="37"/>
        <v>0</v>
      </c>
      <c r="CNG186" s="13">
        <f t="shared" si="37"/>
        <v>0</v>
      </c>
      <c r="CNH186" s="13">
        <f t="shared" si="37"/>
        <v>0</v>
      </c>
      <c r="CNI186" s="13">
        <f t="shared" si="37"/>
        <v>0</v>
      </c>
      <c r="CNJ186" s="13">
        <f t="shared" si="37"/>
        <v>0</v>
      </c>
      <c r="CNK186" s="13">
        <f t="shared" si="37"/>
        <v>0</v>
      </c>
      <c r="CNL186" s="13">
        <f t="shared" si="37"/>
        <v>0</v>
      </c>
      <c r="CNM186" s="13">
        <f t="shared" si="37"/>
        <v>0</v>
      </c>
      <c r="CNN186" s="13">
        <f t="shared" si="37"/>
        <v>0</v>
      </c>
      <c r="CNO186" s="13">
        <f t="shared" si="37"/>
        <v>0</v>
      </c>
      <c r="CNP186" s="13">
        <f t="shared" si="37"/>
        <v>0</v>
      </c>
      <c r="CNQ186" s="13">
        <f t="shared" si="37"/>
        <v>0</v>
      </c>
      <c r="CNR186" s="13">
        <f t="shared" si="37"/>
        <v>0</v>
      </c>
      <c r="CNS186" s="13">
        <f t="shared" si="37"/>
        <v>0</v>
      </c>
      <c r="CNT186" s="13">
        <f t="shared" si="37"/>
        <v>0</v>
      </c>
      <c r="CNU186" s="13">
        <f t="shared" si="37"/>
        <v>0</v>
      </c>
      <c r="CNV186" s="13">
        <f t="shared" si="37"/>
        <v>0</v>
      </c>
      <c r="CNW186" s="13">
        <f t="shared" si="37"/>
        <v>0</v>
      </c>
      <c r="CNX186" s="13">
        <f t="shared" si="37"/>
        <v>0</v>
      </c>
      <c r="CNY186" s="13">
        <f t="shared" si="37"/>
        <v>0</v>
      </c>
      <c r="CNZ186" s="13">
        <f t="shared" si="37"/>
        <v>0</v>
      </c>
      <c r="COA186" s="13">
        <f t="shared" si="37"/>
        <v>0</v>
      </c>
      <c r="COB186" s="13">
        <f t="shared" si="37"/>
        <v>0</v>
      </c>
      <c r="COC186" s="13">
        <f t="shared" si="37"/>
        <v>0</v>
      </c>
      <c r="COD186" s="13">
        <f t="shared" si="37"/>
        <v>0</v>
      </c>
      <c r="COE186" s="13">
        <f t="shared" si="37"/>
        <v>0</v>
      </c>
      <c r="COF186" s="13">
        <f t="shared" si="37"/>
        <v>0</v>
      </c>
      <c r="COG186" s="13">
        <f t="shared" si="37"/>
        <v>0</v>
      </c>
      <c r="COH186" s="13">
        <f t="shared" si="37"/>
        <v>0</v>
      </c>
      <c r="COI186" s="13">
        <f t="shared" si="37"/>
        <v>0</v>
      </c>
      <c r="COJ186" s="13">
        <f t="shared" si="37"/>
        <v>0</v>
      </c>
      <c r="COK186" s="13">
        <f t="shared" si="37"/>
        <v>0</v>
      </c>
      <c r="COL186" s="13">
        <f t="shared" si="37"/>
        <v>0</v>
      </c>
      <c r="COM186" s="13">
        <f t="shared" si="37"/>
        <v>0</v>
      </c>
      <c r="CON186" s="13">
        <f t="shared" si="37"/>
        <v>0</v>
      </c>
      <c r="COO186" s="13">
        <f t="shared" si="37"/>
        <v>0</v>
      </c>
      <c r="COP186" s="13">
        <f t="shared" si="37"/>
        <v>0</v>
      </c>
      <c r="COQ186" s="13">
        <f t="shared" si="37"/>
        <v>0</v>
      </c>
      <c r="COR186" s="13">
        <f t="shared" si="37"/>
        <v>0</v>
      </c>
      <c r="COS186" s="13">
        <f t="shared" si="37"/>
        <v>0</v>
      </c>
      <c r="COT186" s="13">
        <f t="shared" si="37"/>
        <v>0</v>
      </c>
      <c r="COU186" s="13">
        <f t="shared" si="37"/>
        <v>0</v>
      </c>
      <c r="COV186" s="13">
        <f t="shared" si="37"/>
        <v>0</v>
      </c>
      <c r="COW186" s="13">
        <f t="shared" si="37"/>
        <v>0</v>
      </c>
      <c r="COX186" s="13">
        <f t="shared" si="37"/>
        <v>0</v>
      </c>
      <c r="COY186" s="13">
        <f t="shared" si="37"/>
        <v>0</v>
      </c>
      <c r="COZ186" s="13">
        <f t="shared" si="37"/>
        <v>0</v>
      </c>
      <c r="CPA186" s="13">
        <f t="shared" si="37"/>
        <v>0</v>
      </c>
      <c r="CPB186" s="13">
        <f t="shared" si="37"/>
        <v>0</v>
      </c>
      <c r="CPC186" s="13">
        <f t="shared" si="37"/>
        <v>0</v>
      </c>
      <c r="CPD186" s="13">
        <f t="shared" si="37"/>
        <v>0</v>
      </c>
      <c r="CPE186" s="13">
        <f t="shared" si="37"/>
        <v>0</v>
      </c>
      <c r="CPF186" s="13">
        <f t="shared" si="37"/>
        <v>0</v>
      </c>
      <c r="CPG186" s="13">
        <f t="shared" si="37"/>
        <v>0</v>
      </c>
      <c r="CPH186" s="13">
        <f t="shared" si="37"/>
        <v>0</v>
      </c>
      <c r="CPI186" s="13">
        <f t="shared" si="37"/>
        <v>0</v>
      </c>
      <c r="CPJ186" s="13">
        <f t="shared" si="37"/>
        <v>0</v>
      </c>
      <c r="CPK186" s="13">
        <f t="shared" si="37"/>
        <v>0</v>
      </c>
      <c r="CPL186" s="13">
        <f t="shared" si="37"/>
        <v>0</v>
      </c>
      <c r="CPM186" s="13">
        <f t="shared" ref="CPM186:CRX186" si="38">general_device_image.description</f>
        <v>0</v>
      </c>
      <c r="CPN186" s="13">
        <f t="shared" si="38"/>
        <v>0</v>
      </c>
      <c r="CPO186" s="13">
        <f t="shared" si="38"/>
        <v>0</v>
      </c>
      <c r="CPP186" s="13">
        <f t="shared" si="38"/>
        <v>0</v>
      </c>
      <c r="CPQ186" s="13">
        <f t="shared" si="38"/>
        <v>0</v>
      </c>
      <c r="CPR186" s="13">
        <f t="shared" si="38"/>
        <v>0</v>
      </c>
      <c r="CPS186" s="13">
        <f t="shared" si="38"/>
        <v>0</v>
      </c>
      <c r="CPT186" s="13">
        <f t="shared" si="38"/>
        <v>0</v>
      </c>
      <c r="CPU186" s="13">
        <f t="shared" si="38"/>
        <v>0</v>
      </c>
      <c r="CPV186" s="13">
        <f t="shared" si="38"/>
        <v>0</v>
      </c>
      <c r="CPW186" s="13">
        <f t="shared" si="38"/>
        <v>0</v>
      </c>
      <c r="CPX186" s="13">
        <f t="shared" si="38"/>
        <v>0</v>
      </c>
      <c r="CPY186" s="13">
        <f t="shared" si="38"/>
        <v>0</v>
      </c>
      <c r="CPZ186" s="13">
        <f t="shared" si="38"/>
        <v>0</v>
      </c>
      <c r="CQA186" s="13">
        <f t="shared" si="38"/>
        <v>0</v>
      </c>
      <c r="CQB186" s="13">
        <f t="shared" si="38"/>
        <v>0</v>
      </c>
      <c r="CQC186" s="13">
        <f t="shared" si="38"/>
        <v>0</v>
      </c>
      <c r="CQD186" s="13">
        <f t="shared" si="38"/>
        <v>0</v>
      </c>
      <c r="CQE186" s="13">
        <f t="shared" si="38"/>
        <v>0</v>
      </c>
      <c r="CQF186" s="13">
        <f t="shared" si="38"/>
        <v>0</v>
      </c>
      <c r="CQG186" s="13">
        <f t="shared" si="38"/>
        <v>0</v>
      </c>
      <c r="CQH186" s="13">
        <f t="shared" si="38"/>
        <v>0</v>
      </c>
      <c r="CQI186" s="13">
        <f t="shared" si="38"/>
        <v>0</v>
      </c>
      <c r="CQJ186" s="13">
        <f t="shared" si="38"/>
        <v>0</v>
      </c>
      <c r="CQK186" s="13">
        <f t="shared" si="38"/>
        <v>0</v>
      </c>
      <c r="CQL186" s="13">
        <f t="shared" si="38"/>
        <v>0</v>
      </c>
      <c r="CQM186" s="13">
        <f t="shared" si="38"/>
        <v>0</v>
      </c>
      <c r="CQN186" s="13">
        <f t="shared" si="38"/>
        <v>0</v>
      </c>
      <c r="CQO186" s="13">
        <f t="shared" si="38"/>
        <v>0</v>
      </c>
      <c r="CQP186" s="13">
        <f t="shared" si="38"/>
        <v>0</v>
      </c>
      <c r="CQQ186" s="13">
        <f t="shared" si="38"/>
        <v>0</v>
      </c>
      <c r="CQR186" s="13">
        <f t="shared" si="38"/>
        <v>0</v>
      </c>
      <c r="CQS186" s="13">
        <f t="shared" si="38"/>
        <v>0</v>
      </c>
      <c r="CQT186" s="13">
        <f t="shared" si="38"/>
        <v>0</v>
      </c>
      <c r="CQU186" s="13">
        <f t="shared" si="38"/>
        <v>0</v>
      </c>
      <c r="CQV186" s="13">
        <f t="shared" si="38"/>
        <v>0</v>
      </c>
      <c r="CQW186" s="13">
        <f t="shared" si="38"/>
        <v>0</v>
      </c>
      <c r="CQX186" s="13">
        <f t="shared" si="38"/>
        <v>0</v>
      </c>
      <c r="CQY186" s="13">
        <f t="shared" si="38"/>
        <v>0</v>
      </c>
      <c r="CQZ186" s="13">
        <f t="shared" si="38"/>
        <v>0</v>
      </c>
      <c r="CRA186" s="13">
        <f t="shared" si="38"/>
        <v>0</v>
      </c>
      <c r="CRB186" s="13">
        <f t="shared" si="38"/>
        <v>0</v>
      </c>
      <c r="CRC186" s="13">
        <f t="shared" si="38"/>
        <v>0</v>
      </c>
      <c r="CRD186" s="13">
        <f t="shared" si="38"/>
        <v>0</v>
      </c>
      <c r="CRE186" s="13">
        <f t="shared" si="38"/>
        <v>0</v>
      </c>
      <c r="CRF186" s="13">
        <f t="shared" si="38"/>
        <v>0</v>
      </c>
      <c r="CRG186" s="13">
        <f t="shared" si="38"/>
        <v>0</v>
      </c>
      <c r="CRH186" s="13">
        <f t="shared" si="38"/>
        <v>0</v>
      </c>
      <c r="CRI186" s="13">
        <f t="shared" si="38"/>
        <v>0</v>
      </c>
      <c r="CRJ186" s="13">
        <f t="shared" si="38"/>
        <v>0</v>
      </c>
      <c r="CRK186" s="13">
        <f t="shared" si="38"/>
        <v>0</v>
      </c>
      <c r="CRL186" s="13">
        <f t="shared" si="38"/>
        <v>0</v>
      </c>
      <c r="CRM186" s="13">
        <f t="shared" si="38"/>
        <v>0</v>
      </c>
      <c r="CRN186" s="13">
        <f t="shared" si="38"/>
        <v>0</v>
      </c>
      <c r="CRO186" s="13">
        <f t="shared" si="38"/>
        <v>0</v>
      </c>
      <c r="CRP186" s="13">
        <f t="shared" si="38"/>
        <v>0</v>
      </c>
      <c r="CRQ186" s="13">
        <f t="shared" si="38"/>
        <v>0</v>
      </c>
      <c r="CRR186" s="13">
        <f t="shared" si="38"/>
        <v>0</v>
      </c>
      <c r="CRS186" s="13">
        <f t="shared" si="38"/>
        <v>0</v>
      </c>
      <c r="CRT186" s="13">
        <f t="shared" si="38"/>
        <v>0</v>
      </c>
      <c r="CRU186" s="13">
        <f t="shared" si="38"/>
        <v>0</v>
      </c>
      <c r="CRV186" s="13">
        <f t="shared" si="38"/>
        <v>0</v>
      </c>
      <c r="CRW186" s="13">
        <f t="shared" si="38"/>
        <v>0</v>
      </c>
      <c r="CRX186" s="13">
        <f t="shared" si="38"/>
        <v>0</v>
      </c>
      <c r="CRY186" s="13">
        <f t="shared" ref="CRY186:CUJ186" si="39">general_device_image.description</f>
        <v>0</v>
      </c>
      <c r="CRZ186" s="13">
        <f t="shared" si="39"/>
        <v>0</v>
      </c>
      <c r="CSA186" s="13">
        <f t="shared" si="39"/>
        <v>0</v>
      </c>
      <c r="CSB186" s="13">
        <f t="shared" si="39"/>
        <v>0</v>
      </c>
      <c r="CSC186" s="13">
        <f t="shared" si="39"/>
        <v>0</v>
      </c>
      <c r="CSD186" s="13">
        <f t="shared" si="39"/>
        <v>0</v>
      </c>
      <c r="CSE186" s="13">
        <f t="shared" si="39"/>
        <v>0</v>
      </c>
      <c r="CSF186" s="13">
        <f t="shared" si="39"/>
        <v>0</v>
      </c>
      <c r="CSG186" s="13">
        <f t="shared" si="39"/>
        <v>0</v>
      </c>
      <c r="CSH186" s="13">
        <f t="shared" si="39"/>
        <v>0</v>
      </c>
      <c r="CSI186" s="13">
        <f t="shared" si="39"/>
        <v>0</v>
      </c>
      <c r="CSJ186" s="13">
        <f t="shared" si="39"/>
        <v>0</v>
      </c>
      <c r="CSK186" s="13">
        <f t="shared" si="39"/>
        <v>0</v>
      </c>
      <c r="CSL186" s="13">
        <f t="shared" si="39"/>
        <v>0</v>
      </c>
      <c r="CSM186" s="13">
        <f t="shared" si="39"/>
        <v>0</v>
      </c>
      <c r="CSN186" s="13">
        <f t="shared" si="39"/>
        <v>0</v>
      </c>
      <c r="CSO186" s="13">
        <f t="shared" si="39"/>
        <v>0</v>
      </c>
      <c r="CSP186" s="13">
        <f t="shared" si="39"/>
        <v>0</v>
      </c>
      <c r="CSQ186" s="13">
        <f t="shared" si="39"/>
        <v>0</v>
      </c>
      <c r="CSR186" s="13">
        <f t="shared" si="39"/>
        <v>0</v>
      </c>
      <c r="CSS186" s="13">
        <f t="shared" si="39"/>
        <v>0</v>
      </c>
      <c r="CST186" s="13">
        <f t="shared" si="39"/>
        <v>0</v>
      </c>
      <c r="CSU186" s="13">
        <f t="shared" si="39"/>
        <v>0</v>
      </c>
      <c r="CSV186" s="13">
        <f t="shared" si="39"/>
        <v>0</v>
      </c>
      <c r="CSW186" s="13">
        <f t="shared" si="39"/>
        <v>0</v>
      </c>
      <c r="CSX186" s="13">
        <f t="shared" si="39"/>
        <v>0</v>
      </c>
      <c r="CSY186" s="13">
        <f t="shared" si="39"/>
        <v>0</v>
      </c>
      <c r="CSZ186" s="13">
        <f t="shared" si="39"/>
        <v>0</v>
      </c>
      <c r="CTA186" s="13">
        <f t="shared" si="39"/>
        <v>0</v>
      </c>
      <c r="CTB186" s="13">
        <f t="shared" si="39"/>
        <v>0</v>
      </c>
      <c r="CTC186" s="13">
        <f t="shared" si="39"/>
        <v>0</v>
      </c>
      <c r="CTD186" s="13">
        <f t="shared" si="39"/>
        <v>0</v>
      </c>
      <c r="CTE186" s="13">
        <f t="shared" si="39"/>
        <v>0</v>
      </c>
      <c r="CTF186" s="13">
        <f t="shared" si="39"/>
        <v>0</v>
      </c>
      <c r="CTG186" s="13">
        <f t="shared" si="39"/>
        <v>0</v>
      </c>
      <c r="CTH186" s="13">
        <f t="shared" si="39"/>
        <v>0</v>
      </c>
      <c r="CTI186" s="13">
        <f t="shared" si="39"/>
        <v>0</v>
      </c>
      <c r="CTJ186" s="13">
        <f t="shared" si="39"/>
        <v>0</v>
      </c>
      <c r="CTK186" s="13">
        <f t="shared" si="39"/>
        <v>0</v>
      </c>
      <c r="CTL186" s="13">
        <f t="shared" si="39"/>
        <v>0</v>
      </c>
      <c r="CTM186" s="13">
        <f t="shared" si="39"/>
        <v>0</v>
      </c>
      <c r="CTN186" s="13">
        <f t="shared" si="39"/>
        <v>0</v>
      </c>
      <c r="CTO186" s="13">
        <f t="shared" si="39"/>
        <v>0</v>
      </c>
      <c r="CTP186" s="13">
        <f t="shared" si="39"/>
        <v>0</v>
      </c>
      <c r="CTQ186" s="13">
        <f t="shared" si="39"/>
        <v>0</v>
      </c>
      <c r="CTR186" s="13">
        <f t="shared" si="39"/>
        <v>0</v>
      </c>
      <c r="CTS186" s="13">
        <f t="shared" si="39"/>
        <v>0</v>
      </c>
      <c r="CTT186" s="13">
        <f t="shared" si="39"/>
        <v>0</v>
      </c>
      <c r="CTU186" s="13">
        <f t="shared" si="39"/>
        <v>0</v>
      </c>
      <c r="CTV186" s="13">
        <f t="shared" si="39"/>
        <v>0</v>
      </c>
      <c r="CTW186" s="13">
        <f t="shared" si="39"/>
        <v>0</v>
      </c>
      <c r="CTX186" s="13">
        <f t="shared" si="39"/>
        <v>0</v>
      </c>
      <c r="CTY186" s="13">
        <f t="shared" si="39"/>
        <v>0</v>
      </c>
      <c r="CTZ186" s="13">
        <f t="shared" si="39"/>
        <v>0</v>
      </c>
      <c r="CUA186" s="13">
        <f t="shared" si="39"/>
        <v>0</v>
      </c>
      <c r="CUB186" s="13">
        <f t="shared" si="39"/>
        <v>0</v>
      </c>
      <c r="CUC186" s="13">
        <f t="shared" si="39"/>
        <v>0</v>
      </c>
      <c r="CUD186" s="13">
        <f t="shared" si="39"/>
        <v>0</v>
      </c>
      <c r="CUE186" s="13">
        <f t="shared" si="39"/>
        <v>0</v>
      </c>
      <c r="CUF186" s="13">
        <f t="shared" si="39"/>
        <v>0</v>
      </c>
      <c r="CUG186" s="13">
        <f t="shared" si="39"/>
        <v>0</v>
      </c>
      <c r="CUH186" s="13">
        <f t="shared" si="39"/>
        <v>0</v>
      </c>
      <c r="CUI186" s="13">
        <f t="shared" si="39"/>
        <v>0</v>
      </c>
      <c r="CUJ186" s="13">
        <f t="shared" si="39"/>
        <v>0</v>
      </c>
      <c r="CUK186" s="13">
        <f t="shared" ref="CUK186:CWV186" si="40">general_device_image.description</f>
        <v>0</v>
      </c>
      <c r="CUL186" s="13">
        <f t="shared" si="40"/>
        <v>0</v>
      </c>
      <c r="CUM186" s="13">
        <f t="shared" si="40"/>
        <v>0</v>
      </c>
      <c r="CUN186" s="13">
        <f t="shared" si="40"/>
        <v>0</v>
      </c>
      <c r="CUO186" s="13">
        <f t="shared" si="40"/>
        <v>0</v>
      </c>
      <c r="CUP186" s="13">
        <f t="shared" si="40"/>
        <v>0</v>
      </c>
      <c r="CUQ186" s="13">
        <f t="shared" si="40"/>
        <v>0</v>
      </c>
      <c r="CUR186" s="13">
        <f t="shared" si="40"/>
        <v>0</v>
      </c>
      <c r="CUS186" s="13">
        <f t="shared" si="40"/>
        <v>0</v>
      </c>
      <c r="CUT186" s="13">
        <f t="shared" si="40"/>
        <v>0</v>
      </c>
      <c r="CUU186" s="13">
        <f t="shared" si="40"/>
        <v>0</v>
      </c>
      <c r="CUV186" s="13">
        <f t="shared" si="40"/>
        <v>0</v>
      </c>
      <c r="CUW186" s="13">
        <f t="shared" si="40"/>
        <v>0</v>
      </c>
      <c r="CUX186" s="13">
        <f t="shared" si="40"/>
        <v>0</v>
      </c>
      <c r="CUY186" s="13">
        <f t="shared" si="40"/>
        <v>0</v>
      </c>
      <c r="CUZ186" s="13">
        <f t="shared" si="40"/>
        <v>0</v>
      </c>
      <c r="CVA186" s="13">
        <f t="shared" si="40"/>
        <v>0</v>
      </c>
      <c r="CVB186" s="13">
        <f t="shared" si="40"/>
        <v>0</v>
      </c>
      <c r="CVC186" s="13">
        <f t="shared" si="40"/>
        <v>0</v>
      </c>
      <c r="CVD186" s="13">
        <f t="shared" si="40"/>
        <v>0</v>
      </c>
      <c r="CVE186" s="13">
        <f t="shared" si="40"/>
        <v>0</v>
      </c>
      <c r="CVF186" s="13">
        <f t="shared" si="40"/>
        <v>0</v>
      </c>
      <c r="CVG186" s="13">
        <f t="shared" si="40"/>
        <v>0</v>
      </c>
      <c r="CVH186" s="13">
        <f t="shared" si="40"/>
        <v>0</v>
      </c>
      <c r="CVI186" s="13">
        <f t="shared" si="40"/>
        <v>0</v>
      </c>
      <c r="CVJ186" s="13">
        <f t="shared" si="40"/>
        <v>0</v>
      </c>
      <c r="CVK186" s="13">
        <f t="shared" si="40"/>
        <v>0</v>
      </c>
      <c r="CVL186" s="13">
        <f t="shared" si="40"/>
        <v>0</v>
      </c>
      <c r="CVM186" s="13">
        <f t="shared" si="40"/>
        <v>0</v>
      </c>
      <c r="CVN186" s="13">
        <f t="shared" si="40"/>
        <v>0</v>
      </c>
      <c r="CVO186" s="13">
        <f t="shared" si="40"/>
        <v>0</v>
      </c>
      <c r="CVP186" s="13">
        <f t="shared" si="40"/>
        <v>0</v>
      </c>
      <c r="CVQ186" s="13">
        <f t="shared" si="40"/>
        <v>0</v>
      </c>
      <c r="CVR186" s="13">
        <f t="shared" si="40"/>
        <v>0</v>
      </c>
      <c r="CVS186" s="13">
        <f t="shared" si="40"/>
        <v>0</v>
      </c>
      <c r="CVT186" s="13">
        <f t="shared" si="40"/>
        <v>0</v>
      </c>
      <c r="CVU186" s="13">
        <f t="shared" si="40"/>
        <v>0</v>
      </c>
      <c r="CVV186" s="13">
        <f t="shared" si="40"/>
        <v>0</v>
      </c>
      <c r="CVW186" s="13">
        <f t="shared" si="40"/>
        <v>0</v>
      </c>
      <c r="CVX186" s="13">
        <f t="shared" si="40"/>
        <v>0</v>
      </c>
      <c r="CVY186" s="13">
        <f t="shared" si="40"/>
        <v>0</v>
      </c>
      <c r="CVZ186" s="13">
        <f t="shared" si="40"/>
        <v>0</v>
      </c>
      <c r="CWA186" s="13">
        <f t="shared" si="40"/>
        <v>0</v>
      </c>
      <c r="CWB186" s="13">
        <f t="shared" si="40"/>
        <v>0</v>
      </c>
      <c r="CWC186" s="13">
        <f t="shared" si="40"/>
        <v>0</v>
      </c>
      <c r="CWD186" s="13">
        <f t="shared" si="40"/>
        <v>0</v>
      </c>
      <c r="CWE186" s="13">
        <f t="shared" si="40"/>
        <v>0</v>
      </c>
      <c r="CWF186" s="13">
        <f t="shared" si="40"/>
        <v>0</v>
      </c>
      <c r="CWG186" s="13">
        <f t="shared" si="40"/>
        <v>0</v>
      </c>
      <c r="CWH186" s="13">
        <f t="shared" si="40"/>
        <v>0</v>
      </c>
      <c r="CWI186" s="13">
        <f t="shared" si="40"/>
        <v>0</v>
      </c>
      <c r="CWJ186" s="13">
        <f t="shared" si="40"/>
        <v>0</v>
      </c>
      <c r="CWK186" s="13">
        <f t="shared" si="40"/>
        <v>0</v>
      </c>
      <c r="CWL186" s="13">
        <f t="shared" si="40"/>
        <v>0</v>
      </c>
      <c r="CWM186" s="13">
        <f t="shared" si="40"/>
        <v>0</v>
      </c>
      <c r="CWN186" s="13">
        <f t="shared" si="40"/>
        <v>0</v>
      </c>
      <c r="CWO186" s="13">
        <f t="shared" si="40"/>
        <v>0</v>
      </c>
      <c r="CWP186" s="13">
        <f t="shared" si="40"/>
        <v>0</v>
      </c>
      <c r="CWQ186" s="13">
        <f t="shared" si="40"/>
        <v>0</v>
      </c>
      <c r="CWR186" s="13">
        <f t="shared" si="40"/>
        <v>0</v>
      </c>
      <c r="CWS186" s="13">
        <f t="shared" si="40"/>
        <v>0</v>
      </c>
      <c r="CWT186" s="13">
        <f t="shared" si="40"/>
        <v>0</v>
      </c>
      <c r="CWU186" s="13">
        <f t="shared" si="40"/>
        <v>0</v>
      </c>
      <c r="CWV186" s="13">
        <f t="shared" si="40"/>
        <v>0</v>
      </c>
      <c r="CWW186" s="13">
        <f t="shared" ref="CWW186:CZH186" si="41">general_device_image.description</f>
        <v>0</v>
      </c>
      <c r="CWX186" s="13">
        <f t="shared" si="41"/>
        <v>0</v>
      </c>
      <c r="CWY186" s="13">
        <f t="shared" si="41"/>
        <v>0</v>
      </c>
      <c r="CWZ186" s="13">
        <f t="shared" si="41"/>
        <v>0</v>
      </c>
      <c r="CXA186" s="13">
        <f t="shared" si="41"/>
        <v>0</v>
      </c>
      <c r="CXB186" s="13">
        <f t="shared" si="41"/>
        <v>0</v>
      </c>
      <c r="CXC186" s="13">
        <f t="shared" si="41"/>
        <v>0</v>
      </c>
      <c r="CXD186" s="13">
        <f t="shared" si="41"/>
        <v>0</v>
      </c>
      <c r="CXE186" s="13">
        <f t="shared" si="41"/>
        <v>0</v>
      </c>
      <c r="CXF186" s="13">
        <f t="shared" si="41"/>
        <v>0</v>
      </c>
      <c r="CXG186" s="13">
        <f t="shared" si="41"/>
        <v>0</v>
      </c>
      <c r="CXH186" s="13">
        <f t="shared" si="41"/>
        <v>0</v>
      </c>
      <c r="CXI186" s="13">
        <f t="shared" si="41"/>
        <v>0</v>
      </c>
      <c r="CXJ186" s="13">
        <f t="shared" si="41"/>
        <v>0</v>
      </c>
      <c r="CXK186" s="13">
        <f t="shared" si="41"/>
        <v>0</v>
      </c>
      <c r="CXL186" s="13">
        <f t="shared" si="41"/>
        <v>0</v>
      </c>
      <c r="CXM186" s="13">
        <f t="shared" si="41"/>
        <v>0</v>
      </c>
      <c r="CXN186" s="13">
        <f t="shared" si="41"/>
        <v>0</v>
      </c>
      <c r="CXO186" s="13">
        <f t="shared" si="41"/>
        <v>0</v>
      </c>
      <c r="CXP186" s="13">
        <f t="shared" si="41"/>
        <v>0</v>
      </c>
      <c r="CXQ186" s="13">
        <f t="shared" si="41"/>
        <v>0</v>
      </c>
      <c r="CXR186" s="13">
        <f t="shared" si="41"/>
        <v>0</v>
      </c>
      <c r="CXS186" s="13">
        <f t="shared" si="41"/>
        <v>0</v>
      </c>
      <c r="CXT186" s="13">
        <f t="shared" si="41"/>
        <v>0</v>
      </c>
      <c r="CXU186" s="13">
        <f t="shared" si="41"/>
        <v>0</v>
      </c>
      <c r="CXV186" s="13">
        <f t="shared" si="41"/>
        <v>0</v>
      </c>
      <c r="CXW186" s="13">
        <f t="shared" si="41"/>
        <v>0</v>
      </c>
      <c r="CXX186" s="13">
        <f t="shared" si="41"/>
        <v>0</v>
      </c>
      <c r="CXY186" s="13">
        <f t="shared" si="41"/>
        <v>0</v>
      </c>
      <c r="CXZ186" s="13">
        <f t="shared" si="41"/>
        <v>0</v>
      </c>
      <c r="CYA186" s="13">
        <f t="shared" si="41"/>
        <v>0</v>
      </c>
      <c r="CYB186" s="13">
        <f t="shared" si="41"/>
        <v>0</v>
      </c>
      <c r="CYC186" s="13">
        <f t="shared" si="41"/>
        <v>0</v>
      </c>
      <c r="CYD186" s="13">
        <f t="shared" si="41"/>
        <v>0</v>
      </c>
      <c r="CYE186" s="13">
        <f t="shared" si="41"/>
        <v>0</v>
      </c>
      <c r="CYF186" s="13">
        <f t="shared" si="41"/>
        <v>0</v>
      </c>
      <c r="CYG186" s="13">
        <f t="shared" si="41"/>
        <v>0</v>
      </c>
      <c r="CYH186" s="13">
        <f t="shared" si="41"/>
        <v>0</v>
      </c>
      <c r="CYI186" s="13">
        <f t="shared" si="41"/>
        <v>0</v>
      </c>
      <c r="CYJ186" s="13">
        <f t="shared" si="41"/>
        <v>0</v>
      </c>
      <c r="CYK186" s="13">
        <f t="shared" si="41"/>
        <v>0</v>
      </c>
      <c r="CYL186" s="13">
        <f t="shared" si="41"/>
        <v>0</v>
      </c>
      <c r="CYM186" s="13">
        <f t="shared" si="41"/>
        <v>0</v>
      </c>
      <c r="CYN186" s="13">
        <f t="shared" si="41"/>
        <v>0</v>
      </c>
      <c r="CYO186" s="13">
        <f t="shared" si="41"/>
        <v>0</v>
      </c>
      <c r="CYP186" s="13">
        <f t="shared" si="41"/>
        <v>0</v>
      </c>
      <c r="CYQ186" s="13">
        <f t="shared" si="41"/>
        <v>0</v>
      </c>
      <c r="CYR186" s="13">
        <f t="shared" si="41"/>
        <v>0</v>
      </c>
      <c r="CYS186" s="13">
        <f t="shared" si="41"/>
        <v>0</v>
      </c>
      <c r="CYT186" s="13">
        <f t="shared" si="41"/>
        <v>0</v>
      </c>
      <c r="CYU186" s="13">
        <f t="shared" si="41"/>
        <v>0</v>
      </c>
      <c r="CYV186" s="13">
        <f t="shared" si="41"/>
        <v>0</v>
      </c>
      <c r="CYW186" s="13">
        <f t="shared" si="41"/>
        <v>0</v>
      </c>
      <c r="CYX186" s="13">
        <f t="shared" si="41"/>
        <v>0</v>
      </c>
      <c r="CYY186" s="13">
        <f t="shared" si="41"/>
        <v>0</v>
      </c>
      <c r="CYZ186" s="13">
        <f t="shared" si="41"/>
        <v>0</v>
      </c>
      <c r="CZA186" s="13">
        <f t="shared" si="41"/>
        <v>0</v>
      </c>
      <c r="CZB186" s="13">
        <f t="shared" si="41"/>
        <v>0</v>
      </c>
      <c r="CZC186" s="13">
        <f t="shared" si="41"/>
        <v>0</v>
      </c>
      <c r="CZD186" s="13">
        <f t="shared" si="41"/>
        <v>0</v>
      </c>
      <c r="CZE186" s="13">
        <f t="shared" si="41"/>
        <v>0</v>
      </c>
      <c r="CZF186" s="13">
        <f t="shared" si="41"/>
        <v>0</v>
      </c>
      <c r="CZG186" s="13">
        <f t="shared" si="41"/>
        <v>0</v>
      </c>
      <c r="CZH186" s="13">
        <f t="shared" si="41"/>
        <v>0</v>
      </c>
      <c r="CZI186" s="13">
        <f t="shared" ref="CZI186:DBT186" si="42">general_device_image.description</f>
        <v>0</v>
      </c>
      <c r="CZJ186" s="13">
        <f t="shared" si="42"/>
        <v>0</v>
      </c>
      <c r="CZK186" s="13">
        <f t="shared" si="42"/>
        <v>0</v>
      </c>
      <c r="CZL186" s="13">
        <f t="shared" si="42"/>
        <v>0</v>
      </c>
      <c r="CZM186" s="13">
        <f t="shared" si="42"/>
        <v>0</v>
      </c>
      <c r="CZN186" s="13">
        <f t="shared" si="42"/>
        <v>0</v>
      </c>
      <c r="CZO186" s="13">
        <f t="shared" si="42"/>
        <v>0</v>
      </c>
      <c r="CZP186" s="13">
        <f t="shared" si="42"/>
        <v>0</v>
      </c>
      <c r="CZQ186" s="13">
        <f t="shared" si="42"/>
        <v>0</v>
      </c>
      <c r="CZR186" s="13">
        <f t="shared" si="42"/>
        <v>0</v>
      </c>
      <c r="CZS186" s="13">
        <f t="shared" si="42"/>
        <v>0</v>
      </c>
      <c r="CZT186" s="13">
        <f t="shared" si="42"/>
        <v>0</v>
      </c>
      <c r="CZU186" s="13">
        <f t="shared" si="42"/>
        <v>0</v>
      </c>
      <c r="CZV186" s="13">
        <f t="shared" si="42"/>
        <v>0</v>
      </c>
      <c r="CZW186" s="13">
        <f t="shared" si="42"/>
        <v>0</v>
      </c>
      <c r="CZX186" s="13">
        <f t="shared" si="42"/>
        <v>0</v>
      </c>
      <c r="CZY186" s="13">
        <f t="shared" si="42"/>
        <v>0</v>
      </c>
      <c r="CZZ186" s="13">
        <f t="shared" si="42"/>
        <v>0</v>
      </c>
      <c r="DAA186" s="13">
        <f t="shared" si="42"/>
        <v>0</v>
      </c>
      <c r="DAB186" s="13">
        <f t="shared" si="42"/>
        <v>0</v>
      </c>
      <c r="DAC186" s="13">
        <f t="shared" si="42"/>
        <v>0</v>
      </c>
      <c r="DAD186" s="13">
        <f t="shared" si="42"/>
        <v>0</v>
      </c>
      <c r="DAE186" s="13">
        <f t="shared" si="42"/>
        <v>0</v>
      </c>
      <c r="DAF186" s="13">
        <f t="shared" si="42"/>
        <v>0</v>
      </c>
      <c r="DAG186" s="13">
        <f t="shared" si="42"/>
        <v>0</v>
      </c>
      <c r="DAH186" s="13">
        <f t="shared" si="42"/>
        <v>0</v>
      </c>
      <c r="DAI186" s="13">
        <f t="shared" si="42"/>
        <v>0</v>
      </c>
      <c r="DAJ186" s="13">
        <f t="shared" si="42"/>
        <v>0</v>
      </c>
      <c r="DAK186" s="13">
        <f t="shared" si="42"/>
        <v>0</v>
      </c>
      <c r="DAL186" s="13">
        <f t="shared" si="42"/>
        <v>0</v>
      </c>
      <c r="DAM186" s="13">
        <f t="shared" si="42"/>
        <v>0</v>
      </c>
      <c r="DAN186" s="13">
        <f t="shared" si="42"/>
        <v>0</v>
      </c>
      <c r="DAO186" s="13">
        <f t="shared" si="42"/>
        <v>0</v>
      </c>
      <c r="DAP186" s="13">
        <f t="shared" si="42"/>
        <v>0</v>
      </c>
      <c r="DAQ186" s="13">
        <f t="shared" si="42"/>
        <v>0</v>
      </c>
      <c r="DAR186" s="13">
        <f t="shared" si="42"/>
        <v>0</v>
      </c>
      <c r="DAS186" s="13">
        <f t="shared" si="42"/>
        <v>0</v>
      </c>
      <c r="DAT186" s="13">
        <f t="shared" si="42"/>
        <v>0</v>
      </c>
      <c r="DAU186" s="13">
        <f t="shared" si="42"/>
        <v>0</v>
      </c>
      <c r="DAV186" s="13">
        <f t="shared" si="42"/>
        <v>0</v>
      </c>
      <c r="DAW186" s="13">
        <f t="shared" si="42"/>
        <v>0</v>
      </c>
      <c r="DAX186" s="13">
        <f t="shared" si="42"/>
        <v>0</v>
      </c>
      <c r="DAY186" s="13">
        <f t="shared" si="42"/>
        <v>0</v>
      </c>
      <c r="DAZ186" s="13">
        <f t="shared" si="42"/>
        <v>0</v>
      </c>
      <c r="DBA186" s="13">
        <f t="shared" si="42"/>
        <v>0</v>
      </c>
      <c r="DBB186" s="13">
        <f t="shared" si="42"/>
        <v>0</v>
      </c>
      <c r="DBC186" s="13">
        <f t="shared" si="42"/>
        <v>0</v>
      </c>
      <c r="DBD186" s="13">
        <f t="shared" si="42"/>
        <v>0</v>
      </c>
      <c r="DBE186" s="13">
        <f t="shared" si="42"/>
        <v>0</v>
      </c>
      <c r="DBF186" s="13">
        <f t="shared" si="42"/>
        <v>0</v>
      </c>
      <c r="DBG186" s="13">
        <f t="shared" si="42"/>
        <v>0</v>
      </c>
      <c r="DBH186" s="13">
        <f t="shared" si="42"/>
        <v>0</v>
      </c>
      <c r="DBI186" s="13">
        <f t="shared" si="42"/>
        <v>0</v>
      </c>
      <c r="DBJ186" s="13">
        <f t="shared" si="42"/>
        <v>0</v>
      </c>
      <c r="DBK186" s="13">
        <f t="shared" si="42"/>
        <v>0</v>
      </c>
      <c r="DBL186" s="13">
        <f t="shared" si="42"/>
        <v>0</v>
      </c>
      <c r="DBM186" s="13">
        <f t="shared" si="42"/>
        <v>0</v>
      </c>
      <c r="DBN186" s="13">
        <f t="shared" si="42"/>
        <v>0</v>
      </c>
      <c r="DBO186" s="13">
        <f t="shared" si="42"/>
        <v>0</v>
      </c>
      <c r="DBP186" s="13">
        <f t="shared" si="42"/>
        <v>0</v>
      </c>
      <c r="DBQ186" s="13">
        <f t="shared" si="42"/>
        <v>0</v>
      </c>
      <c r="DBR186" s="13">
        <f t="shared" si="42"/>
        <v>0</v>
      </c>
      <c r="DBS186" s="13">
        <f t="shared" si="42"/>
        <v>0</v>
      </c>
      <c r="DBT186" s="13">
        <f t="shared" si="42"/>
        <v>0</v>
      </c>
      <c r="DBU186" s="13">
        <f t="shared" ref="DBU186:DEF186" si="43">general_device_image.description</f>
        <v>0</v>
      </c>
      <c r="DBV186" s="13">
        <f t="shared" si="43"/>
        <v>0</v>
      </c>
      <c r="DBW186" s="13">
        <f t="shared" si="43"/>
        <v>0</v>
      </c>
      <c r="DBX186" s="13">
        <f t="shared" si="43"/>
        <v>0</v>
      </c>
      <c r="DBY186" s="13">
        <f t="shared" si="43"/>
        <v>0</v>
      </c>
      <c r="DBZ186" s="13">
        <f t="shared" si="43"/>
        <v>0</v>
      </c>
      <c r="DCA186" s="13">
        <f t="shared" si="43"/>
        <v>0</v>
      </c>
      <c r="DCB186" s="13">
        <f t="shared" si="43"/>
        <v>0</v>
      </c>
      <c r="DCC186" s="13">
        <f t="shared" si="43"/>
        <v>0</v>
      </c>
      <c r="DCD186" s="13">
        <f t="shared" si="43"/>
        <v>0</v>
      </c>
      <c r="DCE186" s="13">
        <f t="shared" si="43"/>
        <v>0</v>
      </c>
      <c r="DCF186" s="13">
        <f t="shared" si="43"/>
        <v>0</v>
      </c>
      <c r="DCG186" s="13">
        <f t="shared" si="43"/>
        <v>0</v>
      </c>
      <c r="DCH186" s="13">
        <f t="shared" si="43"/>
        <v>0</v>
      </c>
      <c r="DCI186" s="13">
        <f t="shared" si="43"/>
        <v>0</v>
      </c>
      <c r="DCJ186" s="13">
        <f t="shared" si="43"/>
        <v>0</v>
      </c>
      <c r="DCK186" s="13">
        <f t="shared" si="43"/>
        <v>0</v>
      </c>
      <c r="DCL186" s="13">
        <f t="shared" si="43"/>
        <v>0</v>
      </c>
      <c r="DCM186" s="13">
        <f t="shared" si="43"/>
        <v>0</v>
      </c>
      <c r="DCN186" s="13">
        <f t="shared" si="43"/>
        <v>0</v>
      </c>
      <c r="DCO186" s="13">
        <f t="shared" si="43"/>
        <v>0</v>
      </c>
      <c r="DCP186" s="13">
        <f t="shared" si="43"/>
        <v>0</v>
      </c>
      <c r="DCQ186" s="13">
        <f t="shared" si="43"/>
        <v>0</v>
      </c>
      <c r="DCR186" s="13">
        <f t="shared" si="43"/>
        <v>0</v>
      </c>
      <c r="DCS186" s="13">
        <f t="shared" si="43"/>
        <v>0</v>
      </c>
      <c r="DCT186" s="13">
        <f t="shared" si="43"/>
        <v>0</v>
      </c>
      <c r="DCU186" s="13">
        <f t="shared" si="43"/>
        <v>0</v>
      </c>
      <c r="DCV186" s="13">
        <f t="shared" si="43"/>
        <v>0</v>
      </c>
      <c r="DCW186" s="13">
        <f t="shared" si="43"/>
        <v>0</v>
      </c>
      <c r="DCX186" s="13">
        <f t="shared" si="43"/>
        <v>0</v>
      </c>
      <c r="DCY186" s="13">
        <f t="shared" si="43"/>
        <v>0</v>
      </c>
      <c r="DCZ186" s="13">
        <f t="shared" si="43"/>
        <v>0</v>
      </c>
      <c r="DDA186" s="13">
        <f t="shared" si="43"/>
        <v>0</v>
      </c>
      <c r="DDB186" s="13">
        <f t="shared" si="43"/>
        <v>0</v>
      </c>
      <c r="DDC186" s="13">
        <f t="shared" si="43"/>
        <v>0</v>
      </c>
      <c r="DDD186" s="13">
        <f t="shared" si="43"/>
        <v>0</v>
      </c>
      <c r="DDE186" s="13">
        <f t="shared" si="43"/>
        <v>0</v>
      </c>
      <c r="DDF186" s="13">
        <f t="shared" si="43"/>
        <v>0</v>
      </c>
      <c r="DDG186" s="13">
        <f t="shared" si="43"/>
        <v>0</v>
      </c>
      <c r="DDH186" s="13">
        <f t="shared" si="43"/>
        <v>0</v>
      </c>
      <c r="DDI186" s="13">
        <f t="shared" si="43"/>
        <v>0</v>
      </c>
      <c r="DDJ186" s="13">
        <f t="shared" si="43"/>
        <v>0</v>
      </c>
      <c r="DDK186" s="13">
        <f t="shared" si="43"/>
        <v>0</v>
      </c>
      <c r="DDL186" s="13">
        <f t="shared" si="43"/>
        <v>0</v>
      </c>
      <c r="DDM186" s="13">
        <f t="shared" si="43"/>
        <v>0</v>
      </c>
      <c r="DDN186" s="13">
        <f t="shared" si="43"/>
        <v>0</v>
      </c>
      <c r="DDO186" s="13">
        <f t="shared" si="43"/>
        <v>0</v>
      </c>
      <c r="DDP186" s="13">
        <f t="shared" si="43"/>
        <v>0</v>
      </c>
      <c r="DDQ186" s="13">
        <f t="shared" si="43"/>
        <v>0</v>
      </c>
      <c r="DDR186" s="13">
        <f t="shared" si="43"/>
        <v>0</v>
      </c>
      <c r="DDS186" s="13">
        <f t="shared" si="43"/>
        <v>0</v>
      </c>
      <c r="DDT186" s="13">
        <f t="shared" si="43"/>
        <v>0</v>
      </c>
      <c r="DDU186" s="13">
        <f t="shared" si="43"/>
        <v>0</v>
      </c>
      <c r="DDV186" s="13">
        <f t="shared" si="43"/>
        <v>0</v>
      </c>
      <c r="DDW186" s="13">
        <f t="shared" si="43"/>
        <v>0</v>
      </c>
      <c r="DDX186" s="13">
        <f t="shared" si="43"/>
        <v>0</v>
      </c>
      <c r="DDY186" s="13">
        <f t="shared" si="43"/>
        <v>0</v>
      </c>
      <c r="DDZ186" s="13">
        <f t="shared" si="43"/>
        <v>0</v>
      </c>
      <c r="DEA186" s="13">
        <f t="shared" si="43"/>
        <v>0</v>
      </c>
      <c r="DEB186" s="13">
        <f t="shared" si="43"/>
        <v>0</v>
      </c>
      <c r="DEC186" s="13">
        <f t="shared" si="43"/>
        <v>0</v>
      </c>
      <c r="DED186" s="13">
        <f t="shared" si="43"/>
        <v>0</v>
      </c>
      <c r="DEE186" s="13">
        <f t="shared" si="43"/>
        <v>0</v>
      </c>
      <c r="DEF186" s="13">
        <f t="shared" si="43"/>
        <v>0</v>
      </c>
      <c r="DEG186" s="13">
        <f t="shared" ref="DEG186:DGR186" si="44">general_device_image.description</f>
        <v>0</v>
      </c>
      <c r="DEH186" s="13">
        <f t="shared" si="44"/>
        <v>0</v>
      </c>
      <c r="DEI186" s="13">
        <f t="shared" si="44"/>
        <v>0</v>
      </c>
      <c r="DEJ186" s="13">
        <f t="shared" si="44"/>
        <v>0</v>
      </c>
      <c r="DEK186" s="13">
        <f t="shared" si="44"/>
        <v>0</v>
      </c>
      <c r="DEL186" s="13">
        <f t="shared" si="44"/>
        <v>0</v>
      </c>
      <c r="DEM186" s="13">
        <f t="shared" si="44"/>
        <v>0</v>
      </c>
      <c r="DEN186" s="13">
        <f t="shared" si="44"/>
        <v>0</v>
      </c>
      <c r="DEO186" s="13">
        <f t="shared" si="44"/>
        <v>0</v>
      </c>
      <c r="DEP186" s="13">
        <f t="shared" si="44"/>
        <v>0</v>
      </c>
      <c r="DEQ186" s="13">
        <f t="shared" si="44"/>
        <v>0</v>
      </c>
      <c r="DER186" s="13">
        <f t="shared" si="44"/>
        <v>0</v>
      </c>
      <c r="DES186" s="13">
        <f t="shared" si="44"/>
        <v>0</v>
      </c>
      <c r="DET186" s="13">
        <f t="shared" si="44"/>
        <v>0</v>
      </c>
      <c r="DEU186" s="13">
        <f t="shared" si="44"/>
        <v>0</v>
      </c>
      <c r="DEV186" s="13">
        <f t="shared" si="44"/>
        <v>0</v>
      </c>
      <c r="DEW186" s="13">
        <f t="shared" si="44"/>
        <v>0</v>
      </c>
      <c r="DEX186" s="13">
        <f t="shared" si="44"/>
        <v>0</v>
      </c>
      <c r="DEY186" s="13">
        <f t="shared" si="44"/>
        <v>0</v>
      </c>
      <c r="DEZ186" s="13">
        <f t="shared" si="44"/>
        <v>0</v>
      </c>
      <c r="DFA186" s="13">
        <f t="shared" si="44"/>
        <v>0</v>
      </c>
      <c r="DFB186" s="13">
        <f t="shared" si="44"/>
        <v>0</v>
      </c>
      <c r="DFC186" s="13">
        <f t="shared" si="44"/>
        <v>0</v>
      </c>
      <c r="DFD186" s="13">
        <f t="shared" si="44"/>
        <v>0</v>
      </c>
      <c r="DFE186" s="13">
        <f t="shared" si="44"/>
        <v>0</v>
      </c>
      <c r="DFF186" s="13">
        <f t="shared" si="44"/>
        <v>0</v>
      </c>
      <c r="DFG186" s="13">
        <f t="shared" si="44"/>
        <v>0</v>
      </c>
      <c r="DFH186" s="13">
        <f t="shared" si="44"/>
        <v>0</v>
      </c>
      <c r="DFI186" s="13">
        <f t="shared" si="44"/>
        <v>0</v>
      </c>
      <c r="DFJ186" s="13">
        <f t="shared" si="44"/>
        <v>0</v>
      </c>
      <c r="DFK186" s="13">
        <f t="shared" si="44"/>
        <v>0</v>
      </c>
      <c r="DFL186" s="13">
        <f t="shared" si="44"/>
        <v>0</v>
      </c>
      <c r="DFM186" s="13">
        <f t="shared" si="44"/>
        <v>0</v>
      </c>
      <c r="DFN186" s="13">
        <f t="shared" si="44"/>
        <v>0</v>
      </c>
      <c r="DFO186" s="13">
        <f t="shared" si="44"/>
        <v>0</v>
      </c>
      <c r="DFP186" s="13">
        <f t="shared" si="44"/>
        <v>0</v>
      </c>
      <c r="DFQ186" s="13">
        <f t="shared" si="44"/>
        <v>0</v>
      </c>
      <c r="DFR186" s="13">
        <f t="shared" si="44"/>
        <v>0</v>
      </c>
      <c r="DFS186" s="13">
        <f t="shared" si="44"/>
        <v>0</v>
      </c>
      <c r="DFT186" s="13">
        <f t="shared" si="44"/>
        <v>0</v>
      </c>
      <c r="DFU186" s="13">
        <f t="shared" si="44"/>
        <v>0</v>
      </c>
      <c r="DFV186" s="13">
        <f t="shared" si="44"/>
        <v>0</v>
      </c>
      <c r="DFW186" s="13">
        <f t="shared" si="44"/>
        <v>0</v>
      </c>
      <c r="DFX186" s="13">
        <f t="shared" si="44"/>
        <v>0</v>
      </c>
      <c r="DFY186" s="13">
        <f t="shared" si="44"/>
        <v>0</v>
      </c>
      <c r="DFZ186" s="13">
        <f t="shared" si="44"/>
        <v>0</v>
      </c>
      <c r="DGA186" s="13">
        <f t="shared" si="44"/>
        <v>0</v>
      </c>
      <c r="DGB186" s="13">
        <f t="shared" si="44"/>
        <v>0</v>
      </c>
      <c r="DGC186" s="13">
        <f t="shared" si="44"/>
        <v>0</v>
      </c>
      <c r="DGD186" s="13">
        <f t="shared" si="44"/>
        <v>0</v>
      </c>
      <c r="DGE186" s="13">
        <f t="shared" si="44"/>
        <v>0</v>
      </c>
      <c r="DGF186" s="13">
        <f t="shared" si="44"/>
        <v>0</v>
      </c>
      <c r="DGG186" s="13">
        <f t="shared" si="44"/>
        <v>0</v>
      </c>
      <c r="DGH186" s="13">
        <f t="shared" si="44"/>
        <v>0</v>
      </c>
      <c r="DGI186" s="13">
        <f t="shared" si="44"/>
        <v>0</v>
      </c>
      <c r="DGJ186" s="13">
        <f t="shared" si="44"/>
        <v>0</v>
      </c>
      <c r="DGK186" s="13">
        <f t="shared" si="44"/>
        <v>0</v>
      </c>
      <c r="DGL186" s="13">
        <f t="shared" si="44"/>
        <v>0</v>
      </c>
      <c r="DGM186" s="13">
        <f t="shared" si="44"/>
        <v>0</v>
      </c>
      <c r="DGN186" s="13">
        <f t="shared" si="44"/>
        <v>0</v>
      </c>
      <c r="DGO186" s="13">
        <f t="shared" si="44"/>
        <v>0</v>
      </c>
      <c r="DGP186" s="13">
        <f t="shared" si="44"/>
        <v>0</v>
      </c>
      <c r="DGQ186" s="13">
        <f t="shared" si="44"/>
        <v>0</v>
      </c>
      <c r="DGR186" s="13">
        <f t="shared" si="44"/>
        <v>0</v>
      </c>
      <c r="DGS186" s="13">
        <f t="shared" ref="DGS186:DJD186" si="45">general_device_image.description</f>
        <v>0</v>
      </c>
      <c r="DGT186" s="13">
        <f t="shared" si="45"/>
        <v>0</v>
      </c>
      <c r="DGU186" s="13">
        <f t="shared" si="45"/>
        <v>0</v>
      </c>
      <c r="DGV186" s="13">
        <f t="shared" si="45"/>
        <v>0</v>
      </c>
      <c r="DGW186" s="13">
        <f t="shared" si="45"/>
        <v>0</v>
      </c>
      <c r="DGX186" s="13">
        <f t="shared" si="45"/>
        <v>0</v>
      </c>
      <c r="DGY186" s="13">
        <f t="shared" si="45"/>
        <v>0</v>
      </c>
      <c r="DGZ186" s="13">
        <f t="shared" si="45"/>
        <v>0</v>
      </c>
      <c r="DHA186" s="13">
        <f t="shared" si="45"/>
        <v>0</v>
      </c>
      <c r="DHB186" s="13">
        <f t="shared" si="45"/>
        <v>0</v>
      </c>
      <c r="DHC186" s="13">
        <f t="shared" si="45"/>
        <v>0</v>
      </c>
      <c r="DHD186" s="13">
        <f t="shared" si="45"/>
        <v>0</v>
      </c>
      <c r="DHE186" s="13">
        <f t="shared" si="45"/>
        <v>0</v>
      </c>
      <c r="DHF186" s="13">
        <f t="shared" si="45"/>
        <v>0</v>
      </c>
      <c r="DHG186" s="13">
        <f t="shared" si="45"/>
        <v>0</v>
      </c>
      <c r="DHH186" s="13">
        <f t="shared" si="45"/>
        <v>0</v>
      </c>
      <c r="DHI186" s="13">
        <f t="shared" si="45"/>
        <v>0</v>
      </c>
      <c r="DHJ186" s="13">
        <f t="shared" si="45"/>
        <v>0</v>
      </c>
      <c r="DHK186" s="13">
        <f t="shared" si="45"/>
        <v>0</v>
      </c>
      <c r="DHL186" s="13">
        <f t="shared" si="45"/>
        <v>0</v>
      </c>
      <c r="DHM186" s="13">
        <f t="shared" si="45"/>
        <v>0</v>
      </c>
      <c r="DHN186" s="13">
        <f t="shared" si="45"/>
        <v>0</v>
      </c>
      <c r="DHO186" s="13">
        <f t="shared" si="45"/>
        <v>0</v>
      </c>
      <c r="DHP186" s="13">
        <f t="shared" si="45"/>
        <v>0</v>
      </c>
      <c r="DHQ186" s="13">
        <f t="shared" si="45"/>
        <v>0</v>
      </c>
      <c r="DHR186" s="13">
        <f t="shared" si="45"/>
        <v>0</v>
      </c>
      <c r="DHS186" s="13">
        <f t="shared" si="45"/>
        <v>0</v>
      </c>
      <c r="DHT186" s="13">
        <f t="shared" si="45"/>
        <v>0</v>
      </c>
      <c r="DHU186" s="13">
        <f t="shared" si="45"/>
        <v>0</v>
      </c>
      <c r="DHV186" s="13">
        <f t="shared" si="45"/>
        <v>0</v>
      </c>
      <c r="DHW186" s="13">
        <f t="shared" si="45"/>
        <v>0</v>
      </c>
      <c r="DHX186" s="13">
        <f t="shared" si="45"/>
        <v>0</v>
      </c>
      <c r="DHY186" s="13">
        <f t="shared" si="45"/>
        <v>0</v>
      </c>
      <c r="DHZ186" s="13">
        <f t="shared" si="45"/>
        <v>0</v>
      </c>
      <c r="DIA186" s="13">
        <f t="shared" si="45"/>
        <v>0</v>
      </c>
      <c r="DIB186" s="13">
        <f t="shared" si="45"/>
        <v>0</v>
      </c>
      <c r="DIC186" s="13">
        <f t="shared" si="45"/>
        <v>0</v>
      </c>
      <c r="DID186" s="13">
        <f t="shared" si="45"/>
        <v>0</v>
      </c>
      <c r="DIE186" s="13">
        <f t="shared" si="45"/>
        <v>0</v>
      </c>
      <c r="DIF186" s="13">
        <f t="shared" si="45"/>
        <v>0</v>
      </c>
      <c r="DIG186" s="13">
        <f t="shared" si="45"/>
        <v>0</v>
      </c>
      <c r="DIH186" s="13">
        <f t="shared" si="45"/>
        <v>0</v>
      </c>
      <c r="DII186" s="13">
        <f t="shared" si="45"/>
        <v>0</v>
      </c>
      <c r="DIJ186" s="13">
        <f t="shared" si="45"/>
        <v>0</v>
      </c>
      <c r="DIK186" s="13">
        <f t="shared" si="45"/>
        <v>0</v>
      </c>
      <c r="DIL186" s="13">
        <f t="shared" si="45"/>
        <v>0</v>
      </c>
      <c r="DIM186" s="13">
        <f t="shared" si="45"/>
        <v>0</v>
      </c>
      <c r="DIN186" s="13">
        <f t="shared" si="45"/>
        <v>0</v>
      </c>
      <c r="DIO186" s="13">
        <f t="shared" si="45"/>
        <v>0</v>
      </c>
      <c r="DIP186" s="13">
        <f t="shared" si="45"/>
        <v>0</v>
      </c>
      <c r="DIQ186" s="13">
        <f t="shared" si="45"/>
        <v>0</v>
      </c>
      <c r="DIR186" s="13">
        <f t="shared" si="45"/>
        <v>0</v>
      </c>
      <c r="DIS186" s="13">
        <f t="shared" si="45"/>
        <v>0</v>
      </c>
      <c r="DIT186" s="13">
        <f t="shared" si="45"/>
        <v>0</v>
      </c>
      <c r="DIU186" s="13">
        <f t="shared" si="45"/>
        <v>0</v>
      </c>
      <c r="DIV186" s="13">
        <f t="shared" si="45"/>
        <v>0</v>
      </c>
      <c r="DIW186" s="13">
        <f t="shared" si="45"/>
        <v>0</v>
      </c>
      <c r="DIX186" s="13">
        <f t="shared" si="45"/>
        <v>0</v>
      </c>
      <c r="DIY186" s="13">
        <f t="shared" si="45"/>
        <v>0</v>
      </c>
      <c r="DIZ186" s="13">
        <f t="shared" si="45"/>
        <v>0</v>
      </c>
      <c r="DJA186" s="13">
        <f t="shared" si="45"/>
        <v>0</v>
      </c>
      <c r="DJB186" s="13">
        <f t="shared" si="45"/>
        <v>0</v>
      </c>
      <c r="DJC186" s="13">
        <f t="shared" si="45"/>
        <v>0</v>
      </c>
      <c r="DJD186" s="13">
        <f t="shared" si="45"/>
        <v>0</v>
      </c>
      <c r="DJE186" s="13">
        <f t="shared" ref="DJE186:DLP186" si="46">general_device_image.description</f>
        <v>0</v>
      </c>
      <c r="DJF186" s="13">
        <f t="shared" si="46"/>
        <v>0</v>
      </c>
      <c r="DJG186" s="13">
        <f t="shared" si="46"/>
        <v>0</v>
      </c>
      <c r="DJH186" s="13">
        <f t="shared" si="46"/>
        <v>0</v>
      </c>
      <c r="DJI186" s="13">
        <f t="shared" si="46"/>
        <v>0</v>
      </c>
      <c r="DJJ186" s="13">
        <f t="shared" si="46"/>
        <v>0</v>
      </c>
      <c r="DJK186" s="13">
        <f t="shared" si="46"/>
        <v>0</v>
      </c>
      <c r="DJL186" s="13">
        <f t="shared" si="46"/>
        <v>0</v>
      </c>
      <c r="DJM186" s="13">
        <f t="shared" si="46"/>
        <v>0</v>
      </c>
      <c r="DJN186" s="13">
        <f t="shared" si="46"/>
        <v>0</v>
      </c>
      <c r="DJO186" s="13">
        <f t="shared" si="46"/>
        <v>0</v>
      </c>
      <c r="DJP186" s="13">
        <f t="shared" si="46"/>
        <v>0</v>
      </c>
      <c r="DJQ186" s="13">
        <f t="shared" si="46"/>
        <v>0</v>
      </c>
      <c r="DJR186" s="13">
        <f t="shared" si="46"/>
        <v>0</v>
      </c>
      <c r="DJS186" s="13">
        <f t="shared" si="46"/>
        <v>0</v>
      </c>
      <c r="DJT186" s="13">
        <f t="shared" si="46"/>
        <v>0</v>
      </c>
      <c r="DJU186" s="13">
        <f t="shared" si="46"/>
        <v>0</v>
      </c>
      <c r="DJV186" s="13">
        <f t="shared" si="46"/>
        <v>0</v>
      </c>
      <c r="DJW186" s="13">
        <f t="shared" si="46"/>
        <v>0</v>
      </c>
      <c r="DJX186" s="13">
        <f t="shared" si="46"/>
        <v>0</v>
      </c>
      <c r="DJY186" s="13">
        <f t="shared" si="46"/>
        <v>0</v>
      </c>
      <c r="DJZ186" s="13">
        <f t="shared" si="46"/>
        <v>0</v>
      </c>
      <c r="DKA186" s="13">
        <f t="shared" si="46"/>
        <v>0</v>
      </c>
      <c r="DKB186" s="13">
        <f t="shared" si="46"/>
        <v>0</v>
      </c>
      <c r="DKC186" s="13">
        <f t="shared" si="46"/>
        <v>0</v>
      </c>
      <c r="DKD186" s="13">
        <f t="shared" si="46"/>
        <v>0</v>
      </c>
      <c r="DKE186" s="13">
        <f t="shared" si="46"/>
        <v>0</v>
      </c>
      <c r="DKF186" s="13">
        <f t="shared" si="46"/>
        <v>0</v>
      </c>
      <c r="DKG186" s="13">
        <f t="shared" si="46"/>
        <v>0</v>
      </c>
      <c r="DKH186" s="13">
        <f t="shared" si="46"/>
        <v>0</v>
      </c>
      <c r="DKI186" s="13">
        <f t="shared" si="46"/>
        <v>0</v>
      </c>
      <c r="DKJ186" s="13">
        <f t="shared" si="46"/>
        <v>0</v>
      </c>
      <c r="DKK186" s="13">
        <f t="shared" si="46"/>
        <v>0</v>
      </c>
      <c r="DKL186" s="13">
        <f t="shared" si="46"/>
        <v>0</v>
      </c>
      <c r="DKM186" s="13">
        <f t="shared" si="46"/>
        <v>0</v>
      </c>
      <c r="DKN186" s="13">
        <f t="shared" si="46"/>
        <v>0</v>
      </c>
      <c r="DKO186" s="13">
        <f t="shared" si="46"/>
        <v>0</v>
      </c>
      <c r="DKP186" s="13">
        <f t="shared" si="46"/>
        <v>0</v>
      </c>
      <c r="DKQ186" s="13">
        <f t="shared" si="46"/>
        <v>0</v>
      </c>
      <c r="DKR186" s="13">
        <f t="shared" si="46"/>
        <v>0</v>
      </c>
      <c r="DKS186" s="13">
        <f t="shared" si="46"/>
        <v>0</v>
      </c>
      <c r="DKT186" s="13">
        <f t="shared" si="46"/>
        <v>0</v>
      </c>
      <c r="DKU186" s="13">
        <f t="shared" si="46"/>
        <v>0</v>
      </c>
      <c r="DKV186" s="13">
        <f t="shared" si="46"/>
        <v>0</v>
      </c>
      <c r="DKW186" s="13">
        <f t="shared" si="46"/>
        <v>0</v>
      </c>
      <c r="DKX186" s="13">
        <f t="shared" si="46"/>
        <v>0</v>
      </c>
      <c r="DKY186" s="13">
        <f t="shared" si="46"/>
        <v>0</v>
      </c>
      <c r="DKZ186" s="13">
        <f t="shared" si="46"/>
        <v>0</v>
      </c>
      <c r="DLA186" s="13">
        <f t="shared" si="46"/>
        <v>0</v>
      </c>
      <c r="DLB186" s="13">
        <f t="shared" si="46"/>
        <v>0</v>
      </c>
      <c r="DLC186" s="13">
        <f t="shared" si="46"/>
        <v>0</v>
      </c>
      <c r="DLD186" s="13">
        <f t="shared" si="46"/>
        <v>0</v>
      </c>
      <c r="DLE186" s="13">
        <f t="shared" si="46"/>
        <v>0</v>
      </c>
      <c r="DLF186" s="13">
        <f t="shared" si="46"/>
        <v>0</v>
      </c>
      <c r="DLG186" s="13">
        <f t="shared" si="46"/>
        <v>0</v>
      </c>
      <c r="DLH186" s="13">
        <f t="shared" si="46"/>
        <v>0</v>
      </c>
      <c r="DLI186" s="13">
        <f t="shared" si="46"/>
        <v>0</v>
      </c>
      <c r="DLJ186" s="13">
        <f t="shared" si="46"/>
        <v>0</v>
      </c>
      <c r="DLK186" s="13">
        <f t="shared" si="46"/>
        <v>0</v>
      </c>
      <c r="DLL186" s="13">
        <f t="shared" si="46"/>
        <v>0</v>
      </c>
      <c r="DLM186" s="13">
        <f t="shared" si="46"/>
        <v>0</v>
      </c>
      <c r="DLN186" s="13">
        <f t="shared" si="46"/>
        <v>0</v>
      </c>
      <c r="DLO186" s="13">
        <f t="shared" si="46"/>
        <v>0</v>
      </c>
      <c r="DLP186" s="13">
        <f t="shared" si="46"/>
        <v>0</v>
      </c>
      <c r="DLQ186" s="13">
        <f t="shared" ref="DLQ186:DOB186" si="47">general_device_image.description</f>
        <v>0</v>
      </c>
      <c r="DLR186" s="13">
        <f t="shared" si="47"/>
        <v>0</v>
      </c>
      <c r="DLS186" s="13">
        <f t="shared" si="47"/>
        <v>0</v>
      </c>
      <c r="DLT186" s="13">
        <f t="shared" si="47"/>
        <v>0</v>
      </c>
      <c r="DLU186" s="13">
        <f t="shared" si="47"/>
        <v>0</v>
      </c>
      <c r="DLV186" s="13">
        <f t="shared" si="47"/>
        <v>0</v>
      </c>
      <c r="DLW186" s="13">
        <f t="shared" si="47"/>
        <v>0</v>
      </c>
      <c r="DLX186" s="13">
        <f t="shared" si="47"/>
        <v>0</v>
      </c>
      <c r="DLY186" s="13">
        <f t="shared" si="47"/>
        <v>0</v>
      </c>
      <c r="DLZ186" s="13">
        <f t="shared" si="47"/>
        <v>0</v>
      </c>
      <c r="DMA186" s="13">
        <f t="shared" si="47"/>
        <v>0</v>
      </c>
      <c r="DMB186" s="13">
        <f t="shared" si="47"/>
        <v>0</v>
      </c>
      <c r="DMC186" s="13">
        <f t="shared" si="47"/>
        <v>0</v>
      </c>
      <c r="DMD186" s="13">
        <f t="shared" si="47"/>
        <v>0</v>
      </c>
      <c r="DME186" s="13">
        <f t="shared" si="47"/>
        <v>0</v>
      </c>
      <c r="DMF186" s="13">
        <f t="shared" si="47"/>
        <v>0</v>
      </c>
      <c r="DMG186" s="13">
        <f t="shared" si="47"/>
        <v>0</v>
      </c>
      <c r="DMH186" s="13">
        <f t="shared" si="47"/>
        <v>0</v>
      </c>
      <c r="DMI186" s="13">
        <f t="shared" si="47"/>
        <v>0</v>
      </c>
      <c r="DMJ186" s="13">
        <f t="shared" si="47"/>
        <v>0</v>
      </c>
      <c r="DMK186" s="13">
        <f t="shared" si="47"/>
        <v>0</v>
      </c>
      <c r="DML186" s="13">
        <f t="shared" si="47"/>
        <v>0</v>
      </c>
      <c r="DMM186" s="13">
        <f t="shared" si="47"/>
        <v>0</v>
      </c>
      <c r="DMN186" s="13">
        <f t="shared" si="47"/>
        <v>0</v>
      </c>
      <c r="DMO186" s="13">
        <f t="shared" si="47"/>
        <v>0</v>
      </c>
      <c r="DMP186" s="13">
        <f t="shared" si="47"/>
        <v>0</v>
      </c>
      <c r="DMQ186" s="13">
        <f t="shared" si="47"/>
        <v>0</v>
      </c>
      <c r="DMR186" s="13">
        <f t="shared" si="47"/>
        <v>0</v>
      </c>
      <c r="DMS186" s="13">
        <f t="shared" si="47"/>
        <v>0</v>
      </c>
      <c r="DMT186" s="13">
        <f t="shared" si="47"/>
        <v>0</v>
      </c>
      <c r="DMU186" s="13">
        <f t="shared" si="47"/>
        <v>0</v>
      </c>
      <c r="DMV186" s="13">
        <f t="shared" si="47"/>
        <v>0</v>
      </c>
      <c r="DMW186" s="13">
        <f t="shared" si="47"/>
        <v>0</v>
      </c>
      <c r="DMX186" s="13">
        <f t="shared" si="47"/>
        <v>0</v>
      </c>
      <c r="DMY186" s="13">
        <f t="shared" si="47"/>
        <v>0</v>
      </c>
      <c r="DMZ186" s="13">
        <f t="shared" si="47"/>
        <v>0</v>
      </c>
      <c r="DNA186" s="13">
        <f t="shared" si="47"/>
        <v>0</v>
      </c>
      <c r="DNB186" s="13">
        <f t="shared" si="47"/>
        <v>0</v>
      </c>
      <c r="DNC186" s="13">
        <f t="shared" si="47"/>
        <v>0</v>
      </c>
      <c r="DND186" s="13">
        <f t="shared" si="47"/>
        <v>0</v>
      </c>
      <c r="DNE186" s="13">
        <f t="shared" si="47"/>
        <v>0</v>
      </c>
      <c r="DNF186" s="13">
        <f t="shared" si="47"/>
        <v>0</v>
      </c>
      <c r="DNG186" s="13">
        <f t="shared" si="47"/>
        <v>0</v>
      </c>
      <c r="DNH186" s="13">
        <f t="shared" si="47"/>
        <v>0</v>
      </c>
      <c r="DNI186" s="13">
        <f t="shared" si="47"/>
        <v>0</v>
      </c>
      <c r="DNJ186" s="13">
        <f t="shared" si="47"/>
        <v>0</v>
      </c>
      <c r="DNK186" s="13">
        <f t="shared" si="47"/>
        <v>0</v>
      </c>
      <c r="DNL186" s="13">
        <f t="shared" si="47"/>
        <v>0</v>
      </c>
      <c r="DNM186" s="13">
        <f t="shared" si="47"/>
        <v>0</v>
      </c>
      <c r="DNN186" s="13">
        <f t="shared" si="47"/>
        <v>0</v>
      </c>
      <c r="DNO186" s="13">
        <f t="shared" si="47"/>
        <v>0</v>
      </c>
      <c r="DNP186" s="13">
        <f t="shared" si="47"/>
        <v>0</v>
      </c>
      <c r="DNQ186" s="13">
        <f t="shared" si="47"/>
        <v>0</v>
      </c>
      <c r="DNR186" s="13">
        <f t="shared" si="47"/>
        <v>0</v>
      </c>
      <c r="DNS186" s="13">
        <f t="shared" si="47"/>
        <v>0</v>
      </c>
      <c r="DNT186" s="13">
        <f t="shared" si="47"/>
        <v>0</v>
      </c>
      <c r="DNU186" s="13">
        <f t="shared" si="47"/>
        <v>0</v>
      </c>
      <c r="DNV186" s="13">
        <f t="shared" si="47"/>
        <v>0</v>
      </c>
      <c r="DNW186" s="13">
        <f t="shared" si="47"/>
        <v>0</v>
      </c>
      <c r="DNX186" s="13">
        <f t="shared" si="47"/>
        <v>0</v>
      </c>
      <c r="DNY186" s="13">
        <f t="shared" si="47"/>
        <v>0</v>
      </c>
      <c r="DNZ186" s="13">
        <f t="shared" si="47"/>
        <v>0</v>
      </c>
      <c r="DOA186" s="13">
        <f t="shared" si="47"/>
        <v>0</v>
      </c>
      <c r="DOB186" s="13">
        <f t="shared" si="47"/>
        <v>0</v>
      </c>
      <c r="DOC186" s="13">
        <f t="shared" ref="DOC186:DQN186" si="48">general_device_image.description</f>
        <v>0</v>
      </c>
      <c r="DOD186" s="13">
        <f t="shared" si="48"/>
        <v>0</v>
      </c>
      <c r="DOE186" s="13">
        <f t="shared" si="48"/>
        <v>0</v>
      </c>
      <c r="DOF186" s="13">
        <f t="shared" si="48"/>
        <v>0</v>
      </c>
      <c r="DOG186" s="13">
        <f t="shared" si="48"/>
        <v>0</v>
      </c>
      <c r="DOH186" s="13">
        <f t="shared" si="48"/>
        <v>0</v>
      </c>
      <c r="DOI186" s="13">
        <f t="shared" si="48"/>
        <v>0</v>
      </c>
      <c r="DOJ186" s="13">
        <f t="shared" si="48"/>
        <v>0</v>
      </c>
      <c r="DOK186" s="13">
        <f t="shared" si="48"/>
        <v>0</v>
      </c>
      <c r="DOL186" s="13">
        <f t="shared" si="48"/>
        <v>0</v>
      </c>
      <c r="DOM186" s="13">
        <f t="shared" si="48"/>
        <v>0</v>
      </c>
      <c r="DON186" s="13">
        <f t="shared" si="48"/>
        <v>0</v>
      </c>
      <c r="DOO186" s="13">
        <f t="shared" si="48"/>
        <v>0</v>
      </c>
      <c r="DOP186" s="13">
        <f t="shared" si="48"/>
        <v>0</v>
      </c>
      <c r="DOQ186" s="13">
        <f t="shared" si="48"/>
        <v>0</v>
      </c>
      <c r="DOR186" s="13">
        <f t="shared" si="48"/>
        <v>0</v>
      </c>
      <c r="DOS186" s="13">
        <f t="shared" si="48"/>
        <v>0</v>
      </c>
      <c r="DOT186" s="13">
        <f t="shared" si="48"/>
        <v>0</v>
      </c>
      <c r="DOU186" s="13">
        <f t="shared" si="48"/>
        <v>0</v>
      </c>
      <c r="DOV186" s="13">
        <f t="shared" si="48"/>
        <v>0</v>
      </c>
      <c r="DOW186" s="13">
        <f t="shared" si="48"/>
        <v>0</v>
      </c>
      <c r="DOX186" s="13">
        <f t="shared" si="48"/>
        <v>0</v>
      </c>
      <c r="DOY186" s="13">
        <f t="shared" si="48"/>
        <v>0</v>
      </c>
      <c r="DOZ186" s="13">
        <f t="shared" si="48"/>
        <v>0</v>
      </c>
      <c r="DPA186" s="13">
        <f t="shared" si="48"/>
        <v>0</v>
      </c>
      <c r="DPB186" s="13">
        <f t="shared" si="48"/>
        <v>0</v>
      </c>
      <c r="DPC186" s="13">
        <f t="shared" si="48"/>
        <v>0</v>
      </c>
      <c r="DPD186" s="13">
        <f t="shared" si="48"/>
        <v>0</v>
      </c>
      <c r="DPE186" s="13">
        <f t="shared" si="48"/>
        <v>0</v>
      </c>
      <c r="DPF186" s="13">
        <f t="shared" si="48"/>
        <v>0</v>
      </c>
      <c r="DPG186" s="13">
        <f t="shared" si="48"/>
        <v>0</v>
      </c>
      <c r="DPH186" s="13">
        <f t="shared" si="48"/>
        <v>0</v>
      </c>
      <c r="DPI186" s="13">
        <f t="shared" si="48"/>
        <v>0</v>
      </c>
      <c r="DPJ186" s="13">
        <f t="shared" si="48"/>
        <v>0</v>
      </c>
      <c r="DPK186" s="13">
        <f t="shared" si="48"/>
        <v>0</v>
      </c>
      <c r="DPL186" s="13">
        <f t="shared" si="48"/>
        <v>0</v>
      </c>
      <c r="DPM186" s="13">
        <f t="shared" si="48"/>
        <v>0</v>
      </c>
      <c r="DPN186" s="13">
        <f t="shared" si="48"/>
        <v>0</v>
      </c>
      <c r="DPO186" s="13">
        <f t="shared" si="48"/>
        <v>0</v>
      </c>
      <c r="DPP186" s="13">
        <f t="shared" si="48"/>
        <v>0</v>
      </c>
      <c r="DPQ186" s="13">
        <f t="shared" si="48"/>
        <v>0</v>
      </c>
      <c r="DPR186" s="13">
        <f t="shared" si="48"/>
        <v>0</v>
      </c>
      <c r="DPS186" s="13">
        <f t="shared" si="48"/>
        <v>0</v>
      </c>
      <c r="DPT186" s="13">
        <f t="shared" si="48"/>
        <v>0</v>
      </c>
      <c r="DPU186" s="13">
        <f t="shared" si="48"/>
        <v>0</v>
      </c>
      <c r="DPV186" s="13">
        <f t="shared" si="48"/>
        <v>0</v>
      </c>
      <c r="DPW186" s="13">
        <f t="shared" si="48"/>
        <v>0</v>
      </c>
      <c r="DPX186" s="13">
        <f t="shared" si="48"/>
        <v>0</v>
      </c>
      <c r="DPY186" s="13">
        <f t="shared" si="48"/>
        <v>0</v>
      </c>
      <c r="DPZ186" s="13">
        <f t="shared" si="48"/>
        <v>0</v>
      </c>
      <c r="DQA186" s="13">
        <f t="shared" si="48"/>
        <v>0</v>
      </c>
      <c r="DQB186" s="13">
        <f t="shared" si="48"/>
        <v>0</v>
      </c>
      <c r="DQC186" s="13">
        <f t="shared" si="48"/>
        <v>0</v>
      </c>
      <c r="DQD186" s="13">
        <f t="shared" si="48"/>
        <v>0</v>
      </c>
      <c r="DQE186" s="13">
        <f t="shared" si="48"/>
        <v>0</v>
      </c>
      <c r="DQF186" s="13">
        <f t="shared" si="48"/>
        <v>0</v>
      </c>
      <c r="DQG186" s="13">
        <f t="shared" si="48"/>
        <v>0</v>
      </c>
      <c r="DQH186" s="13">
        <f t="shared" si="48"/>
        <v>0</v>
      </c>
      <c r="DQI186" s="13">
        <f t="shared" si="48"/>
        <v>0</v>
      </c>
      <c r="DQJ186" s="13">
        <f t="shared" si="48"/>
        <v>0</v>
      </c>
      <c r="DQK186" s="13">
        <f t="shared" si="48"/>
        <v>0</v>
      </c>
      <c r="DQL186" s="13">
        <f t="shared" si="48"/>
        <v>0</v>
      </c>
      <c r="DQM186" s="13">
        <f t="shared" si="48"/>
        <v>0</v>
      </c>
      <c r="DQN186" s="13">
        <f t="shared" si="48"/>
        <v>0</v>
      </c>
      <c r="DQO186" s="13">
        <f t="shared" ref="DQO186:DSZ186" si="49">general_device_image.description</f>
        <v>0</v>
      </c>
      <c r="DQP186" s="13">
        <f t="shared" si="49"/>
        <v>0</v>
      </c>
      <c r="DQQ186" s="13">
        <f t="shared" si="49"/>
        <v>0</v>
      </c>
      <c r="DQR186" s="13">
        <f t="shared" si="49"/>
        <v>0</v>
      </c>
      <c r="DQS186" s="13">
        <f t="shared" si="49"/>
        <v>0</v>
      </c>
      <c r="DQT186" s="13">
        <f t="shared" si="49"/>
        <v>0</v>
      </c>
      <c r="DQU186" s="13">
        <f t="shared" si="49"/>
        <v>0</v>
      </c>
      <c r="DQV186" s="13">
        <f t="shared" si="49"/>
        <v>0</v>
      </c>
      <c r="DQW186" s="13">
        <f t="shared" si="49"/>
        <v>0</v>
      </c>
      <c r="DQX186" s="13">
        <f t="shared" si="49"/>
        <v>0</v>
      </c>
      <c r="DQY186" s="13">
        <f t="shared" si="49"/>
        <v>0</v>
      </c>
      <c r="DQZ186" s="13">
        <f t="shared" si="49"/>
        <v>0</v>
      </c>
      <c r="DRA186" s="13">
        <f t="shared" si="49"/>
        <v>0</v>
      </c>
      <c r="DRB186" s="13">
        <f t="shared" si="49"/>
        <v>0</v>
      </c>
      <c r="DRC186" s="13">
        <f t="shared" si="49"/>
        <v>0</v>
      </c>
      <c r="DRD186" s="13">
        <f t="shared" si="49"/>
        <v>0</v>
      </c>
      <c r="DRE186" s="13">
        <f t="shared" si="49"/>
        <v>0</v>
      </c>
      <c r="DRF186" s="13">
        <f t="shared" si="49"/>
        <v>0</v>
      </c>
      <c r="DRG186" s="13">
        <f t="shared" si="49"/>
        <v>0</v>
      </c>
      <c r="DRH186" s="13">
        <f t="shared" si="49"/>
        <v>0</v>
      </c>
      <c r="DRI186" s="13">
        <f t="shared" si="49"/>
        <v>0</v>
      </c>
      <c r="DRJ186" s="13">
        <f t="shared" si="49"/>
        <v>0</v>
      </c>
      <c r="DRK186" s="13">
        <f t="shared" si="49"/>
        <v>0</v>
      </c>
      <c r="DRL186" s="13">
        <f t="shared" si="49"/>
        <v>0</v>
      </c>
      <c r="DRM186" s="13">
        <f t="shared" si="49"/>
        <v>0</v>
      </c>
      <c r="DRN186" s="13">
        <f t="shared" si="49"/>
        <v>0</v>
      </c>
      <c r="DRO186" s="13">
        <f t="shared" si="49"/>
        <v>0</v>
      </c>
      <c r="DRP186" s="13">
        <f t="shared" si="49"/>
        <v>0</v>
      </c>
      <c r="DRQ186" s="13">
        <f t="shared" si="49"/>
        <v>0</v>
      </c>
      <c r="DRR186" s="13">
        <f t="shared" si="49"/>
        <v>0</v>
      </c>
      <c r="DRS186" s="13">
        <f t="shared" si="49"/>
        <v>0</v>
      </c>
      <c r="DRT186" s="13">
        <f t="shared" si="49"/>
        <v>0</v>
      </c>
      <c r="DRU186" s="13">
        <f t="shared" si="49"/>
        <v>0</v>
      </c>
      <c r="DRV186" s="13">
        <f t="shared" si="49"/>
        <v>0</v>
      </c>
      <c r="DRW186" s="13">
        <f t="shared" si="49"/>
        <v>0</v>
      </c>
      <c r="DRX186" s="13">
        <f t="shared" si="49"/>
        <v>0</v>
      </c>
      <c r="DRY186" s="13">
        <f t="shared" si="49"/>
        <v>0</v>
      </c>
      <c r="DRZ186" s="13">
        <f t="shared" si="49"/>
        <v>0</v>
      </c>
      <c r="DSA186" s="13">
        <f t="shared" si="49"/>
        <v>0</v>
      </c>
      <c r="DSB186" s="13">
        <f t="shared" si="49"/>
        <v>0</v>
      </c>
      <c r="DSC186" s="13">
        <f t="shared" si="49"/>
        <v>0</v>
      </c>
      <c r="DSD186" s="13">
        <f t="shared" si="49"/>
        <v>0</v>
      </c>
      <c r="DSE186" s="13">
        <f t="shared" si="49"/>
        <v>0</v>
      </c>
      <c r="DSF186" s="13">
        <f t="shared" si="49"/>
        <v>0</v>
      </c>
      <c r="DSG186" s="13">
        <f t="shared" si="49"/>
        <v>0</v>
      </c>
      <c r="DSH186" s="13">
        <f t="shared" si="49"/>
        <v>0</v>
      </c>
      <c r="DSI186" s="13">
        <f t="shared" si="49"/>
        <v>0</v>
      </c>
      <c r="DSJ186" s="13">
        <f t="shared" si="49"/>
        <v>0</v>
      </c>
      <c r="DSK186" s="13">
        <f t="shared" si="49"/>
        <v>0</v>
      </c>
      <c r="DSL186" s="13">
        <f t="shared" si="49"/>
        <v>0</v>
      </c>
      <c r="DSM186" s="13">
        <f t="shared" si="49"/>
        <v>0</v>
      </c>
      <c r="DSN186" s="13">
        <f t="shared" si="49"/>
        <v>0</v>
      </c>
      <c r="DSO186" s="13">
        <f t="shared" si="49"/>
        <v>0</v>
      </c>
      <c r="DSP186" s="13">
        <f t="shared" si="49"/>
        <v>0</v>
      </c>
      <c r="DSQ186" s="13">
        <f t="shared" si="49"/>
        <v>0</v>
      </c>
      <c r="DSR186" s="13">
        <f t="shared" si="49"/>
        <v>0</v>
      </c>
      <c r="DSS186" s="13">
        <f t="shared" si="49"/>
        <v>0</v>
      </c>
      <c r="DST186" s="13">
        <f t="shared" si="49"/>
        <v>0</v>
      </c>
      <c r="DSU186" s="13">
        <f t="shared" si="49"/>
        <v>0</v>
      </c>
      <c r="DSV186" s="13">
        <f t="shared" si="49"/>
        <v>0</v>
      </c>
      <c r="DSW186" s="13">
        <f t="shared" si="49"/>
        <v>0</v>
      </c>
      <c r="DSX186" s="13">
        <f t="shared" si="49"/>
        <v>0</v>
      </c>
      <c r="DSY186" s="13">
        <f t="shared" si="49"/>
        <v>0</v>
      </c>
      <c r="DSZ186" s="13">
        <f t="shared" si="49"/>
        <v>0</v>
      </c>
      <c r="DTA186" s="13">
        <f t="shared" ref="DTA186:DVL186" si="50">general_device_image.description</f>
        <v>0</v>
      </c>
      <c r="DTB186" s="13">
        <f t="shared" si="50"/>
        <v>0</v>
      </c>
      <c r="DTC186" s="13">
        <f t="shared" si="50"/>
        <v>0</v>
      </c>
      <c r="DTD186" s="13">
        <f t="shared" si="50"/>
        <v>0</v>
      </c>
      <c r="DTE186" s="13">
        <f t="shared" si="50"/>
        <v>0</v>
      </c>
      <c r="DTF186" s="13">
        <f t="shared" si="50"/>
        <v>0</v>
      </c>
      <c r="DTG186" s="13">
        <f t="shared" si="50"/>
        <v>0</v>
      </c>
      <c r="DTH186" s="13">
        <f t="shared" si="50"/>
        <v>0</v>
      </c>
      <c r="DTI186" s="13">
        <f t="shared" si="50"/>
        <v>0</v>
      </c>
      <c r="DTJ186" s="13">
        <f t="shared" si="50"/>
        <v>0</v>
      </c>
      <c r="DTK186" s="13">
        <f t="shared" si="50"/>
        <v>0</v>
      </c>
      <c r="DTL186" s="13">
        <f t="shared" si="50"/>
        <v>0</v>
      </c>
      <c r="DTM186" s="13">
        <f t="shared" si="50"/>
        <v>0</v>
      </c>
      <c r="DTN186" s="13">
        <f t="shared" si="50"/>
        <v>0</v>
      </c>
      <c r="DTO186" s="13">
        <f t="shared" si="50"/>
        <v>0</v>
      </c>
      <c r="DTP186" s="13">
        <f t="shared" si="50"/>
        <v>0</v>
      </c>
      <c r="DTQ186" s="13">
        <f t="shared" si="50"/>
        <v>0</v>
      </c>
      <c r="DTR186" s="13">
        <f t="shared" si="50"/>
        <v>0</v>
      </c>
      <c r="DTS186" s="13">
        <f t="shared" si="50"/>
        <v>0</v>
      </c>
      <c r="DTT186" s="13">
        <f t="shared" si="50"/>
        <v>0</v>
      </c>
      <c r="DTU186" s="13">
        <f t="shared" si="50"/>
        <v>0</v>
      </c>
      <c r="DTV186" s="13">
        <f t="shared" si="50"/>
        <v>0</v>
      </c>
      <c r="DTW186" s="13">
        <f t="shared" si="50"/>
        <v>0</v>
      </c>
      <c r="DTX186" s="13">
        <f t="shared" si="50"/>
        <v>0</v>
      </c>
      <c r="DTY186" s="13">
        <f t="shared" si="50"/>
        <v>0</v>
      </c>
      <c r="DTZ186" s="13">
        <f t="shared" si="50"/>
        <v>0</v>
      </c>
      <c r="DUA186" s="13">
        <f t="shared" si="50"/>
        <v>0</v>
      </c>
      <c r="DUB186" s="13">
        <f t="shared" si="50"/>
        <v>0</v>
      </c>
      <c r="DUC186" s="13">
        <f t="shared" si="50"/>
        <v>0</v>
      </c>
      <c r="DUD186" s="13">
        <f t="shared" si="50"/>
        <v>0</v>
      </c>
      <c r="DUE186" s="13">
        <f t="shared" si="50"/>
        <v>0</v>
      </c>
      <c r="DUF186" s="13">
        <f t="shared" si="50"/>
        <v>0</v>
      </c>
      <c r="DUG186" s="13">
        <f t="shared" si="50"/>
        <v>0</v>
      </c>
      <c r="DUH186" s="13">
        <f t="shared" si="50"/>
        <v>0</v>
      </c>
      <c r="DUI186" s="13">
        <f t="shared" si="50"/>
        <v>0</v>
      </c>
      <c r="DUJ186" s="13">
        <f t="shared" si="50"/>
        <v>0</v>
      </c>
      <c r="DUK186" s="13">
        <f t="shared" si="50"/>
        <v>0</v>
      </c>
      <c r="DUL186" s="13">
        <f t="shared" si="50"/>
        <v>0</v>
      </c>
      <c r="DUM186" s="13">
        <f t="shared" si="50"/>
        <v>0</v>
      </c>
      <c r="DUN186" s="13">
        <f t="shared" si="50"/>
        <v>0</v>
      </c>
      <c r="DUO186" s="13">
        <f t="shared" si="50"/>
        <v>0</v>
      </c>
      <c r="DUP186" s="13">
        <f t="shared" si="50"/>
        <v>0</v>
      </c>
      <c r="DUQ186" s="13">
        <f t="shared" si="50"/>
        <v>0</v>
      </c>
      <c r="DUR186" s="13">
        <f t="shared" si="50"/>
        <v>0</v>
      </c>
      <c r="DUS186" s="13">
        <f t="shared" si="50"/>
        <v>0</v>
      </c>
      <c r="DUT186" s="13">
        <f t="shared" si="50"/>
        <v>0</v>
      </c>
      <c r="DUU186" s="13">
        <f t="shared" si="50"/>
        <v>0</v>
      </c>
      <c r="DUV186" s="13">
        <f t="shared" si="50"/>
        <v>0</v>
      </c>
      <c r="DUW186" s="13">
        <f t="shared" si="50"/>
        <v>0</v>
      </c>
      <c r="DUX186" s="13">
        <f t="shared" si="50"/>
        <v>0</v>
      </c>
      <c r="DUY186" s="13">
        <f t="shared" si="50"/>
        <v>0</v>
      </c>
      <c r="DUZ186" s="13">
        <f t="shared" si="50"/>
        <v>0</v>
      </c>
      <c r="DVA186" s="13">
        <f t="shared" si="50"/>
        <v>0</v>
      </c>
      <c r="DVB186" s="13">
        <f t="shared" si="50"/>
        <v>0</v>
      </c>
      <c r="DVC186" s="13">
        <f t="shared" si="50"/>
        <v>0</v>
      </c>
      <c r="DVD186" s="13">
        <f t="shared" si="50"/>
        <v>0</v>
      </c>
      <c r="DVE186" s="13">
        <f t="shared" si="50"/>
        <v>0</v>
      </c>
      <c r="DVF186" s="13">
        <f t="shared" si="50"/>
        <v>0</v>
      </c>
      <c r="DVG186" s="13">
        <f t="shared" si="50"/>
        <v>0</v>
      </c>
      <c r="DVH186" s="13">
        <f t="shared" si="50"/>
        <v>0</v>
      </c>
      <c r="DVI186" s="13">
        <f t="shared" si="50"/>
        <v>0</v>
      </c>
      <c r="DVJ186" s="13">
        <f t="shared" si="50"/>
        <v>0</v>
      </c>
      <c r="DVK186" s="13">
        <f t="shared" si="50"/>
        <v>0</v>
      </c>
      <c r="DVL186" s="13">
        <f t="shared" si="50"/>
        <v>0</v>
      </c>
      <c r="DVM186" s="13">
        <f t="shared" ref="DVM186:DXX186" si="51">general_device_image.description</f>
        <v>0</v>
      </c>
      <c r="DVN186" s="13">
        <f t="shared" si="51"/>
        <v>0</v>
      </c>
      <c r="DVO186" s="13">
        <f t="shared" si="51"/>
        <v>0</v>
      </c>
      <c r="DVP186" s="13">
        <f t="shared" si="51"/>
        <v>0</v>
      </c>
      <c r="DVQ186" s="13">
        <f t="shared" si="51"/>
        <v>0</v>
      </c>
      <c r="DVR186" s="13">
        <f t="shared" si="51"/>
        <v>0</v>
      </c>
      <c r="DVS186" s="13">
        <f t="shared" si="51"/>
        <v>0</v>
      </c>
      <c r="DVT186" s="13">
        <f t="shared" si="51"/>
        <v>0</v>
      </c>
      <c r="DVU186" s="13">
        <f t="shared" si="51"/>
        <v>0</v>
      </c>
      <c r="DVV186" s="13">
        <f t="shared" si="51"/>
        <v>0</v>
      </c>
      <c r="DVW186" s="13">
        <f t="shared" si="51"/>
        <v>0</v>
      </c>
      <c r="DVX186" s="13">
        <f t="shared" si="51"/>
        <v>0</v>
      </c>
      <c r="DVY186" s="13">
        <f t="shared" si="51"/>
        <v>0</v>
      </c>
      <c r="DVZ186" s="13">
        <f t="shared" si="51"/>
        <v>0</v>
      </c>
      <c r="DWA186" s="13">
        <f t="shared" si="51"/>
        <v>0</v>
      </c>
      <c r="DWB186" s="13">
        <f t="shared" si="51"/>
        <v>0</v>
      </c>
      <c r="DWC186" s="13">
        <f t="shared" si="51"/>
        <v>0</v>
      </c>
      <c r="DWD186" s="13">
        <f t="shared" si="51"/>
        <v>0</v>
      </c>
      <c r="DWE186" s="13">
        <f t="shared" si="51"/>
        <v>0</v>
      </c>
      <c r="DWF186" s="13">
        <f t="shared" si="51"/>
        <v>0</v>
      </c>
      <c r="DWG186" s="13">
        <f t="shared" si="51"/>
        <v>0</v>
      </c>
      <c r="DWH186" s="13">
        <f t="shared" si="51"/>
        <v>0</v>
      </c>
      <c r="DWI186" s="13">
        <f t="shared" si="51"/>
        <v>0</v>
      </c>
      <c r="DWJ186" s="13">
        <f t="shared" si="51"/>
        <v>0</v>
      </c>
      <c r="DWK186" s="13">
        <f t="shared" si="51"/>
        <v>0</v>
      </c>
      <c r="DWL186" s="13">
        <f t="shared" si="51"/>
        <v>0</v>
      </c>
      <c r="DWM186" s="13">
        <f t="shared" si="51"/>
        <v>0</v>
      </c>
      <c r="DWN186" s="13">
        <f t="shared" si="51"/>
        <v>0</v>
      </c>
      <c r="DWO186" s="13">
        <f t="shared" si="51"/>
        <v>0</v>
      </c>
      <c r="DWP186" s="13">
        <f t="shared" si="51"/>
        <v>0</v>
      </c>
      <c r="DWQ186" s="13">
        <f t="shared" si="51"/>
        <v>0</v>
      </c>
      <c r="DWR186" s="13">
        <f t="shared" si="51"/>
        <v>0</v>
      </c>
      <c r="DWS186" s="13">
        <f t="shared" si="51"/>
        <v>0</v>
      </c>
      <c r="DWT186" s="13">
        <f t="shared" si="51"/>
        <v>0</v>
      </c>
      <c r="DWU186" s="13">
        <f t="shared" si="51"/>
        <v>0</v>
      </c>
      <c r="DWV186" s="13">
        <f t="shared" si="51"/>
        <v>0</v>
      </c>
      <c r="DWW186" s="13">
        <f t="shared" si="51"/>
        <v>0</v>
      </c>
      <c r="DWX186" s="13">
        <f t="shared" si="51"/>
        <v>0</v>
      </c>
      <c r="DWY186" s="13">
        <f t="shared" si="51"/>
        <v>0</v>
      </c>
      <c r="DWZ186" s="13">
        <f t="shared" si="51"/>
        <v>0</v>
      </c>
      <c r="DXA186" s="13">
        <f t="shared" si="51"/>
        <v>0</v>
      </c>
      <c r="DXB186" s="13">
        <f t="shared" si="51"/>
        <v>0</v>
      </c>
      <c r="DXC186" s="13">
        <f t="shared" si="51"/>
        <v>0</v>
      </c>
      <c r="DXD186" s="13">
        <f t="shared" si="51"/>
        <v>0</v>
      </c>
      <c r="DXE186" s="13">
        <f t="shared" si="51"/>
        <v>0</v>
      </c>
      <c r="DXF186" s="13">
        <f t="shared" si="51"/>
        <v>0</v>
      </c>
      <c r="DXG186" s="13">
        <f t="shared" si="51"/>
        <v>0</v>
      </c>
      <c r="DXH186" s="13">
        <f t="shared" si="51"/>
        <v>0</v>
      </c>
      <c r="DXI186" s="13">
        <f t="shared" si="51"/>
        <v>0</v>
      </c>
      <c r="DXJ186" s="13">
        <f t="shared" si="51"/>
        <v>0</v>
      </c>
      <c r="DXK186" s="13">
        <f t="shared" si="51"/>
        <v>0</v>
      </c>
      <c r="DXL186" s="13">
        <f t="shared" si="51"/>
        <v>0</v>
      </c>
      <c r="DXM186" s="13">
        <f t="shared" si="51"/>
        <v>0</v>
      </c>
      <c r="DXN186" s="13">
        <f t="shared" si="51"/>
        <v>0</v>
      </c>
      <c r="DXO186" s="13">
        <f t="shared" si="51"/>
        <v>0</v>
      </c>
      <c r="DXP186" s="13">
        <f t="shared" si="51"/>
        <v>0</v>
      </c>
      <c r="DXQ186" s="13">
        <f t="shared" si="51"/>
        <v>0</v>
      </c>
      <c r="DXR186" s="13">
        <f t="shared" si="51"/>
        <v>0</v>
      </c>
      <c r="DXS186" s="13">
        <f t="shared" si="51"/>
        <v>0</v>
      </c>
      <c r="DXT186" s="13">
        <f t="shared" si="51"/>
        <v>0</v>
      </c>
      <c r="DXU186" s="13">
        <f t="shared" si="51"/>
        <v>0</v>
      </c>
      <c r="DXV186" s="13">
        <f t="shared" si="51"/>
        <v>0</v>
      </c>
      <c r="DXW186" s="13">
        <f t="shared" si="51"/>
        <v>0</v>
      </c>
      <c r="DXX186" s="13">
        <f t="shared" si="51"/>
        <v>0</v>
      </c>
      <c r="DXY186" s="13">
        <f t="shared" ref="DXY186:EAJ186" si="52">general_device_image.description</f>
        <v>0</v>
      </c>
      <c r="DXZ186" s="13">
        <f t="shared" si="52"/>
        <v>0</v>
      </c>
      <c r="DYA186" s="13">
        <f t="shared" si="52"/>
        <v>0</v>
      </c>
      <c r="DYB186" s="13">
        <f t="shared" si="52"/>
        <v>0</v>
      </c>
      <c r="DYC186" s="13">
        <f t="shared" si="52"/>
        <v>0</v>
      </c>
      <c r="DYD186" s="13">
        <f t="shared" si="52"/>
        <v>0</v>
      </c>
      <c r="DYE186" s="13">
        <f t="shared" si="52"/>
        <v>0</v>
      </c>
      <c r="DYF186" s="13">
        <f t="shared" si="52"/>
        <v>0</v>
      </c>
      <c r="DYG186" s="13">
        <f t="shared" si="52"/>
        <v>0</v>
      </c>
      <c r="DYH186" s="13">
        <f t="shared" si="52"/>
        <v>0</v>
      </c>
      <c r="DYI186" s="13">
        <f t="shared" si="52"/>
        <v>0</v>
      </c>
      <c r="DYJ186" s="13">
        <f t="shared" si="52"/>
        <v>0</v>
      </c>
      <c r="DYK186" s="13">
        <f t="shared" si="52"/>
        <v>0</v>
      </c>
      <c r="DYL186" s="13">
        <f t="shared" si="52"/>
        <v>0</v>
      </c>
      <c r="DYM186" s="13">
        <f t="shared" si="52"/>
        <v>0</v>
      </c>
      <c r="DYN186" s="13">
        <f t="shared" si="52"/>
        <v>0</v>
      </c>
      <c r="DYO186" s="13">
        <f t="shared" si="52"/>
        <v>0</v>
      </c>
      <c r="DYP186" s="13">
        <f t="shared" si="52"/>
        <v>0</v>
      </c>
      <c r="DYQ186" s="13">
        <f t="shared" si="52"/>
        <v>0</v>
      </c>
      <c r="DYR186" s="13">
        <f t="shared" si="52"/>
        <v>0</v>
      </c>
      <c r="DYS186" s="13">
        <f t="shared" si="52"/>
        <v>0</v>
      </c>
      <c r="DYT186" s="13">
        <f t="shared" si="52"/>
        <v>0</v>
      </c>
      <c r="DYU186" s="13">
        <f t="shared" si="52"/>
        <v>0</v>
      </c>
      <c r="DYV186" s="13">
        <f t="shared" si="52"/>
        <v>0</v>
      </c>
      <c r="DYW186" s="13">
        <f t="shared" si="52"/>
        <v>0</v>
      </c>
      <c r="DYX186" s="13">
        <f t="shared" si="52"/>
        <v>0</v>
      </c>
      <c r="DYY186" s="13">
        <f t="shared" si="52"/>
        <v>0</v>
      </c>
      <c r="DYZ186" s="13">
        <f t="shared" si="52"/>
        <v>0</v>
      </c>
      <c r="DZA186" s="13">
        <f t="shared" si="52"/>
        <v>0</v>
      </c>
      <c r="DZB186" s="13">
        <f t="shared" si="52"/>
        <v>0</v>
      </c>
      <c r="DZC186" s="13">
        <f t="shared" si="52"/>
        <v>0</v>
      </c>
      <c r="DZD186" s="13">
        <f t="shared" si="52"/>
        <v>0</v>
      </c>
      <c r="DZE186" s="13">
        <f t="shared" si="52"/>
        <v>0</v>
      </c>
      <c r="DZF186" s="13">
        <f t="shared" si="52"/>
        <v>0</v>
      </c>
      <c r="DZG186" s="13">
        <f t="shared" si="52"/>
        <v>0</v>
      </c>
      <c r="DZH186" s="13">
        <f t="shared" si="52"/>
        <v>0</v>
      </c>
      <c r="DZI186" s="13">
        <f t="shared" si="52"/>
        <v>0</v>
      </c>
      <c r="DZJ186" s="13">
        <f t="shared" si="52"/>
        <v>0</v>
      </c>
      <c r="DZK186" s="13">
        <f t="shared" si="52"/>
        <v>0</v>
      </c>
      <c r="DZL186" s="13">
        <f t="shared" si="52"/>
        <v>0</v>
      </c>
      <c r="DZM186" s="13">
        <f t="shared" si="52"/>
        <v>0</v>
      </c>
      <c r="DZN186" s="13">
        <f t="shared" si="52"/>
        <v>0</v>
      </c>
      <c r="DZO186" s="13">
        <f t="shared" si="52"/>
        <v>0</v>
      </c>
      <c r="DZP186" s="13">
        <f t="shared" si="52"/>
        <v>0</v>
      </c>
      <c r="DZQ186" s="13">
        <f t="shared" si="52"/>
        <v>0</v>
      </c>
      <c r="DZR186" s="13">
        <f t="shared" si="52"/>
        <v>0</v>
      </c>
      <c r="DZS186" s="13">
        <f t="shared" si="52"/>
        <v>0</v>
      </c>
      <c r="DZT186" s="13">
        <f t="shared" si="52"/>
        <v>0</v>
      </c>
      <c r="DZU186" s="13">
        <f t="shared" si="52"/>
        <v>0</v>
      </c>
      <c r="DZV186" s="13">
        <f t="shared" si="52"/>
        <v>0</v>
      </c>
      <c r="DZW186" s="13">
        <f t="shared" si="52"/>
        <v>0</v>
      </c>
      <c r="DZX186" s="13">
        <f t="shared" si="52"/>
        <v>0</v>
      </c>
      <c r="DZY186" s="13">
        <f t="shared" si="52"/>
        <v>0</v>
      </c>
      <c r="DZZ186" s="13">
        <f t="shared" si="52"/>
        <v>0</v>
      </c>
      <c r="EAA186" s="13">
        <f t="shared" si="52"/>
        <v>0</v>
      </c>
      <c r="EAB186" s="13">
        <f t="shared" si="52"/>
        <v>0</v>
      </c>
      <c r="EAC186" s="13">
        <f t="shared" si="52"/>
        <v>0</v>
      </c>
      <c r="EAD186" s="13">
        <f t="shared" si="52"/>
        <v>0</v>
      </c>
      <c r="EAE186" s="13">
        <f t="shared" si="52"/>
        <v>0</v>
      </c>
      <c r="EAF186" s="13">
        <f t="shared" si="52"/>
        <v>0</v>
      </c>
      <c r="EAG186" s="13">
        <f t="shared" si="52"/>
        <v>0</v>
      </c>
      <c r="EAH186" s="13">
        <f t="shared" si="52"/>
        <v>0</v>
      </c>
      <c r="EAI186" s="13">
        <f t="shared" si="52"/>
        <v>0</v>
      </c>
      <c r="EAJ186" s="13">
        <f t="shared" si="52"/>
        <v>0</v>
      </c>
      <c r="EAK186" s="13">
        <f t="shared" ref="EAK186:ECV186" si="53">general_device_image.description</f>
        <v>0</v>
      </c>
      <c r="EAL186" s="13">
        <f t="shared" si="53"/>
        <v>0</v>
      </c>
      <c r="EAM186" s="13">
        <f t="shared" si="53"/>
        <v>0</v>
      </c>
      <c r="EAN186" s="13">
        <f t="shared" si="53"/>
        <v>0</v>
      </c>
      <c r="EAO186" s="13">
        <f t="shared" si="53"/>
        <v>0</v>
      </c>
      <c r="EAP186" s="13">
        <f t="shared" si="53"/>
        <v>0</v>
      </c>
      <c r="EAQ186" s="13">
        <f t="shared" si="53"/>
        <v>0</v>
      </c>
      <c r="EAR186" s="13">
        <f t="shared" si="53"/>
        <v>0</v>
      </c>
      <c r="EAS186" s="13">
        <f t="shared" si="53"/>
        <v>0</v>
      </c>
      <c r="EAT186" s="13">
        <f t="shared" si="53"/>
        <v>0</v>
      </c>
      <c r="EAU186" s="13">
        <f t="shared" si="53"/>
        <v>0</v>
      </c>
      <c r="EAV186" s="13">
        <f t="shared" si="53"/>
        <v>0</v>
      </c>
      <c r="EAW186" s="13">
        <f t="shared" si="53"/>
        <v>0</v>
      </c>
      <c r="EAX186" s="13">
        <f t="shared" si="53"/>
        <v>0</v>
      </c>
      <c r="EAY186" s="13">
        <f t="shared" si="53"/>
        <v>0</v>
      </c>
      <c r="EAZ186" s="13">
        <f t="shared" si="53"/>
        <v>0</v>
      </c>
      <c r="EBA186" s="13">
        <f t="shared" si="53"/>
        <v>0</v>
      </c>
      <c r="EBB186" s="13">
        <f t="shared" si="53"/>
        <v>0</v>
      </c>
      <c r="EBC186" s="13">
        <f t="shared" si="53"/>
        <v>0</v>
      </c>
      <c r="EBD186" s="13">
        <f t="shared" si="53"/>
        <v>0</v>
      </c>
      <c r="EBE186" s="13">
        <f t="shared" si="53"/>
        <v>0</v>
      </c>
      <c r="EBF186" s="13">
        <f t="shared" si="53"/>
        <v>0</v>
      </c>
      <c r="EBG186" s="13">
        <f t="shared" si="53"/>
        <v>0</v>
      </c>
      <c r="EBH186" s="13">
        <f t="shared" si="53"/>
        <v>0</v>
      </c>
      <c r="EBI186" s="13">
        <f t="shared" si="53"/>
        <v>0</v>
      </c>
      <c r="EBJ186" s="13">
        <f t="shared" si="53"/>
        <v>0</v>
      </c>
      <c r="EBK186" s="13">
        <f t="shared" si="53"/>
        <v>0</v>
      </c>
      <c r="EBL186" s="13">
        <f t="shared" si="53"/>
        <v>0</v>
      </c>
      <c r="EBM186" s="13">
        <f t="shared" si="53"/>
        <v>0</v>
      </c>
      <c r="EBN186" s="13">
        <f t="shared" si="53"/>
        <v>0</v>
      </c>
      <c r="EBO186" s="13">
        <f t="shared" si="53"/>
        <v>0</v>
      </c>
      <c r="EBP186" s="13">
        <f t="shared" si="53"/>
        <v>0</v>
      </c>
      <c r="EBQ186" s="13">
        <f t="shared" si="53"/>
        <v>0</v>
      </c>
      <c r="EBR186" s="13">
        <f t="shared" si="53"/>
        <v>0</v>
      </c>
      <c r="EBS186" s="13">
        <f t="shared" si="53"/>
        <v>0</v>
      </c>
      <c r="EBT186" s="13">
        <f t="shared" si="53"/>
        <v>0</v>
      </c>
      <c r="EBU186" s="13">
        <f t="shared" si="53"/>
        <v>0</v>
      </c>
      <c r="EBV186" s="13">
        <f t="shared" si="53"/>
        <v>0</v>
      </c>
      <c r="EBW186" s="13">
        <f t="shared" si="53"/>
        <v>0</v>
      </c>
      <c r="EBX186" s="13">
        <f t="shared" si="53"/>
        <v>0</v>
      </c>
      <c r="EBY186" s="13">
        <f t="shared" si="53"/>
        <v>0</v>
      </c>
      <c r="EBZ186" s="13">
        <f t="shared" si="53"/>
        <v>0</v>
      </c>
      <c r="ECA186" s="13">
        <f t="shared" si="53"/>
        <v>0</v>
      </c>
      <c r="ECB186" s="13">
        <f t="shared" si="53"/>
        <v>0</v>
      </c>
      <c r="ECC186" s="13">
        <f t="shared" si="53"/>
        <v>0</v>
      </c>
      <c r="ECD186" s="13">
        <f t="shared" si="53"/>
        <v>0</v>
      </c>
      <c r="ECE186" s="13">
        <f t="shared" si="53"/>
        <v>0</v>
      </c>
      <c r="ECF186" s="13">
        <f t="shared" si="53"/>
        <v>0</v>
      </c>
      <c r="ECG186" s="13">
        <f t="shared" si="53"/>
        <v>0</v>
      </c>
      <c r="ECH186" s="13">
        <f t="shared" si="53"/>
        <v>0</v>
      </c>
      <c r="ECI186" s="13">
        <f t="shared" si="53"/>
        <v>0</v>
      </c>
      <c r="ECJ186" s="13">
        <f t="shared" si="53"/>
        <v>0</v>
      </c>
      <c r="ECK186" s="13">
        <f t="shared" si="53"/>
        <v>0</v>
      </c>
      <c r="ECL186" s="13">
        <f t="shared" si="53"/>
        <v>0</v>
      </c>
      <c r="ECM186" s="13">
        <f t="shared" si="53"/>
        <v>0</v>
      </c>
      <c r="ECN186" s="13">
        <f t="shared" si="53"/>
        <v>0</v>
      </c>
      <c r="ECO186" s="13">
        <f t="shared" si="53"/>
        <v>0</v>
      </c>
      <c r="ECP186" s="13">
        <f t="shared" si="53"/>
        <v>0</v>
      </c>
      <c r="ECQ186" s="13">
        <f t="shared" si="53"/>
        <v>0</v>
      </c>
      <c r="ECR186" s="13">
        <f t="shared" si="53"/>
        <v>0</v>
      </c>
      <c r="ECS186" s="13">
        <f t="shared" si="53"/>
        <v>0</v>
      </c>
      <c r="ECT186" s="13">
        <f t="shared" si="53"/>
        <v>0</v>
      </c>
      <c r="ECU186" s="13">
        <f t="shared" si="53"/>
        <v>0</v>
      </c>
      <c r="ECV186" s="13">
        <f t="shared" si="53"/>
        <v>0</v>
      </c>
      <c r="ECW186" s="13">
        <f t="shared" ref="ECW186:EFH186" si="54">general_device_image.description</f>
        <v>0</v>
      </c>
      <c r="ECX186" s="13">
        <f t="shared" si="54"/>
        <v>0</v>
      </c>
      <c r="ECY186" s="13">
        <f t="shared" si="54"/>
        <v>0</v>
      </c>
      <c r="ECZ186" s="13">
        <f t="shared" si="54"/>
        <v>0</v>
      </c>
      <c r="EDA186" s="13">
        <f t="shared" si="54"/>
        <v>0</v>
      </c>
      <c r="EDB186" s="13">
        <f t="shared" si="54"/>
        <v>0</v>
      </c>
      <c r="EDC186" s="13">
        <f t="shared" si="54"/>
        <v>0</v>
      </c>
      <c r="EDD186" s="13">
        <f t="shared" si="54"/>
        <v>0</v>
      </c>
      <c r="EDE186" s="13">
        <f t="shared" si="54"/>
        <v>0</v>
      </c>
      <c r="EDF186" s="13">
        <f t="shared" si="54"/>
        <v>0</v>
      </c>
      <c r="EDG186" s="13">
        <f t="shared" si="54"/>
        <v>0</v>
      </c>
      <c r="EDH186" s="13">
        <f t="shared" si="54"/>
        <v>0</v>
      </c>
      <c r="EDI186" s="13">
        <f t="shared" si="54"/>
        <v>0</v>
      </c>
      <c r="EDJ186" s="13">
        <f t="shared" si="54"/>
        <v>0</v>
      </c>
      <c r="EDK186" s="13">
        <f t="shared" si="54"/>
        <v>0</v>
      </c>
      <c r="EDL186" s="13">
        <f t="shared" si="54"/>
        <v>0</v>
      </c>
      <c r="EDM186" s="13">
        <f t="shared" si="54"/>
        <v>0</v>
      </c>
      <c r="EDN186" s="13">
        <f t="shared" si="54"/>
        <v>0</v>
      </c>
      <c r="EDO186" s="13">
        <f t="shared" si="54"/>
        <v>0</v>
      </c>
      <c r="EDP186" s="13">
        <f t="shared" si="54"/>
        <v>0</v>
      </c>
      <c r="EDQ186" s="13">
        <f t="shared" si="54"/>
        <v>0</v>
      </c>
      <c r="EDR186" s="13">
        <f t="shared" si="54"/>
        <v>0</v>
      </c>
      <c r="EDS186" s="13">
        <f t="shared" si="54"/>
        <v>0</v>
      </c>
      <c r="EDT186" s="13">
        <f t="shared" si="54"/>
        <v>0</v>
      </c>
      <c r="EDU186" s="13">
        <f t="shared" si="54"/>
        <v>0</v>
      </c>
      <c r="EDV186" s="13">
        <f t="shared" si="54"/>
        <v>0</v>
      </c>
      <c r="EDW186" s="13">
        <f t="shared" si="54"/>
        <v>0</v>
      </c>
      <c r="EDX186" s="13">
        <f t="shared" si="54"/>
        <v>0</v>
      </c>
      <c r="EDY186" s="13">
        <f t="shared" si="54"/>
        <v>0</v>
      </c>
      <c r="EDZ186" s="13">
        <f t="shared" si="54"/>
        <v>0</v>
      </c>
      <c r="EEA186" s="13">
        <f t="shared" si="54"/>
        <v>0</v>
      </c>
      <c r="EEB186" s="13">
        <f t="shared" si="54"/>
        <v>0</v>
      </c>
      <c r="EEC186" s="13">
        <f t="shared" si="54"/>
        <v>0</v>
      </c>
      <c r="EED186" s="13">
        <f t="shared" si="54"/>
        <v>0</v>
      </c>
      <c r="EEE186" s="13">
        <f t="shared" si="54"/>
        <v>0</v>
      </c>
      <c r="EEF186" s="13">
        <f t="shared" si="54"/>
        <v>0</v>
      </c>
      <c r="EEG186" s="13">
        <f t="shared" si="54"/>
        <v>0</v>
      </c>
      <c r="EEH186" s="13">
        <f t="shared" si="54"/>
        <v>0</v>
      </c>
      <c r="EEI186" s="13">
        <f t="shared" si="54"/>
        <v>0</v>
      </c>
      <c r="EEJ186" s="13">
        <f t="shared" si="54"/>
        <v>0</v>
      </c>
      <c r="EEK186" s="13">
        <f t="shared" si="54"/>
        <v>0</v>
      </c>
      <c r="EEL186" s="13">
        <f t="shared" si="54"/>
        <v>0</v>
      </c>
      <c r="EEM186" s="13">
        <f t="shared" si="54"/>
        <v>0</v>
      </c>
      <c r="EEN186" s="13">
        <f t="shared" si="54"/>
        <v>0</v>
      </c>
      <c r="EEO186" s="13">
        <f t="shared" si="54"/>
        <v>0</v>
      </c>
      <c r="EEP186" s="13">
        <f t="shared" si="54"/>
        <v>0</v>
      </c>
      <c r="EEQ186" s="13">
        <f t="shared" si="54"/>
        <v>0</v>
      </c>
      <c r="EER186" s="13">
        <f t="shared" si="54"/>
        <v>0</v>
      </c>
      <c r="EES186" s="13">
        <f t="shared" si="54"/>
        <v>0</v>
      </c>
      <c r="EET186" s="13">
        <f t="shared" si="54"/>
        <v>0</v>
      </c>
      <c r="EEU186" s="13">
        <f t="shared" si="54"/>
        <v>0</v>
      </c>
      <c r="EEV186" s="13">
        <f t="shared" si="54"/>
        <v>0</v>
      </c>
      <c r="EEW186" s="13">
        <f t="shared" si="54"/>
        <v>0</v>
      </c>
      <c r="EEX186" s="13">
        <f t="shared" si="54"/>
        <v>0</v>
      </c>
      <c r="EEY186" s="13">
        <f t="shared" si="54"/>
        <v>0</v>
      </c>
      <c r="EEZ186" s="13">
        <f t="shared" si="54"/>
        <v>0</v>
      </c>
      <c r="EFA186" s="13">
        <f t="shared" si="54"/>
        <v>0</v>
      </c>
      <c r="EFB186" s="13">
        <f t="shared" si="54"/>
        <v>0</v>
      </c>
      <c r="EFC186" s="13">
        <f t="shared" si="54"/>
        <v>0</v>
      </c>
      <c r="EFD186" s="13">
        <f t="shared" si="54"/>
        <v>0</v>
      </c>
      <c r="EFE186" s="13">
        <f t="shared" si="54"/>
        <v>0</v>
      </c>
      <c r="EFF186" s="13">
        <f t="shared" si="54"/>
        <v>0</v>
      </c>
      <c r="EFG186" s="13">
        <f t="shared" si="54"/>
        <v>0</v>
      </c>
      <c r="EFH186" s="13">
        <f t="shared" si="54"/>
        <v>0</v>
      </c>
      <c r="EFI186" s="13">
        <f t="shared" ref="EFI186:EHT186" si="55">general_device_image.description</f>
        <v>0</v>
      </c>
      <c r="EFJ186" s="13">
        <f t="shared" si="55"/>
        <v>0</v>
      </c>
      <c r="EFK186" s="13">
        <f t="shared" si="55"/>
        <v>0</v>
      </c>
      <c r="EFL186" s="13">
        <f t="shared" si="55"/>
        <v>0</v>
      </c>
      <c r="EFM186" s="13">
        <f t="shared" si="55"/>
        <v>0</v>
      </c>
      <c r="EFN186" s="13">
        <f t="shared" si="55"/>
        <v>0</v>
      </c>
      <c r="EFO186" s="13">
        <f t="shared" si="55"/>
        <v>0</v>
      </c>
      <c r="EFP186" s="13">
        <f t="shared" si="55"/>
        <v>0</v>
      </c>
      <c r="EFQ186" s="13">
        <f t="shared" si="55"/>
        <v>0</v>
      </c>
      <c r="EFR186" s="13">
        <f t="shared" si="55"/>
        <v>0</v>
      </c>
      <c r="EFS186" s="13">
        <f t="shared" si="55"/>
        <v>0</v>
      </c>
      <c r="EFT186" s="13">
        <f t="shared" si="55"/>
        <v>0</v>
      </c>
      <c r="EFU186" s="13">
        <f t="shared" si="55"/>
        <v>0</v>
      </c>
      <c r="EFV186" s="13">
        <f t="shared" si="55"/>
        <v>0</v>
      </c>
      <c r="EFW186" s="13">
        <f t="shared" si="55"/>
        <v>0</v>
      </c>
      <c r="EFX186" s="13">
        <f t="shared" si="55"/>
        <v>0</v>
      </c>
      <c r="EFY186" s="13">
        <f t="shared" si="55"/>
        <v>0</v>
      </c>
      <c r="EFZ186" s="13">
        <f t="shared" si="55"/>
        <v>0</v>
      </c>
      <c r="EGA186" s="13">
        <f t="shared" si="55"/>
        <v>0</v>
      </c>
      <c r="EGB186" s="13">
        <f t="shared" si="55"/>
        <v>0</v>
      </c>
      <c r="EGC186" s="13">
        <f t="shared" si="55"/>
        <v>0</v>
      </c>
      <c r="EGD186" s="13">
        <f t="shared" si="55"/>
        <v>0</v>
      </c>
      <c r="EGE186" s="13">
        <f t="shared" si="55"/>
        <v>0</v>
      </c>
      <c r="EGF186" s="13">
        <f t="shared" si="55"/>
        <v>0</v>
      </c>
      <c r="EGG186" s="13">
        <f t="shared" si="55"/>
        <v>0</v>
      </c>
      <c r="EGH186" s="13">
        <f t="shared" si="55"/>
        <v>0</v>
      </c>
      <c r="EGI186" s="13">
        <f t="shared" si="55"/>
        <v>0</v>
      </c>
      <c r="EGJ186" s="13">
        <f t="shared" si="55"/>
        <v>0</v>
      </c>
      <c r="EGK186" s="13">
        <f t="shared" si="55"/>
        <v>0</v>
      </c>
      <c r="EGL186" s="13">
        <f t="shared" si="55"/>
        <v>0</v>
      </c>
      <c r="EGM186" s="13">
        <f t="shared" si="55"/>
        <v>0</v>
      </c>
      <c r="EGN186" s="13">
        <f t="shared" si="55"/>
        <v>0</v>
      </c>
      <c r="EGO186" s="13">
        <f t="shared" si="55"/>
        <v>0</v>
      </c>
      <c r="EGP186" s="13">
        <f t="shared" si="55"/>
        <v>0</v>
      </c>
      <c r="EGQ186" s="13">
        <f t="shared" si="55"/>
        <v>0</v>
      </c>
      <c r="EGR186" s="13">
        <f t="shared" si="55"/>
        <v>0</v>
      </c>
      <c r="EGS186" s="13">
        <f t="shared" si="55"/>
        <v>0</v>
      </c>
      <c r="EGT186" s="13">
        <f t="shared" si="55"/>
        <v>0</v>
      </c>
      <c r="EGU186" s="13">
        <f t="shared" si="55"/>
        <v>0</v>
      </c>
      <c r="EGV186" s="13">
        <f t="shared" si="55"/>
        <v>0</v>
      </c>
      <c r="EGW186" s="13">
        <f t="shared" si="55"/>
        <v>0</v>
      </c>
      <c r="EGX186" s="13">
        <f t="shared" si="55"/>
        <v>0</v>
      </c>
      <c r="EGY186" s="13">
        <f t="shared" si="55"/>
        <v>0</v>
      </c>
      <c r="EGZ186" s="13">
        <f t="shared" si="55"/>
        <v>0</v>
      </c>
      <c r="EHA186" s="13">
        <f t="shared" si="55"/>
        <v>0</v>
      </c>
      <c r="EHB186" s="13">
        <f t="shared" si="55"/>
        <v>0</v>
      </c>
      <c r="EHC186" s="13">
        <f t="shared" si="55"/>
        <v>0</v>
      </c>
      <c r="EHD186" s="13">
        <f t="shared" si="55"/>
        <v>0</v>
      </c>
      <c r="EHE186" s="13">
        <f t="shared" si="55"/>
        <v>0</v>
      </c>
      <c r="EHF186" s="13">
        <f t="shared" si="55"/>
        <v>0</v>
      </c>
      <c r="EHG186" s="13">
        <f t="shared" si="55"/>
        <v>0</v>
      </c>
      <c r="EHH186" s="13">
        <f t="shared" si="55"/>
        <v>0</v>
      </c>
      <c r="EHI186" s="13">
        <f t="shared" si="55"/>
        <v>0</v>
      </c>
      <c r="EHJ186" s="13">
        <f t="shared" si="55"/>
        <v>0</v>
      </c>
      <c r="EHK186" s="13">
        <f t="shared" si="55"/>
        <v>0</v>
      </c>
      <c r="EHL186" s="13">
        <f t="shared" si="55"/>
        <v>0</v>
      </c>
      <c r="EHM186" s="13">
        <f t="shared" si="55"/>
        <v>0</v>
      </c>
      <c r="EHN186" s="13">
        <f t="shared" si="55"/>
        <v>0</v>
      </c>
      <c r="EHO186" s="13">
        <f t="shared" si="55"/>
        <v>0</v>
      </c>
      <c r="EHP186" s="13">
        <f t="shared" si="55"/>
        <v>0</v>
      </c>
      <c r="EHQ186" s="13">
        <f t="shared" si="55"/>
        <v>0</v>
      </c>
      <c r="EHR186" s="13">
        <f t="shared" si="55"/>
        <v>0</v>
      </c>
      <c r="EHS186" s="13">
        <f t="shared" si="55"/>
        <v>0</v>
      </c>
      <c r="EHT186" s="13">
        <f t="shared" si="55"/>
        <v>0</v>
      </c>
      <c r="EHU186" s="13">
        <f t="shared" ref="EHU186:EKF186" si="56">general_device_image.description</f>
        <v>0</v>
      </c>
      <c r="EHV186" s="13">
        <f t="shared" si="56"/>
        <v>0</v>
      </c>
      <c r="EHW186" s="13">
        <f t="shared" si="56"/>
        <v>0</v>
      </c>
      <c r="EHX186" s="13">
        <f t="shared" si="56"/>
        <v>0</v>
      </c>
      <c r="EHY186" s="13">
        <f t="shared" si="56"/>
        <v>0</v>
      </c>
      <c r="EHZ186" s="13">
        <f t="shared" si="56"/>
        <v>0</v>
      </c>
      <c r="EIA186" s="13">
        <f t="shared" si="56"/>
        <v>0</v>
      </c>
      <c r="EIB186" s="13">
        <f t="shared" si="56"/>
        <v>0</v>
      </c>
      <c r="EIC186" s="13">
        <f t="shared" si="56"/>
        <v>0</v>
      </c>
      <c r="EID186" s="13">
        <f t="shared" si="56"/>
        <v>0</v>
      </c>
      <c r="EIE186" s="13">
        <f t="shared" si="56"/>
        <v>0</v>
      </c>
      <c r="EIF186" s="13">
        <f t="shared" si="56"/>
        <v>0</v>
      </c>
      <c r="EIG186" s="13">
        <f t="shared" si="56"/>
        <v>0</v>
      </c>
      <c r="EIH186" s="13">
        <f t="shared" si="56"/>
        <v>0</v>
      </c>
      <c r="EII186" s="13">
        <f t="shared" si="56"/>
        <v>0</v>
      </c>
      <c r="EIJ186" s="13">
        <f t="shared" si="56"/>
        <v>0</v>
      </c>
      <c r="EIK186" s="13">
        <f t="shared" si="56"/>
        <v>0</v>
      </c>
      <c r="EIL186" s="13">
        <f t="shared" si="56"/>
        <v>0</v>
      </c>
      <c r="EIM186" s="13">
        <f t="shared" si="56"/>
        <v>0</v>
      </c>
      <c r="EIN186" s="13">
        <f t="shared" si="56"/>
        <v>0</v>
      </c>
      <c r="EIO186" s="13">
        <f t="shared" si="56"/>
        <v>0</v>
      </c>
      <c r="EIP186" s="13">
        <f t="shared" si="56"/>
        <v>0</v>
      </c>
      <c r="EIQ186" s="13">
        <f t="shared" si="56"/>
        <v>0</v>
      </c>
      <c r="EIR186" s="13">
        <f t="shared" si="56"/>
        <v>0</v>
      </c>
      <c r="EIS186" s="13">
        <f t="shared" si="56"/>
        <v>0</v>
      </c>
      <c r="EIT186" s="13">
        <f t="shared" si="56"/>
        <v>0</v>
      </c>
      <c r="EIU186" s="13">
        <f t="shared" si="56"/>
        <v>0</v>
      </c>
      <c r="EIV186" s="13">
        <f t="shared" si="56"/>
        <v>0</v>
      </c>
      <c r="EIW186" s="13">
        <f t="shared" si="56"/>
        <v>0</v>
      </c>
      <c r="EIX186" s="13">
        <f t="shared" si="56"/>
        <v>0</v>
      </c>
      <c r="EIY186" s="13">
        <f t="shared" si="56"/>
        <v>0</v>
      </c>
      <c r="EIZ186" s="13">
        <f t="shared" si="56"/>
        <v>0</v>
      </c>
      <c r="EJA186" s="13">
        <f t="shared" si="56"/>
        <v>0</v>
      </c>
      <c r="EJB186" s="13">
        <f t="shared" si="56"/>
        <v>0</v>
      </c>
      <c r="EJC186" s="13">
        <f t="shared" si="56"/>
        <v>0</v>
      </c>
      <c r="EJD186" s="13">
        <f t="shared" si="56"/>
        <v>0</v>
      </c>
      <c r="EJE186" s="13">
        <f t="shared" si="56"/>
        <v>0</v>
      </c>
      <c r="EJF186" s="13">
        <f t="shared" si="56"/>
        <v>0</v>
      </c>
      <c r="EJG186" s="13">
        <f t="shared" si="56"/>
        <v>0</v>
      </c>
      <c r="EJH186" s="13">
        <f t="shared" si="56"/>
        <v>0</v>
      </c>
      <c r="EJI186" s="13">
        <f t="shared" si="56"/>
        <v>0</v>
      </c>
      <c r="EJJ186" s="13">
        <f t="shared" si="56"/>
        <v>0</v>
      </c>
      <c r="EJK186" s="13">
        <f t="shared" si="56"/>
        <v>0</v>
      </c>
      <c r="EJL186" s="13">
        <f t="shared" si="56"/>
        <v>0</v>
      </c>
      <c r="EJM186" s="13">
        <f t="shared" si="56"/>
        <v>0</v>
      </c>
      <c r="EJN186" s="13">
        <f t="shared" si="56"/>
        <v>0</v>
      </c>
      <c r="EJO186" s="13">
        <f t="shared" si="56"/>
        <v>0</v>
      </c>
      <c r="EJP186" s="13">
        <f t="shared" si="56"/>
        <v>0</v>
      </c>
      <c r="EJQ186" s="13">
        <f t="shared" si="56"/>
        <v>0</v>
      </c>
      <c r="EJR186" s="13">
        <f t="shared" si="56"/>
        <v>0</v>
      </c>
      <c r="EJS186" s="13">
        <f t="shared" si="56"/>
        <v>0</v>
      </c>
      <c r="EJT186" s="13">
        <f t="shared" si="56"/>
        <v>0</v>
      </c>
      <c r="EJU186" s="13">
        <f t="shared" si="56"/>
        <v>0</v>
      </c>
      <c r="EJV186" s="13">
        <f t="shared" si="56"/>
        <v>0</v>
      </c>
      <c r="EJW186" s="13">
        <f t="shared" si="56"/>
        <v>0</v>
      </c>
      <c r="EJX186" s="13">
        <f t="shared" si="56"/>
        <v>0</v>
      </c>
      <c r="EJY186" s="13">
        <f t="shared" si="56"/>
        <v>0</v>
      </c>
      <c r="EJZ186" s="13">
        <f t="shared" si="56"/>
        <v>0</v>
      </c>
      <c r="EKA186" s="13">
        <f t="shared" si="56"/>
        <v>0</v>
      </c>
      <c r="EKB186" s="13">
        <f t="shared" si="56"/>
        <v>0</v>
      </c>
      <c r="EKC186" s="13">
        <f t="shared" si="56"/>
        <v>0</v>
      </c>
      <c r="EKD186" s="13">
        <f t="shared" si="56"/>
        <v>0</v>
      </c>
      <c r="EKE186" s="13">
        <f t="shared" si="56"/>
        <v>0</v>
      </c>
      <c r="EKF186" s="13">
        <f t="shared" si="56"/>
        <v>0</v>
      </c>
      <c r="EKG186" s="13">
        <f t="shared" ref="EKG186:EMR186" si="57">general_device_image.description</f>
        <v>0</v>
      </c>
      <c r="EKH186" s="13">
        <f t="shared" si="57"/>
        <v>0</v>
      </c>
      <c r="EKI186" s="13">
        <f t="shared" si="57"/>
        <v>0</v>
      </c>
      <c r="EKJ186" s="13">
        <f t="shared" si="57"/>
        <v>0</v>
      </c>
      <c r="EKK186" s="13">
        <f t="shared" si="57"/>
        <v>0</v>
      </c>
      <c r="EKL186" s="13">
        <f t="shared" si="57"/>
        <v>0</v>
      </c>
      <c r="EKM186" s="13">
        <f t="shared" si="57"/>
        <v>0</v>
      </c>
      <c r="EKN186" s="13">
        <f t="shared" si="57"/>
        <v>0</v>
      </c>
      <c r="EKO186" s="13">
        <f t="shared" si="57"/>
        <v>0</v>
      </c>
      <c r="EKP186" s="13">
        <f t="shared" si="57"/>
        <v>0</v>
      </c>
      <c r="EKQ186" s="13">
        <f t="shared" si="57"/>
        <v>0</v>
      </c>
      <c r="EKR186" s="13">
        <f t="shared" si="57"/>
        <v>0</v>
      </c>
      <c r="EKS186" s="13">
        <f t="shared" si="57"/>
        <v>0</v>
      </c>
      <c r="EKT186" s="13">
        <f t="shared" si="57"/>
        <v>0</v>
      </c>
      <c r="EKU186" s="13">
        <f t="shared" si="57"/>
        <v>0</v>
      </c>
      <c r="EKV186" s="13">
        <f t="shared" si="57"/>
        <v>0</v>
      </c>
      <c r="EKW186" s="13">
        <f t="shared" si="57"/>
        <v>0</v>
      </c>
      <c r="EKX186" s="13">
        <f t="shared" si="57"/>
        <v>0</v>
      </c>
      <c r="EKY186" s="13">
        <f t="shared" si="57"/>
        <v>0</v>
      </c>
      <c r="EKZ186" s="13">
        <f t="shared" si="57"/>
        <v>0</v>
      </c>
      <c r="ELA186" s="13">
        <f t="shared" si="57"/>
        <v>0</v>
      </c>
      <c r="ELB186" s="13">
        <f t="shared" si="57"/>
        <v>0</v>
      </c>
      <c r="ELC186" s="13">
        <f t="shared" si="57"/>
        <v>0</v>
      </c>
      <c r="ELD186" s="13">
        <f t="shared" si="57"/>
        <v>0</v>
      </c>
      <c r="ELE186" s="13">
        <f t="shared" si="57"/>
        <v>0</v>
      </c>
      <c r="ELF186" s="13">
        <f t="shared" si="57"/>
        <v>0</v>
      </c>
      <c r="ELG186" s="13">
        <f t="shared" si="57"/>
        <v>0</v>
      </c>
      <c r="ELH186" s="13">
        <f t="shared" si="57"/>
        <v>0</v>
      </c>
      <c r="ELI186" s="13">
        <f t="shared" si="57"/>
        <v>0</v>
      </c>
      <c r="ELJ186" s="13">
        <f t="shared" si="57"/>
        <v>0</v>
      </c>
      <c r="ELK186" s="13">
        <f t="shared" si="57"/>
        <v>0</v>
      </c>
      <c r="ELL186" s="13">
        <f t="shared" si="57"/>
        <v>0</v>
      </c>
      <c r="ELM186" s="13">
        <f t="shared" si="57"/>
        <v>0</v>
      </c>
      <c r="ELN186" s="13">
        <f t="shared" si="57"/>
        <v>0</v>
      </c>
      <c r="ELO186" s="13">
        <f t="shared" si="57"/>
        <v>0</v>
      </c>
      <c r="ELP186" s="13">
        <f t="shared" si="57"/>
        <v>0</v>
      </c>
      <c r="ELQ186" s="13">
        <f t="shared" si="57"/>
        <v>0</v>
      </c>
      <c r="ELR186" s="13">
        <f t="shared" si="57"/>
        <v>0</v>
      </c>
      <c r="ELS186" s="13">
        <f t="shared" si="57"/>
        <v>0</v>
      </c>
      <c r="ELT186" s="13">
        <f t="shared" si="57"/>
        <v>0</v>
      </c>
      <c r="ELU186" s="13">
        <f t="shared" si="57"/>
        <v>0</v>
      </c>
      <c r="ELV186" s="13">
        <f t="shared" si="57"/>
        <v>0</v>
      </c>
      <c r="ELW186" s="13">
        <f t="shared" si="57"/>
        <v>0</v>
      </c>
      <c r="ELX186" s="13">
        <f t="shared" si="57"/>
        <v>0</v>
      </c>
      <c r="ELY186" s="13">
        <f t="shared" si="57"/>
        <v>0</v>
      </c>
      <c r="ELZ186" s="13">
        <f t="shared" si="57"/>
        <v>0</v>
      </c>
      <c r="EMA186" s="13">
        <f t="shared" si="57"/>
        <v>0</v>
      </c>
      <c r="EMB186" s="13">
        <f t="shared" si="57"/>
        <v>0</v>
      </c>
      <c r="EMC186" s="13">
        <f t="shared" si="57"/>
        <v>0</v>
      </c>
      <c r="EMD186" s="13">
        <f t="shared" si="57"/>
        <v>0</v>
      </c>
      <c r="EME186" s="13">
        <f t="shared" si="57"/>
        <v>0</v>
      </c>
      <c r="EMF186" s="13">
        <f t="shared" si="57"/>
        <v>0</v>
      </c>
      <c r="EMG186" s="13">
        <f t="shared" si="57"/>
        <v>0</v>
      </c>
      <c r="EMH186" s="13">
        <f t="shared" si="57"/>
        <v>0</v>
      </c>
      <c r="EMI186" s="13">
        <f t="shared" si="57"/>
        <v>0</v>
      </c>
      <c r="EMJ186" s="13">
        <f t="shared" si="57"/>
        <v>0</v>
      </c>
      <c r="EMK186" s="13">
        <f t="shared" si="57"/>
        <v>0</v>
      </c>
      <c r="EML186" s="13">
        <f t="shared" si="57"/>
        <v>0</v>
      </c>
      <c r="EMM186" s="13">
        <f t="shared" si="57"/>
        <v>0</v>
      </c>
      <c r="EMN186" s="13">
        <f t="shared" si="57"/>
        <v>0</v>
      </c>
      <c r="EMO186" s="13">
        <f t="shared" si="57"/>
        <v>0</v>
      </c>
      <c r="EMP186" s="13">
        <f t="shared" si="57"/>
        <v>0</v>
      </c>
      <c r="EMQ186" s="13">
        <f t="shared" si="57"/>
        <v>0</v>
      </c>
      <c r="EMR186" s="13">
        <f t="shared" si="57"/>
        <v>0</v>
      </c>
      <c r="EMS186" s="13">
        <f t="shared" ref="EMS186:EPD186" si="58">general_device_image.description</f>
        <v>0</v>
      </c>
      <c r="EMT186" s="13">
        <f t="shared" si="58"/>
        <v>0</v>
      </c>
      <c r="EMU186" s="13">
        <f t="shared" si="58"/>
        <v>0</v>
      </c>
      <c r="EMV186" s="13">
        <f t="shared" si="58"/>
        <v>0</v>
      </c>
      <c r="EMW186" s="13">
        <f t="shared" si="58"/>
        <v>0</v>
      </c>
      <c r="EMX186" s="13">
        <f t="shared" si="58"/>
        <v>0</v>
      </c>
      <c r="EMY186" s="13">
        <f t="shared" si="58"/>
        <v>0</v>
      </c>
      <c r="EMZ186" s="13">
        <f t="shared" si="58"/>
        <v>0</v>
      </c>
      <c r="ENA186" s="13">
        <f t="shared" si="58"/>
        <v>0</v>
      </c>
      <c r="ENB186" s="13">
        <f t="shared" si="58"/>
        <v>0</v>
      </c>
      <c r="ENC186" s="13">
        <f t="shared" si="58"/>
        <v>0</v>
      </c>
      <c r="END186" s="13">
        <f t="shared" si="58"/>
        <v>0</v>
      </c>
      <c r="ENE186" s="13">
        <f t="shared" si="58"/>
        <v>0</v>
      </c>
      <c r="ENF186" s="13">
        <f t="shared" si="58"/>
        <v>0</v>
      </c>
      <c r="ENG186" s="13">
        <f t="shared" si="58"/>
        <v>0</v>
      </c>
      <c r="ENH186" s="13">
        <f t="shared" si="58"/>
        <v>0</v>
      </c>
      <c r="ENI186" s="13">
        <f t="shared" si="58"/>
        <v>0</v>
      </c>
      <c r="ENJ186" s="13">
        <f t="shared" si="58"/>
        <v>0</v>
      </c>
      <c r="ENK186" s="13">
        <f t="shared" si="58"/>
        <v>0</v>
      </c>
      <c r="ENL186" s="13">
        <f t="shared" si="58"/>
        <v>0</v>
      </c>
      <c r="ENM186" s="13">
        <f t="shared" si="58"/>
        <v>0</v>
      </c>
      <c r="ENN186" s="13">
        <f t="shared" si="58"/>
        <v>0</v>
      </c>
      <c r="ENO186" s="13">
        <f t="shared" si="58"/>
        <v>0</v>
      </c>
      <c r="ENP186" s="13">
        <f t="shared" si="58"/>
        <v>0</v>
      </c>
      <c r="ENQ186" s="13">
        <f t="shared" si="58"/>
        <v>0</v>
      </c>
      <c r="ENR186" s="13">
        <f t="shared" si="58"/>
        <v>0</v>
      </c>
      <c r="ENS186" s="13">
        <f t="shared" si="58"/>
        <v>0</v>
      </c>
      <c r="ENT186" s="13">
        <f t="shared" si="58"/>
        <v>0</v>
      </c>
      <c r="ENU186" s="13">
        <f t="shared" si="58"/>
        <v>0</v>
      </c>
      <c r="ENV186" s="13">
        <f t="shared" si="58"/>
        <v>0</v>
      </c>
      <c r="ENW186" s="13">
        <f t="shared" si="58"/>
        <v>0</v>
      </c>
      <c r="ENX186" s="13">
        <f t="shared" si="58"/>
        <v>0</v>
      </c>
      <c r="ENY186" s="13">
        <f t="shared" si="58"/>
        <v>0</v>
      </c>
      <c r="ENZ186" s="13">
        <f t="shared" si="58"/>
        <v>0</v>
      </c>
      <c r="EOA186" s="13">
        <f t="shared" si="58"/>
        <v>0</v>
      </c>
      <c r="EOB186" s="13">
        <f t="shared" si="58"/>
        <v>0</v>
      </c>
      <c r="EOC186" s="13">
        <f t="shared" si="58"/>
        <v>0</v>
      </c>
      <c r="EOD186" s="13">
        <f t="shared" si="58"/>
        <v>0</v>
      </c>
      <c r="EOE186" s="13">
        <f t="shared" si="58"/>
        <v>0</v>
      </c>
      <c r="EOF186" s="13">
        <f t="shared" si="58"/>
        <v>0</v>
      </c>
      <c r="EOG186" s="13">
        <f t="shared" si="58"/>
        <v>0</v>
      </c>
      <c r="EOH186" s="13">
        <f t="shared" si="58"/>
        <v>0</v>
      </c>
      <c r="EOI186" s="13">
        <f t="shared" si="58"/>
        <v>0</v>
      </c>
      <c r="EOJ186" s="13">
        <f t="shared" si="58"/>
        <v>0</v>
      </c>
      <c r="EOK186" s="13">
        <f t="shared" si="58"/>
        <v>0</v>
      </c>
      <c r="EOL186" s="13">
        <f t="shared" si="58"/>
        <v>0</v>
      </c>
      <c r="EOM186" s="13">
        <f t="shared" si="58"/>
        <v>0</v>
      </c>
      <c r="EON186" s="13">
        <f t="shared" si="58"/>
        <v>0</v>
      </c>
      <c r="EOO186" s="13">
        <f t="shared" si="58"/>
        <v>0</v>
      </c>
      <c r="EOP186" s="13">
        <f t="shared" si="58"/>
        <v>0</v>
      </c>
      <c r="EOQ186" s="13">
        <f t="shared" si="58"/>
        <v>0</v>
      </c>
      <c r="EOR186" s="13">
        <f t="shared" si="58"/>
        <v>0</v>
      </c>
      <c r="EOS186" s="13">
        <f t="shared" si="58"/>
        <v>0</v>
      </c>
      <c r="EOT186" s="13">
        <f t="shared" si="58"/>
        <v>0</v>
      </c>
      <c r="EOU186" s="13">
        <f t="shared" si="58"/>
        <v>0</v>
      </c>
      <c r="EOV186" s="13">
        <f t="shared" si="58"/>
        <v>0</v>
      </c>
      <c r="EOW186" s="13">
        <f t="shared" si="58"/>
        <v>0</v>
      </c>
      <c r="EOX186" s="13">
        <f t="shared" si="58"/>
        <v>0</v>
      </c>
      <c r="EOY186" s="13">
        <f t="shared" si="58"/>
        <v>0</v>
      </c>
      <c r="EOZ186" s="13">
        <f t="shared" si="58"/>
        <v>0</v>
      </c>
      <c r="EPA186" s="13">
        <f t="shared" si="58"/>
        <v>0</v>
      </c>
      <c r="EPB186" s="13">
        <f t="shared" si="58"/>
        <v>0</v>
      </c>
      <c r="EPC186" s="13">
        <f t="shared" si="58"/>
        <v>0</v>
      </c>
      <c r="EPD186" s="13">
        <f t="shared" si="58"/>
        <v>0</v>
      </c>
      <c r="EPE186" s="13">
        <f t="shared" ref="EPE186:ERP186" si="59">general_device_image.description</f>
        <v>0</v>
      </c>
      <c r="EPF186" s="13">
        <f t="shared" si="59"/>
        <v>0</v>
      </c>
      <c r="EPG186" s="13">
        <f t="shared" si="59"/>
        <v>0</v>
      </c>
      <c r="EPH186" s="13">
        <f t="shared" si="59"/>
        <v>0</v>
      </c>
      <c r="EPI186" s="13">
        <f t="shared" si="59"/>
        <v>0</v>
      </c>
      <c r="EPJ186" s="13">
        <f t="shared" si="59"/>
        <v>0</v>
      </c>
      <c r="EPK186" s="13">
        <f t="shared" si="59"/>
        <v>0</v>
      </c>
      <c r="EPL186" s="13">
        <f t="shared" si="59"/>
        <v>0</v>
      </c>
      <c r="EPM186" s="13">
        <f t="shared" si="59"/>
        <v>0</v>
      </c>
      <c r="EPN186" s="13">
        <f t="shared" si="59"/>
        <v>0</v>
      </c>
      <c r="EPO186" s="13">
        <f t="shared" si="59"/>
        <v>0</v>
      </c>
      <c r="EPP186" s="13">
        <f t="shared" si="59"/>
        <v>0</v>
      </c>
      <c r="EPQ186" s="13">
        <f t="shared" si="59"/>
        <v>0</v>
      </c>
      <c r="EPR186" s="13">
        <f t="shared" si="59"/>
        <v>0</v>
      </c>
      <c r="EPS186" s="13">
        <f t="shared" si="59"/>
        <v>0</v>
      </c>
      <c r="EPT186" s="13">
        <f t="shared" si="59"/>
        <v>0</v>
      </c>
      <c r="EPU186" s="13">
        <f t="shared" si="59"/>
        <v>0</v>
      </c>
      <c r="EPV186" s="13">
        <f t="shared" si="59"/>
        <v>0</v>
      </c>
      <c r="EPW186" s="13">
        <f t="shared" si="59"/>
        <v>0</v>
      </c>
      <c r="EPX186" s="13">
        <f t="shared" si="59"/>
        <v>0</v>
      </c>
      <c r="EPY186" s="13">
        <f t="shared" si="59"/>
        <v>0</v>
      </c>
      <c r="EPZ186" s="13">
        <f t="shared" si="59"/>
        <v>0</v>
      </c>
      <c r="EQA186" s="13">
        <f t="shared" si="59"/>
        <v>0</v>
      </c>
      <c r="EQB186" s="13">
        <f t="shared" si="59"/>
        <v>0</v>
      </c>
      <c r="EQC186" s="13">
        <f t="shared" si="59"/>
        <v>0</v>
      </c>
      <c r="EQD186" s="13">
        <f t="shared" si="59"/>
        <v>0</v>
      </c>
      <c r="EQE186" s="13">
        <f t="shared" si="59"/>
        <v>0</v>
      </c>
      <c r="EQF186" s="13">
        <f t="shared" si="59"/>
        <v>0</v>
      </c>
      <c r="EQG186" s="13">
        <f t="shared" si="59"/>
        <v>0</v>
      </c>
      <c r="EQH186" s="13">
        <f t="shared" si="59"/>
        <v>0</v>
      </c>
      <c r="EQI186" s="13">
        <f t="shared" si="59"/>
        <v>0</v>
      </c>
      <c r="EQJ186" s="13">
        <f t="shared" si="59"/>
        <v>0</v>
      </c>
      <c r="EQK186" s="13">
        <f t="shared" si="59"/>
        <v>0</v>
      </c>
      <c r="EQL186" s="13">
        <f t="shared" si="59"/>
        <v>0</v>
      </c>
      <c r="EQM186" s="13">
        <f t="shared" si="59"/>
        <v>0</v>
      </c>
      <c r="EQN186" s="13">
        <f t="shared" si="59"/>
        <v>0</v>
      </c>
      <c r="EQO186" s="13">
        <f t="shared" si="59"/>
        <v>0</v>
      </c>
      <c r="EQP186" s="13">
        <f t="shared" si="59"/>
        <v>0</v>
      </c>
      <c r="EQQ186" s="13">
        <f t="shared" si="59"/>
        <v>0</v>
      </c>
      <c r="EQR186" s="13">
        <f t="shared" si="59"/>
        <v>0</v>
      </c>
      <c r="EQS186" s="13">
        <f t="shared" si="59"/>
        <v>0</v>
      </c>
      <c r="EQT186" s="13">
        <f t="shared" si="59"/>
        <v>0</v>
      </c>
      <c r="EQU186" s="13">
        <f t="shared" si="59"/>
        <v>0</v>
      </c>
      <c r="EQV186" s="13">
        <f t="shared" si="59"/>
        <v>0</v>
      </c>
      <c r="EQW186" s="13">
        <f t="shared" si="59"/>
        <v>0</v>
      </c>
      <c r="EQX186" s="13">
        <f t="shared" si="59"/>
        <v>0</v>
      </c>
      <c r="EQY186" s="13">
        <f t="shared" si="59"/>
        <v>0</v>
      </c>
      <c r="EQZ186" s="13">
        <f t="shared" si="59"/>
        <v>0</v>
      </c>
      <c r="ERA186" s="13">
        <f t="shared" si="59"/>
        <v>0</v>
      </c>
      <c r="ERB186" s="13">
        <f t="shared" si="59"/>
        <v>0</v>
      </c>
      <c r="ERC186" s="13">
        <f t="shared" si="59"/>
        <v>0</v>
      </c>
      <c r="ERD186" s="13">
        <f t="shared" si="59"/>
        <v>0</v>
      </c>
      <c r="ERE186" s="13">
        <f t="shared" si="59"/>
        <v>0</v>
      </c>
      <c r="ERF186" s="13">
        <f t="shared" si="59"/>
        <v>0</v>
      </c>
      <c r="ERG186" s="13">
        <f t="shared" si="59"/>
        <v>0</v>
      </c>
      <c r="ERH186" s="13">
        <f t="shared" si="59"/>
        <v>0</v>
      </c>
      <c r="ERI186" s="13">
        <f t="shared" si="59"/>
        <v>0</v>
      </c>
      <c r="ERJ186" s="13">
        <f t="shared" si="59"/>
        <v>0</v>
      </c>
      <c r="ERK186" s="13">
        <f t="shared" si="59"/>
        <v>0</v>
      </c>
      <c r="ERL186" s="13">
        <f t="shared" si="59"/>
        <v>0</v>
      </c>
      <c r="ERM186" s="13">
        <f t="shared" si="59"/>
        <v>0</v>
      </c>
      <c r="ERN186" s="13">
        <f t="shared" si="59"/>
        <v>0</v>
      </c>
      <c r="ERO186" s="13">
        <f t="shared" si="59"/>
        <v>0</v>
      </c>
      <c r="ERP186" s="13">
        <f t="shared" si="59"/>
        <v>0</v>
      </c>
      <c r="ERQ186" s="13">
        <f t="shared" ref="ERQ186:EUB186" si="60">general_device_image.description</f>
        <v>0</v>
      </c>
      <c r="ERR186" s="13">
        <f t="shared" si="60"/>
        <v>0</v>
      </c>
      <c r="ERS186" s="13">
        <f t="shared" si="60"/>
        <v>0</v>
      </c>
      <c r="ERT186" s="13">
        <f t="shared" si="60"/>
        <v>0</v>
      </c>
      <c r="ERU186" s="13">
        <f t="shared" si="60"/>
        <v>0</v>
      </c>
      <c r="ERV186" s="13">
        <f t="shared" si="60"/>
        <v>0</v>
      </c>
      <c r="ERW186" s="13">
        <f t="shared" si="60"/>
        <v>0</v>
      </c>
      <c r="ERX186" s="13">
        <f t="shared" si="60"/>
        <v>0</v>
      </c>
      <c r="ERY186" s="13">
        <f t="shared" si="60"/>
        <v>0</v>
      </c>
      <c r="ERZ186" s="13">
        <f t="shared" si="60"/>
        <v>0</v>
      </c>
      <c r="ESA186" s="13">
        <f t="shared" si="60"/>
        <v>0</v>
      </c>
      <c r="ESB186" s="13">
        <f t="shared" si="60"/>
        <v>0</v>
      </c>
      <c r="ESC186" s="13">
        <f t="shared" si="60"/>
        <v>0</v>
      </c>
      <c r="ESD186" s="13">
        <f t="shared" si="60"/>
        <v>0</v>
      </c>
      <c r="ESE186" s="13">
        <f t="shared" si="60"/>
        <v>0</v>
      </c>
      <c r="ESF186" s="13">
        <f t="shared" si="60"/>
        <v>0</v>
      </c>
      <c r="ESG186" s="13">
        <f t="shared" si="60"/>
        <v>0</v>
      </c>
      <c r="ESH186" s="13">
        <f t="shared" si="60"/>
        <v>0</v>
      </c>
      <c r="ESI186" s="13">
        <f t="shared" si="60"/>
        <v>0</v>
      </c>
      <c r="ESJ186" s="13">
        <f t="shared" si="60"/>
        <v>0</v>
      </c>
      <c r="ESK186" s="13">
        <f t="shared" si="60"/>
        <v>0</v>
      </c>
      <c r="ESL186" s="13">
        <f t="shared" si="60"/>
        <v>0</v>
      </c>
      <c r="ESM186" s="13">
        <f t="shared" si="60"/>
        <v>0</v>
      </c>
      <c r="ESN186" s="13">
        <f t="shared" si="60"/>
        <v>0</v>
      </c>
      <c r="ESO186" s="13">
        <f t="shared" si="60"/>
        <v>0</v>
      </c>
      <c r="ESP186" s="13">
        <f t="shared" si="60"/>
        <v>0</v>
      </c>
      <c r="ESQ186" s="13">
        <f t="shared" si="60"/>
        <v>0</v>
      </c>
      <c r="ESR186" s="13">
        <f t="shared" si="60"/>
        <v>0</v>
      </c>
      <c r="ESS186" s="13">
        <f t="shared" si="60"/>
        <v>0</v>
      </c>
      <c r="EST186" s="13">
        <f t="shared" si="60"/>
        <v>0</v>
      </c>
      <c r="ESU186" s="13">
        <f t="shared" si="60"/>
        <v>0</v>
      </c>
      <c r="ESV186" s="13">
        <f t="shared" si="60"/>
        <v>0</v>
      </c>
      <c r="ESW186" s="13">
        <f t="shared" si="60"/>
        <v>0</v>
      </c>
      <c r="ESX186" s="13">
        <f t="shared" si="60"/>
        <v>0</v>
      </c>
      <c r="ESY186" s="13">
        <f t="shared" si="60"/>
        <v>0</v>
      </c>
      <c r="ESZ186" s="13">
        <f t="shared" si="60"/>
        <v>0</v>
      </c>
      <c r="ETA186" s="13">
        <f t="shared" si="60"/>
        <v>0</v>
      </c>
      <c r="ETB186" s="13">
        <f t="shared" si="60"/>
        <v>0</v>
      </c>
      <c r="ETC186" s="13">
        <f t="shared" si="60"/>
        <v>0</v>
      </c>
      <c r="ETD186" s="13">
        <f t="shared" si="60"/>
        <v>0</v>
      </c>
      <c r="ETE186" s="13">
        <f t="shared" si="60"/>
        <v>0</v>
      </c>
      <c r="ETF186" s="13">
        <f t="shared" si="60"/>
        <v>0</v>
      </c>
      <c r="ETG186" s="13">
        <f t="shared" si="60"/>
        <v>0</v>
      </c>
      <c r="ETH186" s="13">
        <f t="shared" si="60"/>
        <v>0</v>
      </c>
      <c r="ETI186" s="13">
        <f t="shared" si="60"/>
        <v>0</v>
      </c>
      <c r="ETJ186" s="13">
        <f t="shared" si="60"/>
        <v>0</v>
      </c>
      <c r="ETK186" s="13">
        <f t="shared" si="60"/>
        <v>0</v>
      </c>
      <c r="ETL186" s="13">
        <f t="shared" si="60"/>
        <v>0</v>
      </c>
      <c r="ETM186" s="13">
        <f t="shared" si="60"/>
        <v>0</v>
      </c>
      <c r="ETN186" s="13">
        <f t="shared" si="60"/>
        <v>0</v>
      </c>
      <c r="ETO186" s="13">
        <f t="shared" si="60"/>
        <v>0</v>
      </c>
      <c r="ETP186" s="13">
        <f t="shared" si="60"/>
        <v>0</v>
      </c>
      <c r="ETQ186" s="13">
        <f t="shared" si="60"/>
        <v>0</v>
      </c>
      <c r="ETR186" s="13">
        <f t="shared" si="60"/>
        <v>0</v>
      </c>
      <c r="ETS186" s="13">
        <f t="shared" si="60"/>
        <v>0</v>
      </c>
      <c r="ETT186" s="13">
        <f t="shared" si="60"/>
        <v>0</v>
      </c>
      <c r="ETU186" s="13">
        <f t="shared" si="60"/>
        <v>0</v>
      </c>
      <c r="ETV186" s="13">
        <f t="shared" si="60"/>
        <v>0</v>
      </c>
      <c r="ETW186" s="13">
        <f t="shared" si="60"/>
        <v>0</v>
      </c>
      <c r="ETX186" s="13">
        <f t="shared" si="60"/>
        <v>0</v>
      </c>
      <c r="ETY186" s="13">
        <f t="shared" si="60"/>
        <v>0</v>
      </c>
      <c r="ETZ186" s="13">
        <f t="shared" si="60"/>
        <v>0</v>
      </c>
      <c r="EUA186" s="13">
        <f t="shared" si="60"/>
        <v>0</v>
      </c>
      <c r="EUB186" s="13">
        <f t="shared" si="60"/>
        <v>0</v>
      </c>
      <c r="EUC186" s="13">
        <f t="shared" ref="EUC186:EWN186" si="61">general_device_image.description</f>
        <v>0</v>
      </c>
      <c r="EUD186" s="13">
        <f t="shared" si="61"/>
        <v>0</v>
      </c>
      <c r="EUE186" s="13">
        <f t="shared" si="61"/>
        <v>0</v>
      </c>
      <c r="EUF186" s="13">
        <f t="shared" si="61"/>
        <v>0</v>
      </c>
      <c r="EUG186" s="13">
        <f t="shared" si="61"/>
        <v>0</v>
      </c>
      <c r="EUH186" s="13">
        <f t="shared" si="61"/>
        <v>0</v>
      </c>
      <c r="EUI186" s="13">
        <f t="shared" si="61"/>
        <v>0</v>
      </c>
      <c r="EUJ186" s="13">
        <f t="shared" si="61"/>
        <v>0</v>
      </c>
      <c r="EUK186" s="13">
        <f t="shared" si="61"/>
        <v>0</v>
      </c>
      <c r="EUL186" s="13">
        <f t="shared" si="61"/>
        <v>0</v>
      </c>
      <c r="EUM186" s="13">
        <f t="shared" si="61"/>
        <v>0</v>
      </c>
      <c r="EUN186" s="13">
        <f t="shared" si="61"/>
        <v>0</v>
      </c>
      <c r="EUO186" s="13">
        <f t="shared" si="61"/>
        <v>0</v>
      </c>
      <c r="EUP186" s="13">
        <f t="shared" si="61"/>
        <v>0</v>
      </c>
      <c r="EUQ186" s="13">
        <f t="shared" si="61"/>
        <v>0</v>
      </c>
      <c r="EUR186" s="13">
        <f t="shared" si="61"/>
        <v>0</v>
      </c>
      <c r="EUS186" s="13">
        <f t="shared" si="61"/>
        <v>0</v>
      </c>
      <c r="EUT186" s="13">
        <f t="shared" si="61"/>
        <v>0</v>
      </c>
      <c r="EUU186" s="13">
        <f t="shared" si="61"/>
        <v>0</v>
      </c>
      <c r="EUV186" s="13">
        <f t="shared" si="61"/>
        <v>0</v>
      </c>
      <c r="EUW186" s="13">
        <f t="shared" si="61"/>
        <v>0</v>
      </c>
      <c r="EUX186" s="13">
        <f t="shared" si="61"/>
        <v>0</v>
      </c>
      <c r="EUY186" s="13">
        <f t="shared" si="61"/>
        <v>0</v>
      </c>
      <c r="EUZ186" s="13">
        <f t="shared" si="61"/>
        <v>0</v>
      </c>
      <c r="EVA186" s="13">
        <f t="shared" si="61"/>
        <v>0</v>
      </c>
      <c r="EVB186" s="13">
        <f t="shared" si="61"/>
        <v>0</v>
      </c>
      <c r="EVC186" s="13">
        <f t="shared" si="61"/>
        <v>0</v>
      </c>
      <c r="EVD186" s="13">
        <f t="shared" si="61"/>
        <v>0</v>
      </c>
      <c r="EVE186" s="13">
        <f t="shared" si="61"/>
        <v>0</v>
      </c>
      <c r="EVF186" s="13">
        <f t="shared" si="61"/>
        <v>0</v>
      </c>
      <c r="EVG186" s="13">
        <f t="shared" si="61"/>
        <v>0</v>
      </c>
      <c r="EVH186" s="13">
        <f t="shared" si="61"/>
        <v>0</v>
      </c>
      <c r="EVI186" s="13">
        <f t="shared" si="61"/>
        <v>0</v>
      </c>
      <c r="EVJ186" s="13">
        <f t="shared" si="61"/>
        <v>0</v>
      </c>
      <c r="EVK186" s="13">
        <f t="shared" si="61"/>
        <v>0</v>
      </c>
      <c r="EVL186" s="13">
        <f t="shared" si="61"/>
        <v>0</v>
      </c>
      <c r="EVM186" s="13">
        <f t="shared" si="61"/>
        <v>0</v>
      </c>
      <c r="EVN186" s="13">
        <f t="shared" si="61"/>
        <v>0</v>
      </c>
      <c r="EVO186" s="13">
        <f t="shared" si="61"/>
        <v>0</v>
      </c>
      <c r="EVP186" s="13">
        <f t="shared" si="61"/>
        <v>0</v>
      </c>
      <c r="EVQ186" s="13">
        <f t="shared" si="61"/>
        <v>0</v>
      </c>
      <c r="EVR186" s="13">
        <f t="shared" si="61"/>
        <v>0</v>
      </c>
      <c r="EVS186" s="13">
        <f t="shared" si="61"/>
        <v>0</v>
      </c>
      <c r="EVT186" s="13">
        <f t="shared" si="61"/>
        <v>0</v>
      </c>
      <c r="EVU186" s="13">
        <f t="shared" si="61"/>
        <v>0</v>
      </c>
      <c r="EVV186" s="13">
        <f t="shared" si="61"/>
        <v>0</v>
      </c>
      <c r="EVW186" s="13">
        <f t="shared" si="61"/>
        <v>0</v>
      </c>
      <c r="EVX186" s="13">
        <f t="shared" si="61"/>
        <v>0</v>
      </c>
      <c r="EVY186" s="13">
        <f t="shared" si="61"/>
        <v>0</v>
      </c>
      <c r="EVZ186" s="13">
        <f t="shared" si="61"/>
        <v>0</v>
      </c>
      <c r="EWA186" s="13">
        <f t="shared" si="61"/>
        <v>0</v>
      </c>
      <c r="EWB186" s="13">
        <f t="shared" si="61"/>
        <v>0</v>
      </c>
      <c r="EWC186" s="13">
        <f t="shared" si="61"/>
        <v>0</v>
      </c>
      <c r="EWD186" s="13">
        <f t="shared" si="61"/>
        <v>0</v>
      </c>
      <c r="EWE186" s="13">
        <f t="shared" si="61"/>
        <v>0</v>
      </c>
      <c r="EWF186" s="13">
        <f t="shared" si="61"/>
        <v>0</v>
      </c>
      <c r="EWG186" s="13">
        <f t="shared" si="61"/>
        <v>0</v>
      </c>
      <c r="EWH186" s="13">
        <f t="shared" si="61"/>
        <v>0</v>
      </c>
      <c r="EWI186" s="13">
        <f t="shared" si="61"/>
        <v>0</v>
      </c>
      <c r="EWJ186" s="13">
        <f t="shared" si="61"/>
        <v>0</v>
      </c>
      <c r="EWK186" s="13">
        <f t="shared" si="61"/>
        <v>0</v>
      </c>
      <c r="EWL186" s="13">
        <f t="shared" si="61"/>
        <v>0</v>
      </c>
      <c r="EWM186" s="13">
        <f t="shared" si="61"/>
        <v>0</v>
      </c>
      <c r="EWN186" s="13">
        <f t="shared" si="61"/>
        <v>0</v>
      </c>
      <c r="EWO186" s="13">
        <f t="shared" ref="EWO186:EYZ186" si="62">general_device_image.description</f>
        <v>0</v>
      </c>
      <c r="EWP186" s="13">
        <f t="shared" si="62"/>
        <v>0</v>
      </c>
      <c r="EWQ186" s="13">
        <f t="shared" si="62"/>
        <v>0</v>
      </c>
      <c r="EWR186" s="13">
        <f t="shared" si="62"/>
        <v>0</v>
      </c>
      <c r="EWS186" s="13">
        <f t="shared" si="62"/>
        <v>0</v>
      </c>
      <c r="EWT186" s="13">
        <f t="shared" si="62"/>
        <v>0</v>
      </c>
      <c r="EWU186" s="13">
        <f t="shared" si="62"/>
        <v>0</v>
      </c>
      <c r="EWV186" s="13">
        <f t="shared" si="62"/>
        <v>0</v>
      </c>
      <c r="EWW186" s="13">
        <f t="shared" si="62"/>
        <v>0</v>
      </c>
      <c r="EWX186" s="13">
        <f t="shared" si="62"/>
        <v>0</v>
      </c>
      <c r="EWY186" s="13">
        <f t="shared" si="62"/>
        <v>0</v>
      </c>
      <c r="EWZ186" s="13">
        <f t="shared" si="62"/>
        <v>0</v>
      </c>
      <c r="EXA186" s="13">
        <f t="shared" si="62"/>
        <v>0</v>
      </c>
      <c r="EXB186" s="13">
        <f t="shared" si="62"/>
        <v>0</v>
      </c>
      <c r="EXC186" s="13">
        <f t="shared" si="62"/>
        <v>0</v>
      </c>
      <c r="EXD186" s="13">
        <f t="shared" si="62"/>
        <v>0</v>
      </c>
      <c r="EXE186" s="13">
        <f t="shared" si="62"/>
        <v>0</v>
      </c>
      <c r="EXF186" s="13">
        <f t="shared" si="62"/>
        <v>0</v>
      </c>
      <c r="EXG186" s="13">
        <f t="shared" si="62"/>
        <v>0</v>
      </c>
      <c r="EXH186" s="13">
        <f t="shared" si="62"/>
        <v>0</v>
      </c>
      <c r="EXI186" s="13">
        <f t="shared" si="62"/>
        <v>0</v>
      </c>
      <c r="EXJ186" s="13">
        <f t="shared" si="62"/>
        <v>0</v>
      </c>
      <c r="EXK186" s="13">
        <f t="shared" si="62"/>
        <v>0</v>
      </c>
      <c r="EXL186" s="13">
        <f t="shared" si="62"/>
        <v>0</v>
      </c>
      <c r="EXM186" s="13">
        <f t="shared" si="62"/>
        <v>0</v>
      </c>
      <c r="EXN186" s="13">
        <f t="shared" si="62"/>
        <v>0</v>
      </c>
      <c r="EXO186" s="13">
        <f t="shared" si="62"/>
        <v>0</v>
      </c>
      <c r="EXP186" s="13">
        <f t="shared" si="62"/>
        <v>0</v>
      </c>
      <c r="EXQ186" s="13">
        <f t="shared" si="62"/>
        <v>0</v>
      </c>
      <c r="EXR186" s="13">
        <f t="shared" si="62"/>
        <v>0</v>
      </c>
      <c r="EXS186" s="13">
        <f t="shared" si="62"/>
        <v>0</v>
      </c>
      <c r="EXT186" s="13">
        <f t="shared" si="62"/>
        <v>0</v>
      </c>
      <c r="EXU186" s="13">
        <f t="shared" si="62"/>
        <v>0</v>
      </c>
      <c r="EXV186" s="13">
        <f t="shared" si="62"/>
        <v>0</v>
      </c>
      <c r="EXW186" s="13">
        <f t="shared" si="62"/>
        <v>0</v>
      </c>
      <c r="EXX186" s="13">
        <f t="shared" si="62"/>
        <v>0</v>
      </c>
      <c r="EXY186" s="13">
        <f t="shared" si="62"/>
        <v>0</v>
      </c>
      <c r="EXZ186" s="13">
        <f t="shared" si="62"/>
        <v>0</v>
      </c>
      <c r="EYA186" s="13">
        <f t="shared" si="62"/>
        <v>0</v>
      </c>
      <c r="EYB186" s="13">
        <f t="shared" si="62"/>
        <v>0</v>
      </c>
      <c r="EYC186" s="13">
        <f t="shared" si="62"/>
        <v>0</v>
      </c>
      <c r="EYD186" s="13">
        <f t="shared" si="62"/>
        <v>0</v>
      </c>
      <c r="EYE186" s="13">
        <f t="shared" si="62"/>
        <v>0</v>
      </c>
      <c r="EYF186" s="13">
        <f t="shared" si="62"/>
        <v>0</v>
      </c>
      <c r="EYG186" s="13">
        <f t="shared" si="62"/>
        <v>0</v>
      </c>
      <c r="EYH186" s="13">
        <f t="shared" si="62"/>
        <v>0</v>
      </c>
      <c r="EYI186" s="13">
        <f t="shared" si="62"/>
        <v>0</v>
      </c>
      <c r="EYJ186" s="13">
        <f t="shared" si="62"/>
        <v>0</v>
      </c>
      <c r="EYK186" s="13">
        <f t="shared" si="62"/>
        <v>0</v>
      </c>
      <c r="EYL186" s="13">
        <f t="shared" si="62"/>
        <v>0</v>
      </c>
      <c r="EYM186" s="13">
        <f t="shared" si="62"/>
        <v>0</v>
      </c>
      <c r="EYN186" s="13">
        <f t="shared" si="62"/>
        <v>0</v>
      </c>
      <c r="EYO186" s="13">
        <f t="shared" si="62"/>
        <v>0</v>
      </c>
      <c r="EYP186" s="13">
        <f t="shared" si="62"/>
        <v>0</v>
      </c>
      <c r="EYQ186" s="13">
        <f t="shared" si="62"/>
        <v>0</v>
      </c>
      <c r="EYR186" s="13">
        <f t="shared" si="62"/>
        <v>0</v>
      </c>
      <c r="EYS186" s="13">
        <f t="shared" si="62"/>
        <v>0</v>
      </c>
      <c r="EYT186" s="13">
        <f t="shared" si="62"/>
        <v>0</v>
      </c>
      <c r="EYU186" s="13">
        <f t="shared" si="62"/>
        <v>0</v>
      </c>
      <c r="EYV186" s="13">
        <f t="shared" si="62"/>
        <v>0</v>
      </c>
      <c r="EYW186" s="13">
        <f t="shared" si="62"/>
        <v>0</v>
      </c>
      <c r="EYX186" s="13">
        <f t="shared" si="62"/>
        <v>0</v>
      </c>
      <c r="EYY186" s="13">
        <f t="shared" si="62"/>
        <v>0</v>
      </c>
      <c r="EYZ186" s="13">
        <f t="shared" si="62"/>
        <v>0</v>
      </c>
      <c r="EZA186" s="13">
        <f t="shared" ref="EZA186:FBL186" si="63">general_device_image.description</f>
        <v>0</v>
      </c>
      <c r="EZB186" s="13">
        <f t="shared" si="63"/>
        <v>0</v>
      </c>
      <c r="EZC186" s="13">
        <f t="shared" si="63"/>
        <v>0</v>
      </c>
      <c r="EZD186" s="13">
        <f t="shared" si="63"/>
        <v>0</v>
      </c>
      <c r="EZE186" s="13">
        <f t="shared" si="63"/>
        <v>0</v>
      </c>
      <c r="EZF186" s="13">
        <f t="shared" si="63"/>
        <v>0</v>
      </c>
      <c r="EZG186" s="13">
        <f t="shared" si="63"/>
        <v>0</v>
      </c>
      <c r="EZH186" s="13">
        <f t="shared" si="63"/>
        <v>0</v>
      </c>
      <c r="EZI186" s="13">
        <f t="shared" si="63"/>
        <v>0</v>
      </c>
      <c r="EZJ186" s="13">
        <f t="shared" si="63"/>
        <v>0</v>
      </c>
      <c r="EZK186" s="13">
        <f t="shared" si="63"/>
        <v>0</v>
      </c>
      <c r="EZL186" s="13">
        <f t="shared" si="63"/>
        <v>0</v>
      </c>
      <c r="EZM186" s="13">
        <f t="shared" si="63"/>
        <v>0</v>
      </c>
      <c r="EZN186" s="13">
        <f t="shared" si="63"/>
        <v>0</v>
      </c>
      <c r="EZO186" s="13">
        <f t="shared" si="63"/>
        <v>0</v>
      </c>
      <c r="EZP186" s="13">
        <f t="shared" si="63"/>
        <v>0</v>
      </c>
      <c r="EZQ186" s="13">
        <f t="shared" si="63"/>
        <v>0</v>
      </c>
      <c r="EZR186" s="13">
        <f t="shared" si="63"/>
        <v>0</v>
      </c>
      <c r="EZS186" s="13">
        <f t="shared" si="63"/>
        <v>0</v>
      </c>
      <c r="EZT186" s="13">
        <f t="shared" si="63"/>
        <v>0</v>
      </c>
      <c r="EZU186" s="13">
        <f t="shared" si="63"/>
        <v>0</v>
      </c>
      <c r="EZV186" s="13">
        <f t="shared" si="63"/>
        <v>0</v>
      </c>
      <c r="EZW186" s="13">
        <f t="shared" si="63"/>
        <v>0</v>
      </c>
      <c r="EZX186" s="13">
        <f t="shared" si="63"/>
        <v>0</v>
      </c>
      <c r="EZY186" s="13">
        <f t="shared" si="63"/>
        <v>0</v>
      </c>
      <c r="EZZ186" s="13">
        <f t="shared" si="63"/>
        <v>0</v>
      </c>
      <c r="FAA186" s="13">
        <f t="shared" si="63"/>
        <v>0</v>
      </c>
      <c r="FAB186" s="13">
        <f t="shared" si="63"/>
        <v>0</v>
      </c>
      <c r="FAC186" s="13">
        <f t="shared" si="63"/>
        <v>0</v>
      </c>
      <c r="FAD186" s="13">
        <f t="shared" si="63"/>
        <v>0</v>
      </c>
      <c r="FAE186" s="13">
        <f t="shared" si="63"/>
        <v>0</v>
      </c>
      <c r="FAF186" s="13">
        <f t="shared" si="63"/>
        <v>0</v>
      </c>
      <c r="FAG186" s="13">
        <f t="shared" si="63"/>
        <v>0</v>
      </c>
      <c r="FAH186" s="13">
        <f t="shared" si="63"/>
        <v>0</v>
      </c>
      <c r="FAI186" s="13">
        <f t="shared" si="63"/>
        <v>0</v>
      </c>
      <c r="FAJ186" s="13">
        <f t="shared" si="63"/>
        <v>0</v>
      </c>
      <c r="FAK186" s="13">
        <f t="shared" si="63"/>
        <v>0</v>
      </c>
      <c r="FAL186" s="13">
        <f t="shared" si="63"/>
        <v>0</v>
      </c>
      <c r="FAM186" s="13">
        <f t="shared" si="63"/>
        <v>0</v>
      </c>
      <c r="FAN186" s="13">
        <f t="shared" si="63"/>
        <v>0</v>
      </c>
      <c r="FAO186" s="13">
        <f t="shared" si="63"/>
        <v>0</v>
      </c>
      <c r="FAP186" s="13">
        <f t="shared" si="63"/>
        <v>0</v>
      </c>
      <c r="FAQ186" s="13">
        <f t="shared" si="63"/>
        <v>0</v>
      </c>
      <c r="FAR186" s="13">
        <f t="shared" si="63"/>
        <v>0</v>
      </c>
      <c r="FAS186" s="13">
        <f t="shared" si="63"/>
        <v>0</v>
      </c>
      <c r="FAT186" s="13">
        <f t="shared" si="63"/>
        <v>0</v>
      </c>
      <c r="FAU186" s="13">
        <f t="shared" si="63"/>
        <v>0</v>
      </c>
      <c r="FAV186" s="13">
        <f t="shared" si="63"/>
        <v>0</v>
      </c>
      <c r="FAW186" s="13">
        <f t="shared" si="63"/>
        <v>0</v>
      </c>
      <c r="FAX186" s="13">
        <f t="shared" si="63"/>
        <v>0</v>
      </c>
      <c r="FAY186" s="13">
        <f t="shared" si="63"/>
        <v>0</v>
      </c>
      <c r="FAZ186" s="13">
        <f t="shared" si="63"/>
        <v>0</v>
      </c>
      <c r="FBA186" s="13">
        <f t="shared" si="63"/>
        <v>0</v>
      </c>
      <c r="FBB186" s="13">
        <f t="shared" si="63"/>
        <v>0</v>
      </c>
      <c r="FBC186" s="13">
        <f t="shared" si="63"/>
        <v>0</v>
      </c>
      <c r="FBD186" s="13">
        <f t="shared" si="63"/>
        <v>0</v>
      </c>
      <c r="FBE186" s="13">
        <f t="shared" si="63"/>
        <v>0</v>
      </c>
      <c r="FBF186" s="13">
        <f t="shared" si="63"/>
        <v>0</v>
      </c>
      <c r="FBG186" s="13">
        <f t="shared" si="63"/>
        <v>0</v>
      </c>
      <c r="FBH186" s="13">
        <f t="shared" si="63"/>
        <v>0</v>
      </c>
      <c r="FBI186" s="13">
        <f t="shared" si="63"/>
        <v>0</v>
      </c>
      <c r="FBJ186" s="13">
        <f t="shared" si="63"/>
        <v>0</v>
      </c>
      <c r="FBK186" s="13">
        <f t="shared" si="63"/>
        <v>0</v>
      </c>
      <c r="FBL186" s="13">
        <f t="shared" si="63"/>
        <v>0</v>
      </c>
      <c r="FBM186" s="13">
        <f t="shared" ref="FBM186:FDX186" si="64">general_device_image.description</f>
        <v>0</v>
      </c>
      <c r="FBN186" s="13">
        <f t="shared" si="64"/>
        <v>0</v>
      </c>
      <c r="FBO186" s="13">
        <f t="shared" si="64"/>
        <v>0</v>
      </c>
      <c r="FBP186" s="13">
        <f t="shared" si="64"/>
        <v>0</v>
      </c>
      <c r="FBQ186" s="13">
        <f t="shared" si="64"/>
        <v>0</v>
      </c>
      <c r="FBR186" s="13">
        <f t="shared" si="64"/>
        <v>0</v>
      </c>
      <c r="FBS186" s="13">
        <f t="shared" si="64"/>
        <v>0</v>
      </c>
      <c r="FBT186" s="13">
        <f t="shared" si="64"/>
        <v>0</v>
      </c>
      <c r="FBU186" s="13">
        <f t="shared" si="64"/>
        <v>0</v>
      </c>
      <c r="FBV186" s="13">
        <f t="shared" si="64"/>
        <v>0</v>
      </c>
      <c r="FBW186" s="13">
        <f t="shared" si="64"/>
        <v>0</v>
      </c>
      <c r="FBX186" s="13">
        <f t="shared" si="64"/>
        <v>0</v>
      </c>
      <c r="FBY186" s="13">
        <f t="shared" si="64"/>
        <v>0</v>
      </c>
      <c r="FBZ186" s="13">
        <f t="shared" si="64"/>
        <v>0</v>
      </c>
      <c r="FCA186" s="13">
        <f t="shared" si="64"/>
        <v>0</v>
      </c>
      <c r="FCB186" s="13">
        <f t="shared" si="64"/>
        <v>0</v>
      </c>
      <c r="FCC186" s="13">
        <f t="shared" si="64"/>
        <v>0</v>
      </c>
      <c r="FCD186" s="13">
        <f t="shared" si="64"/>
        <v>0</v>
      </c>
      <c r="FCE186" s="13">
        <f t="shared" si="64"/>
        <v>0</v>
      </c>
      <c r="FCF186" s="13">
        <f t="shared" si="64"/>
        <v>0</v>
      </c>
      <c r="FCG186" s="13">
        <f t="shared" si="64"/>
        <v>0</v>
      </c>
      <c r="FCH186" s="13">
        <f t="shared" si="64"/>
        <v>0</v>
      </c>
      <c r="FCI186" s="13">
        <f t="shared" si="64"/>
        <v>0</v>
      </c>
      <c r="FCJ186" s="13">
        <f t="shared" si="64"/>
        <v>0</v>
      </c>
      <c r="FCK186" s="13">
        <f t="shared" si="64"/>
        <v>0</v>
      </c>
      <c r="FCL186" s="13">
        <f t="shared" si="64"/>
        <v>0</v>
      </c>
      <c r="FCM186" s="13">
        <f t="shared" si="64"/>
        <v>0</v>
      </c>
      <c r="FCN186" s="13">
        <f t="shared" si="64"/>
        <v>0</v>
      </c>
      <c r="FCO186" s="13">
        <f t="shared" si="64"/>
        <v>0</v>
      </c>
      <c r="FCP186" s="13">
        <f t="shared" si="64"/>
        <v>0</v>
      </c>
      <c r="FCQ186" s="13">
        <f t="shared" si="64"/>
        <v>0</v>
      </c>
      <c r="FCR186" s="13">
        <f t="shared" si="64"/>
        <v>0</v>
      </c>
      <c r="FCS186" s="13">
        <f t="shared" si="64"/>
        <v>0</v>
      </c>
      <c r="FCT186" s="13">
        <f t="shared" si="64"/>
        <v>0</v>
      </c>
      <c r="FCU186" s="13">
        <f t="shared" si="64"/>
        <v>0</v>
      </c>
      <c r="FCV186" s="13">
        <f t="shared" si="64"/>
        <v>0</v>
      </c>
      <c r="FCW186" s="13">
        <f t="shared" si="64"/>
        <v>0</v>
      </c>
      <c r="FCX186" s="13">
        <f t="shared" si="64"/>
        <v>0</v>
      </c>
      <c r="FCY186" s="13">
        <f t="shared" si="64"/>
        <v>0</v>
      </c>
      <c r="FCZ186" s="13">
        <f t="shared" si="64"/>
        <v>0</v>
      </c>
      <c r="FDA186" s="13">
        <f t="shared" si="64"/>
        <v>0</v>
      </c>
      <c r="FDB186" s="13">
        <f t="shared" si="64"/>
        <v>0</v>
      </c>
      <c r="FDC186" s="13">
        <f t="shared" si="64"/>
        <v>0</v>
      </c>
      <c r="FDD186" s="13">
        <f t="shared" si="64"/>
        <v>0</v>
      </c>
      <c r="FDE186" s="13">
        <f t="shared" si="64"/>
        <v>0</v>
      </c>
      <c r="FDF186" s="13">
        <f t="shared" si="64"/>
        <v>0</v>
      </c>
      <c r="FDG186" s="13">
        <f t="shared" si="64"/>
        <v>0</v>
      </c>
      <c r="FDH186" s="13">
        <f t="shared" si="64"/>
        <v>0</v>
      </c>
      <c r="FDI186" s="13">
        <f t="shared" si="64"/>
        <v>0</v>
      </c>
      <c r="FDJ186" s="13">
        <f t="shared" si="64"/>
        <v>0</v>
      </c>
      <c r="FDK186" s="13">
        <f t="shared" si="64"/>
        <v>0</v>
      </c>
      <c r="FDL186" s="13">
        <f t="shared" si="64"/>
        <v>0</v>
      </c>
      <c r="FDM186" s="13">
        <f t="shared" si="64"/>
        <v>0</v>
      </c>
      <c r="FDN186" s="13">
        <f t="shared" si="64"/>
        <v>0</v>
      </c>
      <c r="FDO186" s="13">
        <f t="shared" si="64"/>
        <v>0</v>
      </c>
      <c r="FDP186" s="13">
        <f t="shared" si="64"/>
        <v>0</v>
      </c>
      <c r="FDQ186" s="13">
        <f t="shared" si="64"/>
        <v>0</v>
      </c>
      <c r="FDR186" s="13">
        <f t="shared" si="64"/>
        <v>0</v>
      </c>
      <c r="FDS186" s="13">
        <f t="shared" si="64"/>
        <v>0</v>
      </c>
      <c r="FDT186" s="13">
        <f t="shared" si="64"/>
        <v>0</v>
      </c>
      <c r="FDU186" s="13">
        <f t="shared" si="64"/>
        <v>0</v>
      </c>
      <c r="FDV186" s="13">
        <f t="shared" si="64"/>
        <v>0</v>
      </c>
      <c r="FDW186" s="13">
        <f t="shared" si="64"/>
        <v>0</v>
      </c>
      <c r="FDX186" s="13">
        <f t="shared" si="64"/>
        <v>0</v>
      </c>
      <c r="FDY186" s="13">
        <f t="shared" ref="FDY186:FGJ186" si="65">general_device_image.description</f>
        <v>0</v>
      </c>
      <c r="FDZ186" s="13">
        <f t="shared" si="65"/>
        <v>0</v>
      </c>
      <c r="FEA186" s="13">
        <f t="shared" si="65"/>
        <v>0</v>
      </c>
      <c r="FEB186" s="13">
        <f t="shared" si="65"/>
        <v>0</v>
      </c>
      <c r="FEC186" s="13">
        <f t="shared" si="65"/>
        <v>0</v>
      </c>
      <c r="FED186" s="13">
        <f t="shared" si="65"/>
        <v>0</v>
      </c>
      <c r="FEE186" s="13">
        <f t="shared" si="65"/>
        <v>0</v>
      </c>
      <c r="FEF186" s="13">
        <f t="shared" si="65"/>
        <v>0</v>
      </c>
      <c r="FEG186" s="13">
        <f t="shared" si="65"/>
        <v>0</v>
      </c>
      <c r="FEH186" s="13">
        <f t="shared" si="65"/>
        <v>0</v>
      </c>
      <c r="FEI186" s="13">
        <f t="shared" si="65"/>
        <v>0</v>
      </c>
      <c r="FEJ186" s="13">
        <f t="shared" si="65"/>
        <v>0</v>
      </c>
      <c r="FEK186" s="13">
        <f t="shared" si="65"/>
        <v>0</v>
      </c>
      <c r="FEL186" s="13">
        <f t="shared" si="65"/>
        <v>0</v>
      </c>
      <c r="FEM186" s="13">
        <f t="shared" si="65"/>
        <v>0</v>
      </c>
      <c r="FEN186" s="13">
        <f t="shared" si="65"/>
        <v>0</v>
      </c>
      <c r="FEO186" s="13">
        <f t="shared" si="65"/>
        <v>0</v>
      </c>
      <c r="FEP186" s="13">
        <f t="shared" si="65"/>
        <v>0</v>
      </c>
      <c r="FEQ186" s="13">
        <f t="shared" si="65"/>
        <v>0</v>
      </c>
      <c r="FER186" s="13">
        <f t="shared" si="65"/>
        <v>0</v>
      </c>
      <c r="FES186" s="13">
        <f t="shared" si="65"/>
        <v>0</v>
      </c>
      <c r="FET186" s="13">
        <f t="shared" si="65"/>
        <v>0</v>
      </c>
      <c r="FEU186" s="13">
        <f t="shared" si="65"/>
        <v>0</v>
      </c>
      <c r="FEV186" s="13">
        <f t="shared" si="65"/>
        <v>0</v>
      </c>
      <c r="FEW186" s="13">
        <f t="shared" si="65"/>
        <v>0</v>
      </c>
      <c r="FEX186" s="13">
        <f t="shared" si="65"/>
        <v>0</v>
      </c>
      <c r="FEY186" s="13">
        <f t="shared" si="65"/>
        <v>0</v>
      </c>
      <c r="FEZ186" s="13">
        <f t="shared" si="65"/>
        <v>0</v>
      </c>
      <c r="FFA186" s="13">
        <f t="shared" si="65"/>
        <v>0</v>
      </c>
      <c r="FFB186" s="13">
        <f t="shared" si="65"/>
        <v>0</v>
      </c>
      <c r="FFC186" s="13">
        <f t="shared" si="65"/>
        <v>0</v>
      </c>
      <c r="FFD186" s="13">
        <f t="shared" si="65"/>
        <v>0</v>
      </c>
      <c r="FFE186" s="13">
        <f t="shared" si="65"/>
        <v>0</v>
      </c>
      <c r="FFF186" s="13">
        <f t="shared" si="65"/>
        <v>0</v>
      </c>
      <c r="FFG186" s="13">
        <f t="shared" si="65"/>
        <v>0</v>
      </c>
      <c r="FFH186" s="13">
        <f t="shared" si="65"/>
        <v>0</v>
      </c>
      <c r="FFI186" s="13">
        <f t="shared" si="65"/>
        <v>0</v>
      </c>
      <c r="FFJ186" s="13">
        <f t="shared" si="65"/>
        <v>0</v>
      </c>
      <c r="FFK186" s="13">
        <f t="shared" si="65"/>
        <v>0</v>
      </c>
      <c r="FFL186" s="13">
        <f t="shared" si="65"/>
        <v>0</v>
      </c>
      <c r="FFM186" s="13">
        <f t="shared" si="65"/>
        <v>0</v>
      </c>
      <c r="FFN186" s="13">
        <f t="shared" si="65"/>
        <v>0</v>
      </c>
      <c r="FFO186" s="13">
        <f t="shared" si="65"/>
        <v>0</v>
      </c>
      <c r="FFP186" s="13">
        <f t="shared" si="65"/>
        <v>0</v>
      </c>
      <c r="FFQ186" s="13">
        <f t="shared" si="65"/>
        <v>0</v>
      </c>
      <c r="FFR186" s="13">
        <f t="shared" si="65"/>
        <v>0</v>
      </c>
      <c r="FFS186" s="13">
        <f t="shared" si="65"/>
        <v>0</v>
      </c>
      <c r="FFT186" s="13">
        <f t="shared" si="65"/>
        <v>0</v>
      </c>
      <c r="FFU186" s="13">
        <f t="shared" si="65"/>
        <v>0</v>
      </c>
      <c r="FFV186" s="13">
        <f t="shared" si="65"/>
        <v>0</v>
      </c>
      <c r="FFW186" s="13">
        <f t="shared" si="65"/>
        <v>0</v>
      </c>
      <c r="FFX186" s="13">
        <f t="shared" si="65"/>
        <v>0</v>
      </c>
      <c r="FFY186" s="13">
        <f t="shared" si="65"/>
        <v>0</v>
      </c>
      <c r="FFZ186" s="13">
        <f t="shared" si="65"/>
        <v>0</v>
      </c>
      <c r="FGA186" s="13">
        <f t="shared" si="65"/>
        <v>0</v>
      </c>
      <c r="FGB186" s="13">
        <f t="shared" si="65"/>
        <v>0</v>
      </c>
      <c r="FGC186" s="13">
        <f t="shared" si="65"/>
        <v>0</v>
      </c>
      <c r="FGD186" s="13">
        <f t="shared" si="65"/>
        <v>0</v>
      </c>
      <c r="FGE186" s="13">
        <f t="shared" si="65"/>
        <v>0</v>
      </c>
      <c r="FGF186" s="13">
        <f t="shared" si="65"/>
        <v>0</v>
      </c>
      <c r="FGG186" s="13">
        <f t="shared" si="65"/>
        <v>0</v>
      </c>
      <c r="FGH186" s="13">
        <f t="shared" si="65"/>
        <v>0</v>
      </c>
      <c r="FGI186" s="13">
        <f t="shared" si="65"/>
        <v>0</v>
      </c>
      <c r="FGJ186" s="13">
        <f t="shared" si="65"/>
        <v>0</v>
      </c>
      <c r="FGK186" s="13">
        <f t="shared" ref="FGK186:FIV186" si="66">general_device_image.description</f>
        <v>0</v>
      </c>
      <c r="FGL186" s="13">
        <f t="shared" si="66"/>
        <v>0</v>
      </c>
      <c r="FGM186" s="13">
        <f t="shared" si="66"/>
        <v>0</v>
      </c>
      <c r="FGN186" s="13">
        <f t="shared" si="66"/>
        <v>0</v>
      </c>
      <c r="FGO186" s="13">
        <f t="shared" si="66"/>
        <v>0</v>
      </c>
      <c r="FGP186" s="13">
        <f t="shared" si="66"/>
        <v>0</v>
      </c>
      <c r="FGQ186" s="13">
        <f t="shared" si="66"/>
        <v>0</v>
      </c>
      <c r="FGR186" s="13">
        <f t="shared" si="66"/>
        <v>0</v>
      </c>
      <c r="FGS186" s="13">
        <f t="shared" si="66"/>
        <v>0</v>
      </c>
      <c r="FGT186" s="13">
        <f t="shared" si="66"/>
        <v>0</v>
      </c>
      <c r="FGU186" s="13">
        <f t="shared" si="66"/>
        <v>0</v>
      </c>
      <c r="FGV186" s="13">
        <f t="shared" si="66"/>
        <v>0</v>
      </c>
      <c r="FGW186" s="13">
        <f t="shared" si="66"/>
        <v>0</v>
      </c>
      <c r="FGX186" s="13">
        <f t="shared" si="66"/>
        <v>0</v>
      </c>
      <c r="FGY186" s="13">
        <f t="shared" si="66"/>
        <v>0</v>
      </c>
      <c r="FGZ186" s="13">
        <f t="shared" si="66"/>
        <v>0</v>
      </c>
      <c r="FHA186" s="13">
        <f t="shared" si="66"/>
        <v>0</v>
      </c>
      <c r="FHB186" s="13">
        <f t="shared" si="66"/>
        <v>0</v>
      </c>
      <c r="FHC186" s="13">
        <f t="shared" si="66"/>
        <v>0</v>
      </c>
      <c r="FHD186" s="13">
        <f t="shared" si="66"/>
        <v>0</v>
      </c>
      <c r="FHE186" s="13">
        <f t="shared" si="66"/>
        <v>0</v>
      </c>
      <c r="FHF186" s="13">
        <f t="shared" si="66"/>
        <v>0</v>
      </c>
      <c r="FHG186" s="13">
        <f t="shared" si="66"/>
        <v>0</v>
      </c>
      <c r="FHH186" s="13">
        <f t="shared" si="66"/>
        <v>0</v>
      </c>
      <c r="FHI186" s="13">
        <f t="shared" si="66"/>
        <v>0</v>
      </c>
      <c r="FHJ186" s="13">
        <f t="shared" si="66"/>
        <v>0</v>
      </c>
      <c r="FHK186" s="13">
        <f t="shared" si="66"/>
        <v>0</v>
      </c>
      <c r="FHL186" s="13">
        <f t="shared" si="66"/>
        <v>0</v>
      </c>
      <c r="FHM186" s="13">
        <f t="shared" si="66"/>
        <v>0</v>
      </c>
      <c r="FHN186" s="13">
        <f t="shared" si="66"/>
        <v>0</v>
      </c>
      <c r="FHO186" s="13">
        <f t="shared" si="66"/>
        <v>0</v>
      </c>
      <c r="FHP186" s="13">
        <f t="shared" si="66"/>
        <v>0</v>
      </c>
      <c r="FHQ186" s="13">
        <f t="shared" si="66"/>
        <v>0</v>
      </c>
      <c r="FHR186" s="13">
        <f t="shared" si="66"/>
        <v>0</v>
      </c>
      <c r="FHS186" s="13">
        <f t="shared" si="66"/>
        <v>0</v>
      </c>
      <c r="FHT186" s="13">
        <f t="shared" si="66"/>
        <v>0</v>
      </c>
      <c r="FHU186" s="13">
        <f t="shared" si="66"/>
        <v>0</v>
      </c>
      <c r="FHV186" s="13">
        <f t="shared" si="66"/>
        <v>0</v>
      </c>
      <c r="FHW186" s="13">
        <f t="shared" si="66"/>
        <v>0</v>
      </c>
      <c r="FHX186" s="13">
        <f t="shared" si="66"/>
        <v>0</v>
      </c>
      <c r="FHY186" s="13">
        <f t="shared" si="66"/>
        <v>0</v>
      </c>
      <c r="FHZ186" s="13">
        <f t="shared" si="66"/>
        <v>0</v>
      </c>
      <c r="FIA186" s="13">
        <f t="shared" si="66"/>
        <v>0</v>
      </c>
      <c r="FIB186" s="13">
        <f t="shared" si="66"/>
        <v>0</v>
      </c>
      <c r="FIC186" s="13">
        <f t="shared" si="66"/>
        <v>0</v>
      </c>
      <c r="FID186" s="13">
        <f t="shared" si="66"/>
        <v>0</v>
      </c>
      <c r="FIE186" s="13">
        <f t="shared" si="66"/>
        <v>0</v>
      </c>
      <c r="FIF186" s="13">
        <f t="shared" si="66"/>
        <v>0</v>
      </c>
      <c r="FIG186" s="13">
        <f t="shared" si="66"/>
        <v>0</v>
      </c>
      <c r="FIH186" s="13">
        <f t="shared" si="66"/>
        <v>0</v>
      </c>
      <c r="FII186" s="13">
        <f t="shared" si="66"/>
        <v>0</v>
      </c>
      <c r="FIJ186" s="13">
        <f t="shared" si="66"/>
        <v>0</v>
      </c>
      <c r="FIK186" s="13">
        <f t="shared" si="66"/>
        <v>0</v>
      </c>
      <c r="FIL186" s="13">
        <f t="shared" si="66"/>
        <v>0</v>
      </c>
      <c r="FIM186" s="13">
        <f t="shared" si="66"/>
        <v>0</v>
      </c>
      <c r="FIN186" s="13">
        <f t="shared" si="66"/>
        <v>0</v>
      </c>
      <c r="FIO186" s="13">
        <f t="shared" si="66"/>
        <v>0</v>
      </c>
      <c r="FIP186" s="13">
        <f t="shared" si="66"/>
        <v>0</v>
      </c>
      <c r="FIQ186" s="13">
        <f t="shared" si="66"/>
        <v>0</v>
      </c>
      <c r="FIR186" s="13">
        <f t="shared" si="66"/>
        <v>0</v>
      </c>
      <c r="FIS186" s="13">
        <f t="shared" si="66"/>
        <v>0</v>
      </c>
      <c r="FIT186" s="13">
        <f t="shared" si="66"/>
        <v>0</v>
      </c>
      <c r="FIU186" s="13">
        <f t="shared" si="66"/>
        <v>0</v>
      </c>
      <c r="FIV186" s="13">
        <f t="shared" si="66"/>
        <v>0</v>
      </c>
      <c r="FIW186" s="13">
        <f t="shared" ref="FIW186:FLH186" si="67">general_device_image.description</f>
        <v>0</v>
      </c>
      <c r="FIX186" s="13">
        <f t="shared" si="67"/>
        <v>0</v>
      </c>
      <c r="FIY186" s="13">
        <f t="shared" si="67"/>
        <v>0</v>
      </c>
      <c r="FIZ186" s="13">
        <f t="shared" si="67"/>
        <v>0</v>
      </c>
      <c r="FJA186" s="13">
        <f t="shared" si="67"/>
        <v>0</v>
      </c>
      <c r="FJB186" s="13">
        <f t="shared" si="67"/>
        <v>0</v>
      </c>
      <c r="FJC186" s="13">
        <f t="shared" si="67"/>
        <v>0</v>
      </c>
      <c r="FJD186" s="13">
        <f t="shared" si="67"/>
        <v>0</v>
      </c>
      <c r="FJE186" s="13">
        <f t="shared" si="67"/>
        <v>0</v>
      </c>
      <c r="FJF186" s="13">
        <f t="shared" si="67"/>
        <v>0</v>
      </c>
      <c r="FJG186" s="13">
        <f t="shared" si="67"/>
        <v>0</v>
      </c>
      <c r="FJH186" s="13">
        <f t="shared" si="67"/>
        <v>0</v>
      </c>
      <c r="FJI186" s="13">
        <f t="shared" si="67"/>
        <v>0</v>
      </c>
      <c r="FJJ186" s="13">
        <f t="shared" si="67"/>
        <v>0</v>
      </c>
      <c r="FJK186" s="13">
        <f t="shared" si="67"/>
        <v>0</v>
      </c>
      <c r="FJL186" s="13">
        <f t="shared" si="67"/>
        <v>0</v>
      </c>
      <c r="FJM186" s="13">
        <f t="shared" si="67"/>
        <v>0</v>
      </c>
      <c r="FJN186" s="13">
        <f t="shared" si="67"/>
        <v>0</v>
      </c>
      <c r="FJO186" s="13">
        <f t="shared" si="67"/>
        <v>0</v>
      </c>
      <c r="FJP186" s="13">
        <f t="shared" si="67"/>
        <v>0</v>
      </c>
      <c r="FJQ186" s="13">
        <f t="shared" si="67"/>
        <v>0</v>
      </c>
      <c r="FJR186" s="13">
        <f t="shared" si="67"/>
        <v>0</v>
      </c>
      <c r="FJS186" s="13">
        <f t="shared" si="67"/>
        <v>0</v>
      </c>
      <c r="FJT186" s="13">
        <f t="shared" si="67"/>
        <v>0</v>
      </c>
      <c r="FJU186" s="13">
        <f t="shared" si="67"/>
        <v>0</v>
      </c>
      <c r="FJV186" s="13">
        <f t="shared" si="67"/>
        <v>0</v>
      </c>
      <c r="FJW186" s="13">
        <f t="shared" si="67"/>
        <v>0</v>
      </c>
      <c r="FJX186" s="13">
        <f t="shared" si="67"/>
        <v>0</v>
      </c>
      <c r="FJY186" s="13">
        <f t="shared" si="67"/>
        <v>0</v>
      </c>
      <c r="FJZ186" s="13">
        <f t="shared" si="67"/>
        <v>0</v>
      </c>
      <c r="FKA186" s="13">
        <f t="shared" si="67"/>
        <v>0</v>
      </c>
      <c r="FKB186" s="13">
        <f t="shared" si="67"/>
        <v>0</v>
      </c>
      <c r="FKC186" s="13">
        <f t="shared" si="67"/>
        <v>0</v>
      </c>
      <c r="FKD186" s="13">
        <f t="shared" si="67"/>
        <v>0</v>
      </c>
      <c r="FKE186" s="13">
        <f t="shared" si="67"/>
        <v>0</v>
      </c>
      <c r="FKF186" s="13">
        <f t="shared" si="67"/>
        <v>0</v>
      </c>
      <c r="FKG186" s="13">
        <f t="shared" si="67"/>
        <v>0</v>
      </c>
      <c r="FKH186" s="13">
        <f t="shared" si="67"/>
        <v>0</v>
      </c>
      <c r="FKI186" s="13">
        <f t="shared" si="67"/>
        <v>0</v>
      </c>
      <c r="FKJ186" s="13">
        <f t="shared" si="67"/>
        <v>0</v>
      </c>
      <c r="FKK186" s="13">
        <f t="shared" si="67"/>
        <v>0</v>
      </c>
      <c r="FKL186" s="13">
        <f t="shared" si="67"/>
        <v>0</v>
      </c>
      <c r="FKM186" s="13">
        <f t="shared" si="67"/>
        <v>0</v>
      </c>
      <c r="FKN186" s="13">
        <f t="shared" si="67"/>
        <v>0</v>
      </c>
      <c r="FKO186" s="13">
        <f t="shared" si="67"/>
        <v>0</v>
      </c>
      <c r="FKP186" s="13">
        <f t="shared" si="67"/>
        <v>0</v>
      </c>
      <c r="FKQ186" s="13">
        <f t="shared" si="67"/>
        <v>0</v>
      </c>
      <c r="FKR186" s="13">
        <f t="shared" si="67"/>
        <v>0</v>
      </c>
      <c r="FKS186" s="13">
        <f t="shared" si="67"/>
        <v>0</v>
      </c>
      <c r="FKT186" s="13">
        <f t="shared" si="67"/>
        <v>0</v>
      </c>
      <c r="FKU186" s="13">
        <f t="shared" si="67"/>
        <v>0</v>
      </c>
      <c r="FKV186" s="13">
        <f t="shared" si="67"/>
        <v>0</v>
      </c>
      <c r="FKW186" s="13">
        <f t="shared" si="67"/>
        <v>0</v>
      </c>
      <c r="FKX186" s="13">
        <f t="shared" si="67"/>
        <v>0</v>
      </c>
      <c r="FKY186" s="13">
        <f t="shared" si="67"/>
        <v>0</v>
      </c>
      <c r="FKZ186" s="13">
        <f t="shared" si="67"/>
        <v>0</v>
      </c>
      <c r="FLA186" s="13">
        <f t="shared" si="67"/>
        <v>0</v>
      </c>
      <c r="FLB186" s="13">
        <f t="shared" si="67"/>
        <v>0</v>
      </c>
      <c r="FLC186" s="13">
        <f t="shared" si="67"/>
        <v>0</v>
      </c>
      <c r="FLD186" s="13">
        <f t="shared" si="67"/>
        <v>0</v>
      </c>
      <c r="FLE186" s="13">
        <f t="shared" si="67"/>
        <v>0</v>
      </c>
      <c r="FLF186" s="13">
        <f t="shared" si="67"/>
        <v>0</v>
      </c>
      <c r="FLG186" s="13">
        <f t="shared" si="67"/>
        <v>0</v>
      </c>
      <c r="FLH186" s="13">
        <f t="shared" si="67"/>
        <v>0</v>
      </c>
      <c r="FLI186" s="13">
        <f t="shared" ref="FLI186:FNT186" si="68">general_device_image.description</f>
        <v>0</v>
      </c>
      <c r="FLJ186" s="13">
        <f t="shared" si="68"/>
        <v>0</v>
      </c>
      <c r="FLK186" s="13">
        <f t="shared" si="68"/>
        <v>0</v>
      </c>
      <c r="FLL186" s="13">
        <f t="shared" si="68"/>
        <v>0</v>
      </c>
      <c r="FLM186" s="13">
        <f t="shared" si="68"/>
        <v>0</v>
      </c>
      <c r="FLN186" s="13">
        <f t="shared" si="68"/>
        <v>0</v>
      </c>
      <c r="FLO186" s="13">
        <f t="shared" si="68"/>
        <v>0</v>
      </c>
      <c r="FLP186" s="13">
        <f t="shared" si="68"/>
        <v>0</v>
      </c>
      <c r="FLQ186" s="13">
        <f t="shared" si="68"/>
        <v>0</v>
      </c>
      <c r="FLR186" s="13">
        <f t="shared" si="68"/>
        <v>0</v>
      </c>
      <c r="FLS186" s="13">
        <f t="shared" si="68"/>
        <v>0</v>
      </c>
      <c r="FLT186" s="13">
        <f t="shared" si="68"/>
        <v>0</v>
      </c>
      <c r="FLU186" s="13">
        <f t="shared" si="68"/>
        <v>0</v>
      </c>
      <c r="FLV186" s="13">
        <f t="shared" si="68"/>
        <v>0</v>
      </c>
      <c r="FLW186" s="13">
        <f t="shared" si="68"/>
        <v>0</v>
      </c>
      <c r="FLX186" s="13">
        <f t="shared" si="68"/>
        <v>0</v>
      </c>
      <c r="FLY186" s="13">
        <f t="shared" si="68"/>
        <v>0</v>
      </c>
      <c r="FLZ186" s="13">
        <f t="shared" si="68"/>
        <v>0</v>
      </c>
      <c r="FMA186" s="13">
        <f t="shared" si="68"/>
        <v>0</v>
      </c>
      <c r="FMB186" s="13">
        <f t="shared" si="68"/>
        <v>0</v>
      </c>
      <c r="FMC186" s="13">
        <f t="shared" si="68"/>
        <v>0</v>
      </c>
      <c r="FMD186" s="13">
        <f t="shared" si="68"/>
        <v>0</v>
      </c>
      <c r="FME186" s="13">
        <f t="shared" si="68"/>
        <v>0</v>
      </c>
      <c r="FMF186" s="13">
        <f t="shared" si="68"/>
        <v>0</v>
      </c>
      <c r="FMG186" s="13">
        <f t="shared" si="68"/>
        <v>0</v>
      </c>
      <c r="FMH186" s="13">
        <f t="shared" si="68"/>
        <v>0</v>
      </c>
      <c r="FMI186" s="13">
        <f t="shared" si="68"/>
        <v>0</v>
      </c>
      <c r="FMJ186" s="13">
        <f t="shared" si="68"/>
        <v>0</v>
      </c>
      <c r="FMK186" s="13">
        <f t="shared" si="68"/>
        <v>0</v>
      </c>
      <c r="FML186" s="13">
        <f t="shared" si="68"/>
        <v>0</v>
      </c>
      <c r="FMM186" s="13">
        <f t="shared" si="68"/>
        <v>0</v>
      </c>
      <c r="FMN186" s="13">
        <f t="shared" si="68"/>
        <v>0</v>
      </c>
      <c r="FMO186" s="13">
        <f t="shared" si="68"/>
        <v>0</v>
      </c>
      <c r="FMP186" s="13">
        <f t="shared" si="68"/>
        <v>0</v>
      </c>
      <c r="FMQ186" s="13">
        <f t="shared" si="68"/>
        <v>0</v>
      </c>
      <c r="FMR186" s="13">
        <f t="shared" si="68"/>
        <v>0</v>
      </c>
      <c r="FMS186" s="13">
        <f t="shared" si="68"/>
        <v>0</v>
      </c>
      <c r="FMT186" s="13">
        <f t="shared" si="68"/>
        <v>0</v>
      </c>
      <c r="FMU186" s="13">
        <f t="shared" si="68"/>
        <v>0</v>
      </c>
      <c r="FMV186" s="13">
        <f t="shared" si="68"/>
        <v>0</v>
      </c>
      <c r="FMW186" s="13">
        <f t="shared" si="68"/>
        <v>0</v>
      </c>
      <c r="FMX186" s="13">
        <f t="shared" si="68"/>
        <v>0</v>
      </c>
      <c r="FMY186" s="13">
        <f t="shared" si="68"/>
        <v>0</v>
      </c>
      <c r="FMZ186" s="13">
        <f t="shared" si="68"/>
        <v>0</v>
      </c>
      <c r="FNA186" s="13">
        <f t="shared" si="68"/>
        <v>0</v>
      </c>
      <c r="FNB186" s="13">
        <f t="shared" si="68"/>
        <v>0</v>
      </c>
      <c r="FNC186" s="13">
        <f t="shared" si="68"/>
        <v>0</v>
      </c>
      <c r="FND186" s="13">
        <f t="shared" si="68"/>
        <v>0</v>
      </c>
      <c r="FNE186" s="13">
        <f t="shared" si="68"/>
        <v>0</v>
      </c>
      <c r="FNF186" s="13">
        <f t="shared" si="68"/>
        <v>0</v>
      </c>
      <c r="FNG186" s="13">
        <f t="shared" si="68"/>
        <v>0</v>
      </c>
      <c r="FNH186" s="13">
        <f t="shared" si="68"/>
        <v>0</v>
      </c>
      <c r="FNI186" s="13">
        <f t="shared" si="68"/>
        <v>0</v>
      </c>
      <c r="FNJ186" s="13">
        <f t="shared" si="68"/>
        <v>0</v>
      </c>
      <c r="FNK186" s="13">
        <f t="shared" si="68"/>
        <v>0</v>
      </c>
      <c r="FNL186" s="13">
        <f t="shared" si="68"/>
        <v>0</v>
      </c>
      <c r="FNM186" s="13">
        <f t="shared" si="68"/>
        <v>0</v>
      </c>
      <c r="FNN186" s="13">
        <f t="shared" si="68"/>
        <v>0</v>
      </c>
      <c r="FNO186" s="13">
        <f t="shared" si="68"/>
        <v>0</v>
      </c>
      <c r="FNP186" s="13">
        <f t="shared" si="68"/>
        <v>0</v>
      </c>
      <c r="FNQ186" s="13">
        <f t="shared" si="68"/>
        <v>0</v>
      </c>
      <c r="FNR186" s="13">
        <f t="shared" si="68"/>
        <v>0</v>
      </c>
      <c r="FNS186" s="13">
        <f t="shared" si="68"/>
        <v>0</v>
      </c>
      <c r="FNT186" s="13">
        <f t="shared" si="68"/>
        <v>0</v>
      </c>
      <c r="FNU186" s="13">
        <f t="shared" ref="FNU186:FQF186" si="69">general_device_image.description</f>
        <v>0</v>
      </c>
      <c r="FNV186" s="13">
        <f t="shared" si="69"/>
        <v>0</v>
      </c>
      <c r="FNW186" s="13">
        <f t="shared" si="69"/>
        <v>0</v>
      </c>
      <c r="FNX186" s="13">
        <f t="shared" si="69"/>
        <v>0</v>
      </c>
      <c r="FNY186" s="13">
        <f t="shared" si="69"/>
        <v>0</v>
      </c>
      <c r="FNZ186" s="13">
        <f t="shared" si="69"/>
        <v>0</v>
      </c>
      <c r="FOA186" s="13">
        <f t="shared" si="69"/>
        <v>0</v>
      </c>
      <c r="FOB186" s="13">
        <f t="shared" si="69"/>
        <v>0</v>
      </c>
      <c r="FOC186" s="13">
        <f t="shared" si="69"/>
        <v>0</v>
      </c>
      <c r="FOD186" s="13">
        <f t="shared" si="69"/>
        <v>0</v>
      </c>
      <c r="FOE186" s="13">
        <f t="shared" si="69"/>
        <v>0</v>
      </c>
      <c r="FOF186" s="13">
        <f t="shared" si="69"/>
        <v>0</v>
      </c>
      <c r="FOG186" s="13">
        <f t="shared" si="69"/>
        <v>0</v>
      </c>
      <c r="FOH186" s="13">
        <f t="shared" si="69"/>
        <v>0</v>
      </c>
      <c r="FOI186" s="13">
        <f t="shared" si="69"/>
        <v>0</v>
      </c>
      <c r="FOJ186" s="13">
        <f t="shared" si="69"/>
        <v>0</v>
      </c>
      <c r="FOK186" s="13">
        <f t="shared" si="69"/>
        <v>0</v>
      </c>
      <c r="FOL186" s="13">
        <f t="shared" si="69"/>
        <v>0</v>
      </c>
      <c r="FOM186" s="13">
        <f t="shared" si="69"/>
        <v>0</v>
      </c>
      <c r="FON186" s="13">
        <f t="shared" si="69"/>
        <v>0</v>
      </c>
      <c r="FOO186" s="13">
        <f t="shared" si="69"/>
        <v>0</v>
      </c>
      <c r="FOP186" s="13">
        <f t="shared" si="69"/>
        <v>0</v>
      </c>
      <c r="FOQ186" s="13">
        <f t="shared" si="69"/>
        <v>0</v>
      </c>
      <c r="FOR186" s="13">
        <f t="shared" si="69"/>
        <v>0</v>
      </c>
      <c r="FOS186" s="13">
        <f t="shared" si="69"/>
        <v>0</v>
      </c>
      <c r="FOT186" s="13">
        <f t="shared" si="69"/>
        <v>0</v>
      </c>
      <c r="FOU186" s="13">
        <f t="shared" si="69"/>
        <v>0</v>
      </c>
      <c r="FOV186" s="13">
        <f t="shared" si="69"/>
        <v>0</v>
      </c>
      <c r="FOW186" s="13">
        <f t="shared" si="69"/>
        <v>0</v>
      </c>
      <c r="FOX186" s="13">
        <f t="shared" si="69"/>
        <v>0</v>
      </c>
      <c r="FOY186" s="13">
        <f t="shared" si="69"/>
        <v>0</v>
      </c>
      <c r="FOZ186" s="13">
        <f t="shared" si="69"/>
        <v>0</v>
      </c>
      <c r="FPA186" s="13">
        <f t="shared" si="69"/>
        <v>0</v>
      </c>
      <c r="FPB186" s="13">
        <f t="shared" si="69"/>
        <v>0</v>
      </c>
      <c r="FPC186" s="13">
        <f t="shared" si="69"/>
        <v>0</v>
      </c>
      <c r="FPD186" s="13">
        <f t="shared" si="69"/>
        <v>0</v>
      </c>
      <c r="FPE186" s="13">
        <f t="shared" si="69"/>
        <v>0</v>
      </c>
      <c r="FPF186" s="13">
        <f t="shared" si="69"/>
        <v>0</v>
      </c>
      <c r="FPG186" s="13">
        <f t="shared" si="69"/>
        <v>0</v>
      </c>
      <c r="FPH186" s="13">
        <f t="shared" si="69"/>
        <v>0</v>
      </c>
      <c r="FPI186" s="13">
        <f t="shared" si="69"/>
        <v>0</v>
      </c>
      <c r="FPJ186" s="13">
        <f t="shared" si="69"/>
        <v>0</v>
      </c>
      <c r="FPK186" s="13">
        <f t="shared" si="69"/>
        <v>0</v>
      </c>
      <c r="FPL186" s="13">
        <f t="shared" si="69"/>
        <v>0</v>
      </c>
      <c r="FPM186" s="13">
        <f t="shared" si="69"/>
        <v>0</v>
      </c>
      <c r="FPN186" s="13">
        <f t="shared" si="69"/>
        <v>0</v>
      </c>
      <c r="FPO186" s="13">
        <f t="shared" si="69"/>
        <v>0</v>
      </c>
      <c r="FPP186" s="13">
        <f t="shared" si="69"/>
        <v>0</v>
      </c>
      <c r="FPQ186" s="13">
        <f t="shared" si="69"/>
        <v>0</v>
      </c>
      <c r="FPR186" s="13">
        <f t="shared" si="69"/>
        <v>0</v>
      </c>
      <c r="FPS186" s="13">
        <f t="shared" si="69"/>
        <v>0</v>
      </c>
      <c r="FPT186" s="13">
        <f t="shared" si="69"/>
        <v>0</v>
      </c>
      <c r="FPU186" s="13">
        <f t="shared" si="69"/>
        <v>0</v>
      </c>
      <c r="FPV186" s="13">
        <f t="shared" si="69"/>
        <v>0</v>
      </c>
      <c r="FPW186" s="13">
        <f t="shared" si="69"/>
        <v>0</v>
      </c>
      <c r="FPX186" s="13">
        <f t="shared" si="69"/>
        <v>0</v>
      </c>
      <c r="FPY186" s="13">
        <f t="shared" si="69"/>
        <v>0</v>
      </c>
      <c r="FPZ186" s="13">
        <f t="shared" si="69"/>
        <v>0</v>
      </c>
      <c r="FQA186" s="13">
        <f t="shared" si="69"/>
        <v>0</v>
      </c>
      <c r="FQB186" s="13">
        <f t="shared" si="69"/>
        <v>0</v>
      </c>
      <c r="FQC186" s="13">
        <f t="shared" si="69"/>
        <v>0</v>
      </c>
      <c r="FQD186" s="13">
        <f t="shared" si="69"/>
        <v>0</v>
      </c>
      <c r="FQE186" s="13">
        <f t="shared" si="69"/>
        <v>0</v>
      </c>
      <c r="FQF186" s="13">
        <f t="shared" si="69"/>
        <v>0</v>
      </c>
      <c r="FQG186" s="13">
        <f t="shared" ref="FQG186:FSR186" si="70">general_device_image.description</f>
        <v>0</v>
      </c>
      <c r="FQH186" s="13">
        <f t="shared" si="70"/>
        <v>0</v>
      </c>
      <c r="FQI186" s="13">
        <f t="shared" si="70"/>
        <v>0</v>
      </c>
      <c r="FQJ186" s="13">
        <f t="shared" si="70"/>
        <v>0</v>
      </c>
      <c r="FQK186" s="13">
        <f t="shared" si="70"/>
        <v>0</v>
      </c>
      <c r="FQL186" s="13">
        <f t="shared" si="70"/>
        <v>0</v>
      </c>
      <c r="FQM186" s="13">
        <f t="shared" si="70"/>
        <v>0</v>
      </c>
      <c r="FQN186" s="13">
        <f t="shared" si="70"/>
        <v>0</v>
      </c>
      <c r="FQO186" s="13">
        <f t="shared" si="70"/>
        <v>0</v>
      </c>
      <c r="FQP186" s="13">
        <f t="shared" si="70"/>
        <v>0</v>
      </c>
      <c r="FQQ186" s="13">
        <f t="shared" si="70"/>
        <v>0</v>
      </c>
      <c r="FQR186" s="13">
        <f t="shared" si="70"/>
        <v>0</v>
      </c>
      <c r="FQS186" s="13">
        <f t="shared" si="70"/>
        <v>0</v>
      </c>
      <c r="FQT186" s="13">
        <f t="shared" si="70"/>
        <v>0</v>
      </c>
      <c r="FQU186" s="13">
        <f t="shared" si="70"/>
        <v>0</v>
      </c>
      <c r="FQV186" s="13">
        <f t="shared" si="70"/>
        <v>0</v>
      </c>
      <c r="FQW186" s="13">
        <f t="shared" si="70"/>
        <v>0</v>
      </c>
      <c r="FQX186" s="13">
        <f t="shared" si="70"/>
        <v>0</v>
      </c>
      <c r="FQY186" s="13">
        <f t="shared" si="70"/>
        <v>0</v>
      </c>
      <c r="FQZ186" s="13">
        <f t="shared" si="70"/>
        <v>0</v>
      </c>
      <c r="FRA186" s="13">
        <f t="shared" si="70"/>
        <v>0</v>
      </c>
      <c r="FRB186" s="13">
        <f t="shared" si="70"/>
        <v>0</v>
      </c>
      <c r="FRC186" s="13">
        <f t="shared" si="70"/>
        <v>0</v>
      </c>
      <c r="FRD186" s="13">
        <f t="shared" si="70"/>
        <v>0</v>
      </c>
      <c r="FRE186" s="13">
        <f t="shared" si="70"/>
        <v>0</v>
      </c>
      <c r="FRF186" s="13">
        <f t="shared" si="70"/>
        <v>0</v>
      </c>
      <c r="FRG186" s="13">
        <f t="shared" si="70"/>
        <v>0</v>
      </c>
      <c r="FRH186" s="13">
        <f t="shared" si="70"/>
        <v>0</v>
      </c>
      <c r="FRI186" s="13">
        <f t="shared" si="70"/>
        <v>0</v>
      </c>
      <c r="FRJ186" s="13">
        <f t="shared" si="70"/>
        <v>0</v>
      </c>
      <c r="FRK186" s="13">
        <f t="shared" si="70"/>
        <v>0</v>
      </c>
      <c r="FRL186" s="13">
        <f t="shared" si="70"/>
        <v>0</v>
      </c>
      <c r="FRM186" s="13">
        <f t="shared" si="70"/>
        <v>0</v>
      </c>
      <c r="FRN186" s="13">
        <f t="shared" si="70"/>
        <v>0</v>
      </c>
      <c r="FRO186" s="13">
        <f t="shared" si="70"/>
        <v>0</v>
      </c>
      <c r="FRP186" s="13">
        <f t="shared" si="70"/>
        <v>0</v>
      </c>
      <c r="FRQ186" s="13">
        <f t="shared" si="70"/>
        <v>0</v>
      </c>
      <c r="FRR186" s="13">
        <f t="shared" si="70"/>
        <v>0</v>
      </c>
      <c r="FRS186" s="13">
        <f t="shared" si="70"/>
        <v>0</v>
      </c>
      <c r="FRT186" s="13">
        <f t="shared" si="70"/>
        <v>0</v>
      </c>
      <c r="FRU186" s="13">
        <f t="shared" si="70"/>
        <v>0</v>
      </c>
      <c r="FRV186" s="13">
        <f t="shared" si="70"/>
        <v>0</v>
      </c>
      <c r="FRW186" s="13">
        <f t="shared" si="70"/>
        <v>0</v>
      </c>
      <c r="FRX186" s="13">
        <f t="shared" si="70"/>
        <v>0</v>
      </c>
      <c r="FRY186" s="13">
        <f t="shared" si="70"/>
        <v>0</v>
      </c>
      <c r="FRZ186" s="13">
        <f t="shared" si="70"/>
        <v>0</v>
      </c>
      <c r="FSA186" s="13">
        <f t="shared" si="70"/>
        <v>0</v>
      </c>
      <c r="FSB186" s="13">
        <f t="shared" si="70"/>
        <v>0</v>
      </c>
      <c r="FSC186" s="13">
        <f t="shared" si="70"/>
        <v>0</v>
      </c>
      <c r="FSD186" s="13">
        <f t="shared" si="70"/>
        <v>0</v>
      </c>
      <c r="FSE186" s="13">
        <f t="shared" si="70"/>
        <v>0</v>
      </c>
      <c r="FSF186" s="13">
        <f t="shared" si="70"/>
        <v>0</v>
      </c>
      <c r="FSG186" s="13">
        <f t="shared" si="70"/>
        <v>0</v>
      </c>
      <c r="FSH186" s="13">
        <f t="shared" si="70"/>
        <v>0</v>
      </c>
      <c r="FSI186" s="13">
        <f t="shared" si="70"/>
        <v>0</v>
      </c>
      <c r="FSJ186" s="13">
        <f t="shared" si="70"/>
        <v>0</v>
      </c>
      <c r="FSK186" s="13">
        <f t="shared" si="70"/>
        <v>0</v>
      </c>
      <c r="FSL186" s="13">
        <f t="shared" si="70"/>
        <v>0</v>
      </c>
      <c r="FSM186" s="13">
        <f t="shared" si="70"/>
        <v>0</v>
      </c>
      <c r="FSN186" s="13">
        <f t="shared" si="70"/>
        <v>0</v>
      </c>
      <c r="FSO186" s="13">
        <f t="shared" si="70"/>
        <v>0</v>
      </c>
      <c r="FSP186" s="13">
        <f t="shared" si="70"/>
        <v>0</v>
      </c>
      <c r="FSQ186" s="13">
        <f t="shared" si="70"/>
        <v>0</v>
      </c>
      <c r="FSR186" s="13">
        <f t="shared" si="70"/>
        <v>0</v>
      </c>
      <c r="FSS186" s="13">
        <f t="shared" ref="FSS186:FVD186" si="71">general_device_image.description</f>
        <v>0</v>
      </c>
      <c r="FST186" s="13">
        <f t="shared" si="71"/>
        <v>0</v>
      </c>
      <c r="FSU186" s="13">
        <f t="shared" si="71"/>
        <v>0</v>
      </c>
      <c r="FSV186" s="13">
        <f t="shared" si="71"/>
        <v>0</v>
      </c>
      <c r="FSW186" s="13">
        <f t="shared" si="71"/>
        <v>0</v>
      </c>
      <c r="FSX186" s="13">
        <f t="shared" si="71"/>
        <v>0</v>
      </c>
      <c r="FSY186" s="13">
        <f t="shared" si="71"/>
        <v>0</v>
      </c>
      <c r="FSZ186" s="13">
        <f t="shared" si="71"/>
        <v>0</v>
      </c>
      <c r="FTA186" s="13">
        <f t="shared" si="71"/>
        <v>0</v>
      </c>
      <c r="FTB186" s="13">
        <f t="shared" si="71"/>
        <v>0</v>
      </c>
      <c r="FTC186" s="13">
        <f t="shared" si="71"/>
        <v>0</v>
      </c>
      <c r="FTD186" s="13">
        <f t="shared" si="71"/>
        <v>0</v>
      </c>
      <c r="FTE186" s="13">
        <f t="shared" si="71"/>
        <v>0</v>
      </c>
      <c r="FTF186" s="13">
        <f t="shared" si="71"/>
        <v>0</v>
      </c>
      <c r="FTG186" s="13">
        <f t="shared" si="71"/>
        <v>0</v>
      </c>
      <c r="FTH186" s="13">
        <f t="shared" si="71"/>
        <v>0</v>
      </c>
      <c r="FTI186" s="13">
        <f t="shared" si="71"/>
        <v>0</v>
      </c>
      <c r="FTJ186" s="13">
        <f t="shared" si="71"/>
        <v>0</v>
      </c>
      <c r="FTK186" s="13">
        <f t="shared" si="71"/>
        <v>0</v>
      </c>
      <c r="FTL186" s="13">
        <f t="shared" si="71"/>
        <v>0</v>
      </c>
      <c r="FTM186" s="13">
        <f t="shared" si="71"/>
        <v>0</v>
      </c>
      <c r="FTN186" s="13">
        <f t="shared" si="71"/>
        <v>0</v>
      </c>
      <c r="FTO186" s="13">
        <f t="shared" si="71"/>
        <v>0</v>
      </c>
      <c r="FTP186" s="13">
        <f t="shared" si="71"/>
        <v>0</v>
      </c>
      <c r="FTQ186" s="13">
        <f t="shared" si="71"/>
        <v>0</v>
      </c>
      <c r="FTR186" s="13">
        <f t="shared" si="71"/>
        <v>0</v>
      </c>
      <c r="FTS186" s="13">
        <f t="shared" si="71"/>
        <v>0</v>
      </c>
      <c r="FTT186" s="13">
        <f t="shared" si="71"/>
        <v>0</v>
      </c>
      <c r="FTU186" s="13">
        <f t="shared" si="71"/>
        <v>0</v>
      </c>
      <c r="FTV186" s="13">
        <f t="shared" si="71"/>
        <v>0</v>
      </c>
      <c r="FTW186" s="13">
        <f t="shared" si="71"/>
        <v>0</v>
      </c>
      <c r="FTX186" s="13">
        <f t="shared" si="71"/>
        <v>0</v>
      </c>
      <c r="FTY186" s="13">
        <f t="shared" si="71"/>
        <v>0</v>
      </c>
      <c r="FTZ186" s="13">
        <f t="shared" si="71"/>
        <v>0</v>
      </c>
      <c r="FUA186" s="13">
        <f t="shared" si="71"/>
        <v>0</v>
      </c>
      <c r="FUB186" s="13">
        <f t="shared" si="71"/>
        <v>0</v>
      </c>
      <c r="FUC186" s="13">
        <f t="shared" si="71"/>
        <v>0</v>
      </c>
      <c r="FUD186" s="13">
        <f t="shared" si="71"/>
        <v>0</v>
      </c>
      <c r="FUE186" s="13">
        <f t="shared" si="71"/>
        <v>0</v>
      </c>
      <c r="FUF186" s="13">
        <f t="shared" si="71"/>
        <v>0</v>
      </c>
      <c r="FUG186" s="13">
        <f t="shared" si="71"/>
        <v>0</v>
      </c>
      <c r="FUH186" s="13">
        <f t="shared" si="71"/>
        <v>0</v>
      </c>
      <c r="FUI186" s="13">
        <f t="shared" si="71"/>
        <v>0</v>
      </c>
      <c r="FUJ186" s="13">
        <f t="shared" si="71"/>
        <v>0</v>
      </c>
      <c r="FUK186" s="13">
        <f t="shared" si="71"/>
        <v>0</v>
      </c>
      <c r="FUL186" s="13">
        <f t="shared" si="71"/>
        <v>0</v>
      </c>
      <c r="FUM186" s="13">
        <f t="shared" si="71"/>
        <v>0</v>
      </c>
      <c r="FUN186" s="13">
        <f t="shared" si="71"/>
        <v>0</v>
      </c>
      <c r="FUO186" s="13">
        <f t="shared" si="71"/>
        <v>0</v>
      </c>
      <c r="FUP186" s="13">
        <f t="shared" si="71"/>
        <v>0</v>
      </c>
      <c r="FUQ186" s="13">
        <f t="shared" si="71"/>
        <v>0</v>
      </c>
      <c r="FUR186" s="13">
        <f t="shared" si="71"/>
        <v>0</v>
      </c>
      <c r="FUS186" s="13">
        <f t="shared" si="71"/>
        <v>0</v>
      </c>
      <c r="FUT186" s="13">
        <f t="shared" si="71"/>
        <v>0</v>
      </c>
      <c r="FUU186" s="13">
        <f t="shared" si="71"/>
        <v>0</v>
      </c>
      <c r="FUV186" s="13">
        <f t="shared" si="71"/>
        <v>0</v>
      </c>
      <c r="FUW186" s="13">
        <f t="shared" si="71"/>
        <v>0</v>
      </c>
      <c r="FUX186" s="13">
        <f t="shared" si="71"/>
        <v>0</v>
      </c>
      <c r="FUY186" s="13">
        <f t="shared" si="71"/>
        <v>0</v>
      </c>
      <c r="FUZ186" s="13">
        <f t="shared" si="71"/>
        <v>0</v>
      </c>
      <c r="FVA186" s="13">
        <f t="shared" si="71"/>
        <v>0</v>
      </c>
      <c r="FVB186" s="13">
        <f t="shared" si="71"/>
        <v>0</v>
      </c>
      <c r="FVC186" s="13">
        <f t="shared" si="71"/>
        <v>0</v>
      </c>
      <c r="FVD186" s="13">
        <f t="shared" si="71"/>
        <v>0</v>
      </c>
      <c r="FVE186" s="13">
        <f t="shared" ref="FVE186:FXP186" si="72">general_device_image.description</f>
        <v>0</v>
      </c>
      <c r="FVF186" s="13">
        <f t="shared" si="72"/>
        <v>0</v>
      </c>
      <c r="FVG186" s="13">
        <f t="shared" si="72"/>
        <v>0</v>
      </c>
      <c r="FVH186" s="13">
        <f t="shared" si="72"/>
        <v>0</v>
      </c>
      <c r="FVI186" s="13">
        <f t="shared" si="72"/>
        <v>0</v>
      </c>
      <c r="FVJ186" s="13">
        <f t="shared" si="72"/>
        <v>0</v>
      </c>
      <c r="FVK186" s="13">
        <f t="shared" si="72"/>
        <v>0</v>
      </c>
      <c r="FVL186" s="13">
        <f t="shared" si="72"/>
        <v>0</v>
      </c>
      <c r="FVM186" s="13">
        <f t="shared" si="72"/>
        <v>0</v>
      </c>
      <c r="FVN186" s="13">
        <f t="shared" si="72"/>
        <v>0</v>
      </c>
      <c r="FVO186" s="13">
        <f t="shared" si="72"/>
        <v>0</v>
      </c>
      <c r="FVP186" s="13">
        <f t="shared" si="72"/>
        <v>0</v>
      </c>
      <c r="FVQ186" s="13">
        <f t="shared" si="72"/>
        <v>0</v>
      </c>
      <c r="FVR186" s="13">
        <f t="shared" si="72"/>
        <v>0</v>
      </c>
      <c r="FVS186" s="13">
        <f t="shared" si="72"/>
        <v>0</v>
      </c>
      <c r="FVT186" s="13">
        <f t="shared" si="72"/>
        <v>0</v>
      </c>
      <c r="FVU186" s="13">
        <f t="shared" si="72"/>
        <v>0</v>
      </c>
      <c r="FVV186" s="13">
        <f t="shared" si="72"/>
        <v>0</v>
      </c>
      <c r="FVW186" s="13">
        <f t="shared" si="72"/>
        <v>0</v>
      </c>
      <c r="FVX186" s="13">
        <f t="shared" si="72"/>
        <v>0</v>
      </c>
      <c r="FVY186" s="13">
        <f t="shared" si="72"/>
        <v>0</v>
      </c>
      <c r="FVZ186" s="13">
        <f t="shared" si="72"/>
        <v>0</v>
      </c>
      <c r="FWA186" s="13">
        <f t="shared" si="72"/>
        <v>0</v>
      </c>
      <c r="FWB186" s="13">
        <f t="shared" si="72"/>
        <v>0</v>
      </c>
      <c r="FWC186" s="13">
        <f t="shared" si="72"/>
        <v>0</v>
      </c>
      <c r="FWD186" s="13">
        <f t="shared" si="72"/>
        <v>0</v>
      </c>
      <c r="FWE186" s="13">
        <f t="shared" si="72"/>
        <v>0</v>
      </c>
      <c r="FWF186" s="13">
        <f t="shared" si="72"/>
        <v>0</v>
      </c>
      <c r="FWG186" s="13">
        <f t="shared" si="72"/>
        <v>0</v>
      </c>
      <c r="FWH186" s="13">
        <f t="shared" si="72"/>
        <v>0</v>
      </c>
      <c r="FWI186" s="13">
        <f t="shared" si="72"/>
        <v>0</v>
      </c>
      <c r="FWJ186" s="13">
        <f t="shared" si="72"/>
        <v>0</v>
      </c>
      <c r="FWK186" s="13">
        <f t="shared" si="72"/>
        <v>0</v>
      </c>
      <c r="FWL186" s="13">
        <f t="shared" si="72"/>
        <v>0</v>
      </c>
      <c r="FWM186" s="13">
        <f t="shared" si="72"/>
        <v>0</v>
      </c>
      <c r="FWN186" s="13">
        <f t="shared" si="72"/>
        <v>0</v>
      </c>
      <c r="FWO186" s="13">
        <f t="shared" si="72"/>
        <v>0</v>
      </c>
      <c r="FWP186" s="13">
        <f t="shared" si="72"/>
        <v>0</v>
      </c>
      <c r="FWQ186" s="13">
        <f t="shared" si="72"/>
        <v>0</v>
      </c>
      <c r="FWR186" s="13">
        <f t="shared" si="72"/>
        <v>0</v>
      </c>
      <c r="FWS186" s="13">
        <f t="shared" si="72"/>
        <v>0</v>
      </c>
      <c r="FWT186" s="13">
        <f t="shared" si="72"/>
        <v>0</v>
      </c>
      <c r="FWU186" s="13">
        <f t="shared" si="72"/>
        <v>0</v>
      </c>
      <c r="FWV186" s="13">
        <f t="shared" si="72"/>
        <v>0</v>
      </c>
      <c r="FWW186" s="13">
        <f t="shared" si="72"/>
        <v>0</v>
      </c>
      <c r="FWX186" s="13">
        <f t="shared" si="72"/>
        <v>0</v>
      </c>
      <c r="FWY186" s="13">
        <f t="shared" si="72"/>
        <v>0</v>
      </c>
      <c r="FWZ186" s="13">
        <f t="shared" si="72"/>
        <v>0</v>
      </c>
      <c r="FXA186" s="13">
        <f t="shared" si="72"/>
        <v>0</v>
      </c>
      <c r="FXB186" s="13">
        <f t="shared" si="72"/>
        <v>0</v>
      </c>
      <c r="FXC186" s="13">
        <f t="shared" si="72"/>
        <v>0</v>
      </c>
      <c r="FXD186" s="13">
        <f t="shared" si="72"/>
        <v>0</v>
      </c>
      <c r="FXE186" s="13">
        <f t="shared" si="72"/>
        <v>0</v>
      </c>
      <c r="FXF186" s="13">
        <f t="shared" si="72"/>
        <v>0</v>
      </c>
      <c r="FXG186" s="13">
        <f t="shared" si="72"/>
        <v>0</v>
      </c>
      <c r="FXH186" s="13">
        <f t="shared" si="72"/>
        <v>0</v>
      </c>
      <c r="FXI186" s="13">
        <f t="shared" si="72"/>
        <v>0</v>
      </c>
      <c r="FXJ186" s="13">
        <f t="shared" si="72"/>
        <v>0</v>
      </c>
      <c r="FXK186" s="13">
        <f t="shared" si="72"/>
        <v>0</v>
      </c>
      <c r="FXL186" s="13">
        <f t="shared" si="72"/>
        <v>0</v>
      </c>
      <c r="FXM186" s="13">
        <f t="shared" si="72"/>
        <v>0</v>
      </c>
      <c r="FXN186" s="13">
        <f t="shared" si="72"/>
        <v>0</v>
      </c>
      <c r="FXO186" s="13">
        <f t="shared" si="72"/>
        <v>0</v>
      </c>
      <c r="FXP186" s="13">
        <f t="shared" si="72"/>
        <v>0</v>
      </c>
      <c r="FXQ186" s="13">
        <f t="shared" ref="FXQ186:GAB186" si="73">general_device_image.description</f>
        <v>0</v>
      </c>
      <c r="FXR186" s="13">
        <f t="shared" si="73"/>
        <v>0</v>
      </c>
      <c r="FXS186" s="13">
        <f t="shared" si="73"/>
        <v>0</v>
      </c>
      <c r="FXT186" s="13">
        <f t="shared" si="73"/>
        <v>0</v>
      </c>
      <c r="FXU186" s="13">
        <f t="shared" si="73"/>
        <v>0</v>
      </c>
      <c r="FXV186" s="13">
        <f t="shared" si="73"/>
        <v>0</v>
      </c>
      <c r="FXW186" s="13">
        <f t="shared" si="73"/>
        <v>0</v>
      </c>
      <c r="FXX186" s="13">
        <f t="shared" si="73"/>
        <v>0</v>
      </c>
      <c r="FXY186" s="13">
        <f t="shared" si="73"/>
        <v>0</v>
      </c>
      <c r="FXZ186" s="13">
        <f t="shared" si="73"/>
        <v>0</v>
      </c>
      <c r="FYA186" s="13">
        <f t="shared" si="73"/>
        <v>0</v>
      </c>
      <c r="FYB186" s="13">
        <f t="shared" si="73"/>
        <v>0</v>
      </c>
      <c r="FYC186" s="13">
        <f t="shared" si="73"/>
        <v>0</v>
      </c>
      <c r="FYD186" s="13">
        <f t="shared" si="73"/>
        <v>0</v>
      </c>
      <c r="FYE186" s="13">
        <f t="shared" si="73"/>
        <v>0</v>
      </c>
      <c r="FYF186" s="13">
        <f t="shared" si="73"/>
        <v>0</v>
      </c>
      <c r="FYG186" s="13">
        <f t="shared" si="73"/>
        <v>0</v>
      </c>
      <c r="FYH186" s="13">
        <f t="shared" si="73"/>
        <v>0</v>
      </c>
      <c r="FYI186" s="13">
        <f t="shared" si="73"/>
        <v>0</v>
      </c>
      <c r="FYJ186" s="13">
        <f t="shared" si="73"/>
        <v>0</v>
      </c>
      <c r="FYK186" s="13">
        <f t="shared" si="73"/>
        <v>0</v>
      </c>
      <c r="FYL186" s="13">
        <f t="shared" si="73"/>
        <v>0</v>
      </c>
      <c r="FYM186" s="13">
        <f t="shared" si="73"/>
        <v>0</v>
      </c>
      <c r="FYN186" s="13">
        <f t="shared" si="73"/>
        <v>0</v>
      </c>
      <c r="FYO186" s="13">
        <f t="shared" si="73"/>
        <v>0</v>
      </c>
      <c r="FYP186" s="13">
        <f t="shared" si="73"/>
        <v>0</v>
      </c>
      <c r="FYQ186" s="13">
        <f t="shared" si="73"/>
        <v>0</v>
      </c>
      <c r="FYR186" s="13">
        <f t="shared" si="73"/>
        <v>0</v>
      </c>
      <c r="FYS186" s="13">
        <f t="shared" si="73"/>
        <v>0</v>
      </c>
      <c r="FYT186" s="13">
        <f t="shared" si="73"/>
        <v>0</v>
      </c>
      <c r="FYU186" s="13">
        <f t="shared" si="73"/>
        <v>0</v>
      </c>
      <c r="FYV186" s="13">
        <f t="shared" si="73"/>
        <v>0</v>
      </c>
      <c r="FYW186" s="13">
        <f t="shared" si="73"/>
        <v>0</v>
      </c>
      <c r="FYX186" s="13">
        <f t="shared" si="73"/>
        <v>0</v>
      </c>
      <c r="FYY186" s="13">
        <f t="shared" si="73"/>
        <v>0</v>
      </c>
      <c r="FYZ186" s="13">
        <f t="shared" si="73"/>
        <v>0</v>
      </c>
      <c r="FZA186" s="13">
        <f t="shared" si="73"/>
        <v>0</v>
      </c>
      <c r="FZB186" s="13">
        <f t="shared" si="73"/>
        <v>0</v>
      </c>
      <c r="FZC186" s="13">
        <f t="shared" si="73"/>
        <v>0</v>
      </c>
      <c r="FZD186" s="13">
        <f t="shared" si="73"/>
        <v>0</v>
      </c>
      <c r="FZE186" s="13">
        <f t="shared" si="73"/>
        <v>0</v>
      </c>
      <c r="FZF186" s="13">
        <f t="shared" si="73"/>
        <v>0</v>
      </c>
      <c r="FZG186" s="13">
        <f t="shared" si="73"/>
        <v>0</v>
      </c>
      <c r="FZH186" s="13">
        <f t="shared" si="73"/>
        <v>0</v>
      </c>
      <c r="FZI186" s="13">
        <f t="shared" si="73"/>
        <v>0</v>
      </c>
      <c r="FZJ186" s="13">
        <f t="shared" si="73"/>
        <v>0</v>
      </c>
      <c r="FZK186" s="13">
        <f t="shared" si="73"/>
        <v>0</v>
      </c>
      <c r="FZL186" s="13">
        <f t="shared" si="73"/>
        <v>0</v>
      </c>
      <c r="FZM186" s="13">
        <f t="shared" si="73"/>
        <v>0</v>
      </c>
      <c r="FZN186" s="13">
        <f t="shared" si="73"/>
        <v>0</v>
      </c>
      <c r="FZO186" s="13">
        <f t="shared" si="73"/>
        <v>0</v>
      </c>
      <c r="FZP186" s="13">
        <f t="shared" si="73"/>
        <v>0</v>
      </c>
      <c r="FZQ186" s="13">
        <f t="shared" si="73"/>
        <v>0</v>
      </c>
      <c r="FZR186" s="13">
        <f t="shared" si="73"/>
        <v>0</v>
      </c>
      <c r="FZS186" s="13">
        <f t="shared" si="73"/>
        <v>0</v>
      </c>
      <c r="FZT186" s="13">
        <f t="shared" si="73"/>
        <v>0</v>
      </c>
      <c r="FZU186" s="13">
        <f t="shared" si="73"/>
        <v>0</v>
      </c>
      <c r="FZV186" s="13">
        <f t="shared" si="73"/>
        <v>0</v>
      </c>
      <c r="FZW186" s="13">
        <f t="shared" si="73"/>
        <v>0</v>
      </c>
      <c r="FZX186" s="13">
        <f t="shared" si="73"/>
        <v>0</v>
      </c>
      <c r="FZY186" s="13">
        <f t="shared" si="73"/>
        <v>0</v>
      </c>
      <c r="FZZ186" s="13">
        <f t="shared" si="73"/>
        <v>0</v>
      </c>
      <c r="GAA186" s="13">
        <f t="shared" si="73"/>
        <v>0</v>
      </c>
      <c r="GAB186" s="13">
        <f t="shared" si="73"/>
        <v>0</v>
      </c>
      <c r="GAC186" s="13">
        <f t="shared" ref="GAC186:GCN186" si="74">general_device_image.description</f>
        <v>0</v>
      </c>
      <c r="GAD186" s="13">
        <f t="shared" si="74"/>
        <v>0</v>
      </c>
      <c r="GAE186" s="13">
        <f t="shared" si="74"/>
        <v>0</v>
      </c>
      <c r="GAF186" s="13">
        <f t="shared" si="74"/>
        <v>0</v>
      </c>
      <c r="GAG186" s="13">
        <f t="shared" si="74"/>
        <v>0</v>
      </c>
      <c r="GAH186" s="13">
        <f t="shared" si="74"/>
        <v>0</v>
      </c>
      <c r="GAI186" s="13">
        <f t="shared" si="74"/>
        <v>0</v>
      </c>
      <c r="GAJ186" s="13">
        <f t="shared" si="74"/>
        <v>0</v>
      </c>
      <c r="GAK186" s="13">
        <f t="shared" si="74"/>
        <v>0</v>
      </c>
      <c r="GAL186" s="13">
        <f t="shared" si="74"/>
        <v>0</v>
      </c>
      <c r="GAM186" s="13">
        <f t="shared" si="74"/>
        <v>0</v>
      </c>
      <c r="GAN186" s="13">
        <f t="shared" si="74"/>
        <v>0</v>
      </c>
      <c r="GAO186" s="13">
        <f t="shared" si="74"/>
        <v>0</v>
      </c>
      <c r="GAP186" s="13">
        <f t="shared" si="74"/>
        <v>0</v>
      </c>
      <c r="GAQ186" s="13">
        <f t="shared" si="74"/>
        <v>0</v>
      </c>
      <c r="GAR186" s="13">
        <f t="shared" si="74"/>
        <v>0</v>
      </c>
      <c r="GAS186" s="13">
        <f t="shared" si="74"/>
        <v>0</v>
      </c>
      <c r="GAT186" s="13">
        <f t="shared" si="74"/>
        <v>0</v>
      </c>
      <c r="GAU186" s="13">
        <f t="shared" si="74"/>
        <v>0</v>
      </c>
      <c r="GAV186" s="13">
        <f t="shared" si="74"/>
        <v>0</v>
      </c>
      <c r="GAW186" s="13">
        <f t="shared" si="74"/>
        <v>0</v>
      </c>
      <c r="GAX186" s="13">
        <f t="shared" si="74"/>
        <v>0</v>
      </c>
      <c r="GAY186" s="13">
        <f t="shared" si="74"/>
        <v>0</v>
      </c>
      <c r="GAZ186" s="13">
        <f t="shared" si="74"/>
        <v>0</v>
      </c>
      <c r="GBA186" s="13">
        <f t="shared" si="74"/>
        <v>0</v>
      </c>
      <c r="GBB186" s="13">
        <f t="shared" si="74"/>
        <v>0</v>
      </c>
      <c r="GBC186" s="13">
        <f t="shared" si="74"/>
        <v>0</v>
      </c>
      <c r="GBD186" s="13">
        <f t="shared" si="74"/>
        <v>0</v>
      </c>
      <c r="GBE186" s="13">
        <f t="shared" si="74"/>
        <v>0</v>
      </c>
      <c r="GBF186" s="13">
        <f t="shared" si="74"/>
        <v>0</v>
      </c>
      <c r="GBG186" s="13">
        <f t="shared" si="74"/>
        <v>0</v>
      </c>
      <c r="GBH186" s="13">
        <f t="shared" si="74"/>
        <v>0</v>
      </c>
      <c r="GBI186" s="13">
        <f t="shared" si="74"/>
        <v>0</v>
      </c>
      <c r="GBJ186" s="13">
        <f t="shared" si="74"/>
        <v>0</v>
      </c>
      <c r="GBK186" s="13">
        <f t="shared" si="74"/>
        <v>0</v>
      </c>
      <c r="GBL186" s="13">
        <f t="shared" si="74"/>
        <v>0</v>
      </c>
      <c r="GBM186" s="13">
        <f t="shared" si="74"/>
        <v>0</v>
      </c>
      <c r="GBN186" s="13">
        <f t="shared" si="74"/>
        <v>0</v>
      </c>
      <c r="GBO186" s="13">
        <f t="shared" si="74"/>
        <v>0</v>
      </c>
      <c r="GBP186" s="13">
        <f t="shared" si="74"/>
        <v>0</v>
      </c>
      <c r="GBQ186" s="13">
        <f t="shared" si="74"/>
        <v>0</v>
      </c>
      <c r="GBR186" s="13">
        <f t="shared" si="74"/>
        <v>0</v>
      </c>
      <c r="GBS186" s="13">
        <f t="shared" si="74"/>
        <v>0</v>
      </c>
      <c r="GBT186" s="13">
        <f t="shared" si="74"/>
        <v>0</v>
      </c>
      <c r="GBU186" s="13">
        <f t="shared" si="74"/>
        <v>0</v>
      </c>
      <c r="GBV186" s="13">
        <f t="shared" si="74"/>
        <v>0</v>
      </c>
      <c r="GBW186" s="13">
        <f t="shared" si="74"/>
        <v>0</v>
      </c>
      <c r="GBX186" s="13">
        <f t="shared" si="74"/>
        <v>0</v>
      </c>
      <c r="GBY186" s="13">
        <f t="shared" si="74"/>
        <v>0</v>
      </c>
      <c r="GBZ186" s="13">
        <f t="shared" si="74"/>
        <v>0</v>
      </c>
      <c r="GCA186" s="13">
        <f t="shared" si="74"/>
        <v>0</v>
      </c>
      <c r="GCB186" s="13">
        <f t="shared" si="74"/>
        <v>0</v>
      </c>
      <c r="GCC186" s="13">
        <f t="shared" si="74"/>
        <v>0</v>
      </c>
      <c r="GCD186" s="13">
        <f t="shared" si="74"/>
        <v>0</v>
      </c>
      <c r="GCE186" s="13">
        <f t="shared" si="74"/>
        <v>0</v>
      </c>
      <c r="GCF186" s="13">
        <f t="shared" si="74"/>
        <v>0</v>
      </c>
      <c r="GCG186" s="13">
        <f t="shared" si="74"/>
        <v>0</v>
      </c>
      <c r="GCH186" s="13">
        <f t="shared" si="74"/>
        <v>0</v>
      </c>
      <c r="GCI186" s="13">
        <f t="shared" si="74"/>
        <v>0</v>
      </c>
      <c r="GCJ186" s="13">
        <f t="shared" si="74"/>
        <v>0</v>
      </c>
      <c r="GCK186" s="13">
        <f t="shared" si="74"/>
        <v>0</v>
      </c>
      <c r="GCL186" s="13">
        <f t="shared" si="74"/>
        <v>0</v>
      </c>
      <c r="GCM186" s="13">
        <f t="shared" si="74"/>
        <v>0</v>
      </c>
      <c r="GCN186" s="13">
        <f t="shared" si="74"/>
        <v>0</v>
      </c>
      <c r="GCO186" s="13">
        <f t="shared" ref="GCO186:GEZ186" si="75">general_device_image.description</f>
        <v>0</v>
      </c>
      <c r="GCP186" s="13">
        <f t="shared" si="75"/>
        <v>0</v>
      </c>
      <c r="GCQ186" s="13">
        <f t="shared" si="75"/>
        <v>0</v>
      </c>
      <c r="GCR186" s="13">
        <f t="shared" si="75"/>
        <v>0</v>
      </c>
      <c r="GCS186" s="13">
        <f t="shared" si="75"/>
        <v>0</v>
      </c>
      <c r="GCT186" s="13">
        <f t="shared" si="75"/>
        <v>0</v>
      </c>
      <c r="GCU186" s="13">
        <f t="shared" si="75"/>
        <v>0</v>
      </c>
      <c r="GCV186" s="13">
        <f t="shared" si="75"/>
        <v>0</v>
      </c>
      <c r="GCW186" s="13">
        <f t="shared" si="75"/>
        <v>0</v>
      </c>
      <c r="GCX186" s="13">
        <f t="shared" si="75"/>
        <v>0</v>
      </c>
      <c r="GCY186" s="13">
        <f t="shared" si="75"/>
        <v>0</v>
      </c>
      <c r="GCZ186" s="13">
        <f t="shared" si="75"/>
        <v>0</v>
      </c>
      <c r="GDA186" s="13">
        <f t="shared" si="75"/>
        <v>0</v>
      </c>
      <c r="GDB186" s="13">
        <f t="shared" si="75"/>
        <v>0</v>
      </c>
      <c r="GDC186" s="13">
        <f t="shared" si="75"/>
        <v>0</v>
      </c>
      <c r="GDD186" s="13">
        <f t="shared" si="75"/>
        <v>0</v>
      </c>
      <c r="GDE186" s="13">
        <f t="shared" si="75"/>
        <v>0</v>
      </c>
      <c r="GDF186" s="13">
        <f t="shared" si="75"/>
        <v>0</v>
      </c>
      <c r="GDG186" s="13">
        <f t="shared" si="75"/>
        <v>0</v>
      </c>
      <c r="GDH186" s="13">
        <f t="shared" si="75"/>
        <v>0</v>
      </c>
      <c r="GDI186" s="13">
        <f t="shared" si="75"/>
        <v>0</v>
      </c>
      <c r="GDJ186" s="13">
        <f t="shared" si="75"/>
        <v>0</v>
      </c>
      <c r="GDK186" s="13">
        <f t="shared" si="75"/>
        <v>0</v>
      </c>
      <c r="GDL186" s="13">
        <f t="shared" si="75"/>
        <v>0</v>
      </c>
      <c r="GDM186" s="13">
        <f t="shared" si="75"/>
        <v>0</v>
      </c>
      <c r="GDN186" s="13">
        <f t="shared" si="75"/>
        <v>0</v>
      </c>
      <c r="GDO186" s="13">
        <f t="shared" si="75"/>
        <v>0</v>
      </c>
      <c r="GDP186" s="13">
        <f t="shared" si="75"/>
        <v>0</v>
      </c>
      <c r="GDQ186" s="13">
        <f t="shared" si="75"/>
        <v>0</v>
      </c>
      <c r="GDR186" s="13">
        <f t="shared" si="75"/>
        <v>0</v>
      </c>
      <c r="GDS186" s="13">
        <f t="shared" si="75"/>
        <v>0</v>
      </c>
      <c r="GDT186" s="13">
        <f t="shared" si="75"/>
        <v>0</v>
      </c>
      <c r="GDU186" s="13">
        <f t="shared" si="75"/>
        <v>0</v>
      </c>
      <c r="GDV186" s="13">
        <f t="shared" si="75"/>
        <v>0</v>
      </c>
      <c r="GDW186" s="13">
        <f t="shared" si="75"/>
        <v>0</v>
      </c>
      <c r="GDX186" s="13">
        <f t="shared" si="75"/>
        <v>0</v>
      </c>
      <c r="GDY186" s="13">
        <f t="shared" si="75"/>
        <v>0</v>
      </c>
      <c r="GDZ186" s="13">
        <f t="shared" si="75"/>
        <v>0</v>
      </c>
      <c r="GEA186" s="13">
        <f t="shared" si="75"/>
        <v>0</v>
      </c>
      <c r="GEB186" s="13">
        <f t="shared" si="75"/>
        <v>0</v>
      </c>
      <c r="GEC186" s="13">
        <f t="shared" si="75"/>
        <v>0</v>
      </c>
      <c r="GED186" s="13">
        <f t="shared" si="75"/>
        <v>0</v>
      </c>
      <c r="GEE186" s="13">
        <f t="shared" si="75"/>
        <v>0</v>
      </c>
      <c r="GEF186" s="13">
        <f t="shared" si="75"/>
        <v>0</v>
      </c>
      <c r="GEG186" s="13">
        <f t="shared" si="75"/>
        <v>0</v>
      </c>
      <c r="GEH186" s="13">
        <f t="shared" si="75"/>
        <v>0</v>
      </c>
      <c r="GEI186" s="13">
        <f t="shared" si="75"/>
        <v>0</v>
      </c>
      <c r="GEJ186" s="13">
        <f t="shared" si="75"/>
        <v>0</v>
      </c>
      <c r="GEK186" s="13">
        <f t="shared" si="75"/>
        <v>0</v>
      </c>
      <c r="GEL186" s="13">
        <f t="shared" si="75"/>
        <v>0</v>
      </c>
      <c r="GEM186" s="13">
        <f t="shared" si="75"/>
        <v>0</v>
      </c>
      <c r="GEN186" s="13">
        <f t="shared" si="75"/>
        <v>0</v>
      </c>
      <c r="GEO186" s="13">
        <f t="shared" si="75"/>
        <v>0</v>
      </c>
      <c r="GEP186" s="13">
        <f t="shared" si="75"/>
        <v>0</v>
      </c>
      <c r="GEQ186" s="13">
        <f t="shared" si="75"/>
        <v>0</v>
      </c>
      <c r="GER186" s="13">
        <f t="shared" si="75"/>
        <v>0</v>
      </c>
      <c r="GES186" s="13">
        <f t="shared" si="75"/>
        <v>0</v>
      </c>
      <c r="GET186" s="13">
        <f t="shared" si="75"/>
        <v>0</v>
      </c>
      <c r="GEU186" s="13">
        <f t="shared" si="75"/>
        <v>0</v>
      </c>
      <c r="GEV186" s="13">
        <f t="shared" si="75"/>
        <v>0</v>
      </c>
      <c r="GEW186" s="13">
        <f t="shared" si="75"/>
        <v>0</v>
      </c>
      <c r="GEX186" s="13">
        <f t="shared" si="75"/>
        <v>0</v>
      </c>
      <c r="GEY186" s="13">
        <f t="shared" si="75"/>
        <v>0</v>
      </c>
      <c r="GEZ186" s="13">
        <f t="shared" si="75"/>
        <v>0</v>
      </c>
      <c r="GFA186" s="13">
        <f t="shared" ref="GFA186:GHL186" si="76">general_device_image.description</f>
        <v>0</v>
      </c>
      <c r="GFB186" s="13">
        <f t="shared" si="76"/>
        <v>0</v>
      </c>
      <c r="GFC186" s="13">
        <f t="shared" si="76"/>
        <v>0</v>
      </c>
      <c r="GFD186" s="13">
        <f t="shared" si="76"/>
        <v>0</v>
      </c>
      <c r="GFE186" s="13">
        <f t="shared" si="76"/>
        <v>0</v>
      </c>
      <c r="GFF186" s="13">
        <f t="shared" si="76"/>
        <v>0</v>
      </c>
      <c r="GFG186" s="13">
        <f t="shared" si="76"/>
        <v>0</v>
      </c>
      <c r="GFH186" s="13">
        <f t="shared" si="76"/>
        <v>0</v>
      </c>
      <c r="GFI186" s="13">
        <f t="shared" si="76"/>
        <v>0</v>
      </c>
      <c r="GFJ186" s="13">
        <f t="shared" si="76"/>
        <v>0</v>
      </c>
      <c r="GFK186" s="13">
        <f t="shared" si="76"/>
        <v>0</v>
      </c>
      <c r="GFL186" s="13">
        <f t="shared" si="76"/>
        <v>0</v>
      </c>
      <c r="GFM186" s="13">
        <f t="shared" si="76"/>
        <v>0</v>
      </c>
      <c r="GFN186" s="13">
        <f t="shared" si="76"/>
        <v>0</v>
      </c>
      <c r="GFO186" s="13">
        <f t="shared" si="76"/>
        <v>0</v>
      </c>
      <c r="GFP186" s="13">
        <f t="shared" si="76"/>
        <v>0</v>
      </c>
      <c r="GFQ186" s="13">
        <f t="shared" si="76"/>
        <v>0</v>
      </c>
      <c r="GFR186" s="13">
        <f t="shared" si="76"/>
        <v>0</v>
      </c>
      <c r="GFS186" s="13">
        <f t="shared" si="76"/>
        <v>0</v>
      </c>
      <c r="GFT186" s="13">
        <f t="shared" si="76"/>
        <v>0</v>
      </c>
      <c r="GFU186" s="13">
        <f t="shared" si="76"/>
        <v>0</v>
      </c>
      <c r="GFV186" s="13">
        <f t="shared" si="76"/>
        <v>0</v>
      </c>
      <c r="GFW186" s="13">
        <f t="shared" si="76"/>
        <v>0</v>
      </c>
      <c r="GFX186" s="13">
        <f t="shared" si="76"/>
        <v>0</v>
      </c>
      <c r="GFY186" s="13">
        <f t="shared" si="76"/>
        <v>0</v>
      </c>
      <c r="GFZ186" s="13">
        <f t="shared" si="76"/>
        <v>0</v>
      </c>
      <c r="GGA186" s="13">
        <f t="shared" si="76"/>
        <v>0</v>
      </c>
      <c r="GGB186" s="13">
        <f t="shared" si="76"/>
        <v>0</v>
      </c>
      <c r="GGC186" s="13">
        <f t="shared" si="76"/>
        <v>0</v>
      </c>
      <c r="GGD186" s="13">
        <f t="shared" si="76"/>
        <v>0</v>
      </c>
      <c r="GGE186" s="13">
        <f t="shared" si="76"/>
        <v>0</v>
      </c>
      <c r="GGF186" s="13">
        <f t="shared" si="76"/>
        <v>0</v>
      </c>
      <c r="GGG186" s="13">
        <f t="shared" si="76"/>
        <v>0</v>
      </c>
      <c r="GGH186" s="13">
        <f t="shared" si="76"/>
        <v>0</v>
      </c>
      <c r="GGI186" s="13">
        <f t="shared" si="76"/>
        <v>0</v>
      </c>
      <c r="GGJ186" s="13">
        <f t="shared" si="76"/>
        <v>0</v>
      </c>
      <c r="GGK186" s="13">
        <f t="shared" si="76"/>
        <v>0</v>
      </c>
      <c r="GGL186" s="13">
        <f t="shared" si="76"/>
        <v>0</v>
      </c>
      <c r="GGM186" s="13">
        <f t="shared" si="76"/>
        <v>0</v>
      </c>
      <c r="GGN186" s="13">
        <f t="shared" si="76"/>
        <v>0</v>
      </c>
      <c r="GGO186" s="13">
        <f t="shared" si="76"/>
        <v>0</v>
      </c>
      <c r="GGP186" s="13">
        <f t="shared" si="76"/>
        <v>0</v>
      </c>
      <c r="GGQ186" s="13">
        <f t="shared" si="76"/>
        <v>0</v>
      </c>
      <c r="GGR186" s="13">
        <f t="shared" si="76"/>
        <v>0</v>
      </c>
      <c r="GGS186" s="13">
        <f t="shared" si="76"/>
        <v>0</v>
      </c>
      <c r="GGT186" s="13">
        <f t="shared" si="76"/>
        <v>0</v>
      </c>
      <c r="GGU186" s="13">
        <f t="shared" si="76"/>
        <v>0</v>
      </c>
      <c r="GGV186" s="13">
        <f t="shared" si="76"/>
        <v>0</v>
      </c>
      <c r="GGW186" s="13">
        <f t="shared" si="76"/>
        <v>0</v>
      </c>
      <c r="GGX186" s="13">
        <f t="shared" si="76"/>
        <v>0</v>
      </c>
      <c r="GGY186" s="13">
        <f t="shared" si="76"/>
        <v>0</v>
      </c>
      <c r="GGZ186" s="13">
        <f t="shared" si="76"/>
        <v>0</v>
      </c>
      <c r="GHA186" s="13">
        <f t="shared" si="76"/>
        <v>0</v>
      </c>
      <c r="GHB186" s="13">
        <f t="shared" si="76"/>
        <v>0</v>
      </c>
      <c r="GHC186" s="13">
        <f t="shared" si="76"/>
        <v>0</v>
      </c>
      <c r="GHD186" s="13">
        <f t="shared" si="76"/>
        <v>0</v>
      </c>
      <c r="GHE186" s="13">
        <f t="shared" si="76"/>
        <v>0</v>
      </c>
      <c r="GHF186" s="13">
        <f t="shared" si="76"/>
        <v>0</v>
      </c>
      <c r="GHG186" s="13">
        <f t="shared" si="76"/>
        <v>0</v>
      </c>
      <c r="GHH186" s="13">
        <f t="shared" si="76"/>
        <v>0</v>
      </c>
      <c r="GHI186" s="13">
        <f t="shared" si="76"/>
        <v>0</v>
      </c>
      <c r="GHJ186" s="13">
        <f t="shared" si="76"/>
        <v>0</v>
      </c>
      <c r="GHK186" s="13">
        <f t="shared" si="76"/>
        <v>0</v>
      </c>
      <c r="GHL186" s="13">
        <f t="shared" si="76"/>
        <v>0</v>
      </c>
      <c r="GHM186" s="13">
        <f t="shared" ref="GHM186:GJX186" si="77">general_device_image.description</f>
        <v>0</v>
      </c>
      <c r="GHN186" s="13">
        <f t="shared" si="77"/>
        <v>0</v>
      </c>
      <c r="GHO186" s="13">
        <f t="shared" si="77"/>
        <v>0</v>
      </c>
      <c r="GHP186" s="13">
        <f t="shared" si="77"/>
        <v>0</v>
      </c>
      <c r="GHQ186" s="13">
        <f t="shared" si="77"/>
        <v>0</v>
      </c>
      <c r="GHR186" s="13">
        <f t="shared" si="77"/>
        <v>0</v>
      </c>
      <c r="GHS186" s="13">
        <f t="shared" si="77"/>
        <v>0</v>
      </c>
      <c r="GHT186" s="13">
        <f t="shared" si="77"/>
        <v>0</v>
      </c>
      <c r="GHU186" s="13">
        <f t="shared" si="77"/>
        <v>0</v>
      </c>
      <c r="GHV186" s="13">
        <f t="shared" si="77"/>
        <v>0</v>
      </c>
      <c r="GHW186" s="13">
        <f t="shared" si="77"/>
        <v>0</v>
      </c>
      <c r="GHX186" s="13">
        <f t="shared" si="77"/>
        <v>0</v>
      </c>
      <c r="GHY186" s="13">
        <f t="shared" si="77"/>
        <v>0</v>
      </c>
      <c r="GHZ186" s="13">
        <f t="shared" si="77"/>
        <v>0</v>
      </c>
      <c r="GIA186" s="13">
        <f t="shared" si="77"/>
        <v>0</v>
      </c>
      <c r="GIB186" s="13">
        <f t="shared" si="77"/>
        <v>0</v>
      </c>
      <c r="GIC186" s="13">
        <f t="shared" si="77"/>
        <v>0</v>
      </c>
      <c r="GID186" s="13">
        <f t="shared" si="77"/>
        <v>0</v>
      </c>
      <c r="GIE186" s="13">
        <f t="shared" si="77"/>
        <v>0</v>
      </c>
      <c r="GIF186" s="13">
        <f t="shared" si="77"/>
        <v>0</v>
      </c>
      <c r="GIG186" s="13">
        <f t="shared" si="77"/>
        <v>0</v>
      </c>
      <c r="GIH186" s="13">
        <f t="shared" si="77"/>
        <v>0</v>
      </c>
      <c r="GII186" s="13">
        <f t="shared" si="77"/>
        <v>0</v>
      </c>
      <c r="GIJ186" s="13">
        <f t="shared" si="77"/>
        <v>0</v>
      </c>
      <c r="GIK186" s="13">
        <f t="shared" si="77"/>
        <v>0</v>
      </c>
      <c r="GIL186" s="13">
        <f t="shared" si="77"/>
        <v>0</v>
      </c>
      <c r="GIM186" s="13">
        <f t="shared" si="77"/>
        <v>0</v>
      </c>
      <c r="GIN186" s="13">
        <f t="shared" si="77"/>
        <v>0</v>
      </c>
      <c r="GIO186" s="13">
        <f t="shared" si="77"/>
        <v>0</v>
      </c>
      <c r="GIP186" s="13">
        <f t="shared" si="77"/>
        <v>0</v>
      </c>
      <c r="GIQ186" s="13">
        <f t="shared" si="77"/>
        <v>0</v>
      </c>
      <c r="GIR186" s="13">
        <f t="shared" si="77"/>
        <v>0</v>
      </c>
      <c r="GIS186" s="13">
        <f t="shared" si="77"/>
        <v>0</v>
      </c>
      <c r="GIT186" s="13">
        <f t="shared" si="77"/>
        <v>0</v>
      </c>
      <c r="GIU186" s="13">
        <f t="shared" si="77"/>
        <v>0</v>
      </c>
      <c r="GIV186" s="13">
        <f t="shared" si="77"/>
        <v>0</v>
      </c>
      <c r="GIW186" s="13">
        <f t="shared" si="77"/>
        <v>0</v>
      </c>
      <c r="GIX186" s="13">
        <f t="shared" si="77"/>
        <v>0</v>
      </c>
      <c r="GIY186" s="13">
        <f t="shared" si="77"/>
        <v>0</v>
      </c>
      <c r="GIZ186" s="13">
        <f t="shared" si="77"/>
        <v>0</v>
      </c>
      <c r="GJA186" s="13">
        <f t="shared" si="77"/>
        <v>0</v>
      </c>
      <c r="GJB186" s="13">
        <f t="shared" si="77"/>
        <v>0</v>
      </c>
      <c r="GJC186" s="13">
        <f t="shared" si="77"/>
        <v>0</v>
      </c>
      <c r="GJD186" s="13">
        <f t="shared" si="77"/>
        <v>0</v>
      </c>
      <c r="GJE186" s="13">
        <f t="shared" si="77"/>
        <v>0</v>
      </c>
      <c r="GJF186" s="13">
        <f t="shared" si="77"/>
        <v>0</v>
      </c>
      <c r="GJG186" s="13">
        <f t="shared" si="77"/>
        <v>0</v>
      </c>
      <c r="GJH186" s="13">
        <f t="shared" si="77"/>
        <v>0</v>
      </c>
      <c r="GJI186" s="13">
        <f t="shared" si="77"/>
        <v>0</v>
      </c>
      <c r="GJJ186" s="13">
        <f t="shared" si="77"/>
        <v>0</v>
      </c>
      <c r="GJK186" s="13">
        <f t="shared" si="77"/>
        <v>0</v>
      </c>
      <c r="GJL186" s="13">
        <f t="shared" si="77"/>
        <v>0</v>
      </c>
      <c r="GJM186" s="13">
        <f t="shared" si="77"/>
        <v>0</v>
      </c>
      <c r="GJN186" s="13">
        <f t="shared" si="77"/>
        <v>0</v>
      </c>
      <c r="GJO186" s="13">
        <f t="shared" si="77"/>
        <v>0</v>
      </c>
      <c r="GJP186" s="13">
        <f t="shared" si="77"/>
        <v>0</v>
      </c>
      <c r="GJQ186" s="13">
        <f t="shared" si="77"/>
        <v>0</v>
      </c>
      <c r="GJR186" s="13">
        <f t="shared" si="77"/>
        <v>0</v>
      </c>
      <c r="GJS186" s="13">
        <f t="shared" si="77"/>
        <v>0</v>
      </c>
      <c r="GJT186" s="13">
        <f t="shared" si="77"/>
        <v>0</v>
      </c>
      <c r="GJU186" s="13">
        <f t="shared" si="77"/>
        <v>0</v>
      </c>
      <c r="GJV186" s="13">
        <f t="shared" si="77"/>
        <v>0</v>
      </c>
      <c r="GJW186" s="13">
        <f t="shared" si="77"/>
        <v>0</v>
      </c>
      <c r="GJX186" s="13">
        <f t="shared" si="77"/>
        <v>0</v>
      </c>
      <c r="GJY186" s="13">
        <f t="shared" ref="GJY186:GMJ186" si="78">general_device_image.description</f>
        <v>0</v>
      </c>
      <c r="GJZ186" s="13">
        <f t="shared" si="78"/>
        <v>0</v>
      </c>
      <c r="GKA186" s="13">
        <f t="shared" si="78"/>
        <v>0</v>
      </c>
      <c r="GKB186" s="13">
        <f t="shared" si="78"/>
        <v>0</v>
      </c>
      <c r="GKC186" s="13">
        <f t="shared" si="78"/>
        <v>0</v>
      </c>
      <c r="GKD186" s="13">
        <f t="shared" si="78"/>
        <v>0</v>
      </c>
      <c r="GKE186" s="13">
        <f t="shared" si="78"/>
        <v>0</v>
      </c>
      <c r="GKF186" s="13">
        <f t="shared" si="78"/>
        <v>0</v>
      </c>
      <c r="GKG186" s="13">
        <f t="shared" si="78"/>
        <v>0</v>
      </c>
      <c r="GKH186" s="13">
        <f t="shared" si="78"/>
        <v>0</v>
      </c>
      <c r="GKI186" s="13">
        <f t="shared" si="78"/>
        <v>0</v>
      </c>
      <c r="GKJ186" s="13">
        <f t="shared" si="78"/>
        <v>0</v>
      </c>
      <c r="GKK186" s="13">
        <f t="shared" si="78"/>
        <v>0</v>
      </c>
      <c r="GKL186" s="13">
        <f t="shared" si="78"/>
        <v>0</v>
      </c>
      <c r="GKM186" s="13">
        <f t="shared" si="78"/>
        <v>0</v>
      </c>
      <c r="GKN186" s="13">
        <f t="shared" si="78"/>
        <v>0</v>
      </c>
      <c r="GKO186" s="13">
        <f t="shared" si="78"/>
        <v>0</v>
      </c>
      <c r="GKP186" s="13">
        <f t="shared" si="78"/>
        <v>0</v>
      </c>
      <c r="GKQ186" s="13">
        <f t="shared" si="78"/>
        <v>0</v>
      </c>
      <c r="GKR186" s="13">
        <f t="shared" si="78"/>
        <v>0</v>
      </c>
      <c r="GKS186" s="13">
        <f t="shared" si="78"/>
        <v>0</v>
      </c>
      <c r="GKT186" s="13">
        <f t="shared" si="78"/>
        <v>0</v>
      </c>
      <c r="GKU186" s="13">
        <f t="shared" si="78"/>
        <v>0</v>
      </c>
      <c r="GKV186" s="13">
        <f t="shared" si="78"/>
        <v>0</v>
      </c>
      <c r="GKW186" s="13">
        <f t="shared" si="78"/>
        <v>0</v>
      </c>
      <c r="GKX186" s="13">
        <f t="shared" si="78"/>
        <v>0</v>
      </c>
      <c r="GKY186" s="13">
        <f t="shared" si="78"/>
        <v>0</v>
      </c>
      <c r="GKZ186" s="13">
        <f t="shared" si="78"/>
        <v>0</v>
      </c>
      <c r="GLA186" s="13">
        <f t="shared" si="78"/>
        <v>0</v>
      </c>
      <c r="GLB186" s="13">
        <f t="shared" si="78"/>
        <v>0</v>
      </c>
      <c r="GLC186" s="13">
        <f t="shared" si="78"/>
        <v>0</v>
      </c>
      <c r="GLD186" s="13">
        <f t="shared" si="78"/>
        <v>0</v>
      </c>
      <c r="GLE186" s="13">
        <f t="shared" si="78"/>
        <v>0</v>
      </c>
      <c r="GLF186" s="13">
        <f t="shared" si="78"/>
        <v>0</v>
      </c>
      <c r="GLG186" s="13">
        <f t="shared" si="78"/>
        <v>0</v>
      </c>
      <c r="GLH186" s="13">
        <f t="shared" si="78"/>
        <v>0</v>
      </c>
      <c r="GLI186" s="13">
        <f t="shared" si="78"/>
        <v>0</v>
      </c>
      <c r="GLJ186" s="13">
        <f t="shared" si="78"/>
        <v>0</v>
      </c>
      <c r="GLK186" s="13">
        <f t="shared" si="78"/>
        <v>0</v>
      </c>
      <c r="GLL186" s="13">
        <f t="shared" si="78"/>
        <v>0</v>
      </c>
      <c r="GLM186" s="13">
        <f t="shared" si="78"/>
        <v>0</v>
      </c>
      <c r="GLN186" s="13">
        <f t="shared" si="78"/>
        <v>0</v>
      </c>
      <c r="GLO186" s="13">
        <f t="shared" si="78"/>
        <v>0</v>
      </c>
      <c r="GLP186" s="13">
        <f t="shared" si="78"/>
        <v>0</v>
      </c>
      <c r="GLQ186" s="13">
        <f t="shared" si="78"/>
        <v>0</v>
      </c>
      <c r="GLR186" s="13">
        <f t="shared" si="78"/>
        <v>0</v>
      </c>
      <c r="GLS186" s="13">
        <f t="shared" si="78"/>
        <v>0</v>
      </c>
      <c r="GLT186" s="13">
        <f t="shared" si="78"/>
        <v>0</v>
      </c>
      <c r="GLU186" s="13">
        <f t="shared" si="78"/>
        <v>0</v>
      </c>
      <c r="GLV186" s="13">
        <f t="shared" si="78"/>
        <v>0</v>
      </c>
      <c r="GLW186" s="13">
        <f t="shared" si="78"/>
        <v>0</v>
      </c>
      <c r="GLX186" s="13">
        <f t="shared" si="78"/>
        <v>0</v>
      </c>
      <c r="GLY186" s="13">
        <f t="shared" si="78"/>
        <v>0</v>
      </c>
      <c r="GLZ186" s="13">
        <f t="shared" si="78"/>
        <v>0</v>
      </c>
      <c r="GMA186" s="13">
        <f t="shared" si="78"/>
        <v>0</v>
      </c>
      <c r="GMB186" s="13">
        <f t="shared" si="78"/>
        <v>0</v>
      </c>
      <c r="GMC186" s="13">
        <f t="shared" si="78"/>
        <v>0</v>
      </c>
      <c r="GMD186" s="13">
        <f t="shared" si="78"/>
        <v>0</v>
      </c>
      <c r="GME186" s="13">
        <f t="shared" si="78"/>
        <v>0</v>
      </c>
      <c r="GMF186" s="13">
        <f t="shared" si="78"/>
        <v>0</v>
      </c>
      <c r="GMG186" s="13">
        <f t="shared" si="78"/>
        <v>0</v>
      </c>
      <c r="GMH186" s="13">
        <f t="shared" si="78"/>
        <v>0</v>
      </c>
      <c r="GMI186" s="13">
        <f t="shared" si="78"/>
        <v>0</v>
      </c>
      <c r="GMJ186" s="13">
        <f t="shared" si="78"/>
        <v>0</v>
      </c>
      <c r="GMK186" s="13">
        <f t="shared" ref="GMK186:GOV186" si="79">general_device_image.description</f>
        <v>0</v>
      </c>
      <c r="GML186" s="13">
        <f t="shared" si="79"/>
        <v>0</v>
      </c>
      <c r="GMM186" s="13">
        <f t="shared" si="79"/>
        <v>0</v>
      </c>
      <c r="GMN186" s="13">
        <f t="shared" si="79"/>
        <v>0</v>
      </c>
      <c r="GMO186" s="13">
        <f t="shared" si="79"/>
        <v>0</v>
      </c>
      <c r="GMP186" s="13">
        <f t="shared" si="79"/>
        <v>0</v>
      </c>
      <c r="GMQ186" s="13">
        <f t="shared" si="79"/>
        <v>0</v>
      </c>
      <c r="GMR186" s="13">
        <f t="shared" si="79"/>
        <v>0</v>
      </c>
      <c r="GMS186" s="13">
        <f t="shared" si="79"/>
        <v>0</v>
      </c>
      <c r="GMT186" s="13">
        <f t="shared" si="79"/>
        <v>0</v>
      </c>
      <c r="GMU186" s="13">
        <f t="shared" si="79"/>
        <v>0</v>
      </c>
      <c r="GMV186" s="13">
        <f t="shared" si="79"/>
        <v>0</v>
      </c>
      <c r="GMW186" s="13">
        <f t="shared" si="79"/>
        <v>0</v>
      </c>
      <c r="GMX186" s="13">
        <f t="shared" si="79"/>
        <v>0</v>
      </c>
      <c r="GMY186" s="13">
        <f t="shared" si="79"/>
        <v>0</v>
      </c>
      <c r="GMZ186" s="13">
        <f t="shared" si="79"/>
        <v>0</v>
      </c>
      <c r="GNA186" s="13">
        <f t="shared" si="79"/>
        <v>0</v>
      </c>
      <c r="GNB186" s="13">
        <f t="shared" si="79"/>
        <v>0</v>
      </c>
      <c r="GNC186" s="13">
        <f t="shared" si="79"/>
        <v>0</v>
      </c>
      <c r="GND186" s="13">
        <f t="shared" si="79"/>
        <v>0</v>
      </c>
      <c r="GNE186" s="13">
        <f t="shared" si="79"/>
        <v>0</v>
      </c>
      <c r="GNF186" s="13">
        <f t="shared" si="79"/>
        <v>0</v>
      </c>
      <c r="GNG186" s="13">
        <f t="shared" si="79"/>
        <v>0</v>
      </c>
      <c r="GNH186" s="13">
        <f t="shared" si="79"/>
        <v>0</v>
      </c>
      <c r="GNI186" s="13">
        <f t="shared" si="79"/>
        <v>0</v>
      </c>
      <c r="GNJ186" s="13">
        <f t="shared" si="79"/>
        <v>0</v>
      </c>
      <c r="GNK186" s="13">
        <f t="shared" si="79"/>
        <v>0</v>
      </c>
      <c r="GNL186" s="13">
        <f t="shared" si="79"/>
        <v>0</v>
      </c>
      <c r="GNM186" s="13">
        <f t="shared" si="79"/>
        <v>0</v>
      </c>
      <c r="GNN186" s="13">
        <f t="shared" si="79"/>
        <v>0</v>
      </c>
      <c r="GNO186" s="13">
        <f t="shared" si="79"/>
        <v>0</v>
      </c>
      <c r="GNP186" s="13">
        <f t="shared" si="79"/>
        <v>0</v>
      </c>
      <c r="GNQ186" s="13">
        <f t="shared" si="79"/>
        <v>0</v>
      </c>
      <c r="GNR186" s="13">
        <f t="shared" si="79"/>
        <v>0</v>
      </c>
      <c r="GNS186" s="13">
        <f t="shared" si="79"/>
        <v>0</v>
      </c>
      <c r="GNT186" s="13">
        <f t="shared" si="79"/>
        <v>0</v>
      </c>
      <c r="GNU186" s="13">
        <f t="shared" si="79"/>
        <v>0</v>
      </c>
      <c r="GNV186" s="13">
        <f t="shared" si="79"/>
        <v>0</v>
      </c>
      <c r="GNW186" s="13">
        <f t="shared" si="79"/>
        <v>0</v>
      </c>
      <c r="GNX186" s="13">
        <f t="shared" si="79"/>
        <v>0</v>
      </c>
      <c r="GNY186" s="13">
        <f t="shared" si="79"/>
        <v>0</v>
      </c>
      <c r="GNZ186" s="13">
        <f t="shared" si="79"/>
        <v>0</v>
      </c>
      <c r="GOA186" s="13">
        <f t="shared" si="79"/>
        <v>0</v>
      </c>
      <c r="GOB186" s="13">
        <f t="shared" si="79"/>
        <v>0</v>
      </c>
      <c r="GOC186" s="13">
        <f t="shared" si="79"/>
        <v>0</v>
      </c>
      <c r="GOD186" s="13">
        <f t="shared" si="79"/>
        <v>0</v>
      </c>
      <c r="GOE186" s="13">
        <f t="shared" si="79"/>
        <v>0</v>
      </c>
      <c r="GOF186" s="13">
        <f t="shared" si="79"/>
        <v>0</v>
      </c>
      <c r="GOG186" s="13">
        <f t="shared" si="79"/>
        <v>0</v>
      </c>
      <c r="GOH186" s="13">
        <f t="shared" si="79"/>
        <v>0</v>
      </c>
      <c r="GOI186" s="13">
        <f t="shared" si="79"/>
        <v>0</v>
      </c>
      <c r="GOJ186" s="13">
        <f t="shared" si="79"/>
        <v>0</v>
      </c>
      <c r="GOK186" s="13">
        <f t="shared" si="79"/>
        <v>0</v>
      </c>
      <c r="GOL186" s="13">
        <f t="shared" si="79"/>
        <v>0</v>
      </c>
      <c r="GOM186" s="13">
        <f t="shared" si="79"/>
        <v>0</v>
      </c>
      <c r="GON186" s="13">
        <f t="shared" si="79"/>
        <v>0</v>
      </c>
      <c r="GOO186" s="13">
        <f t="shared" si="79"/>
        <v>0</v>
      </c>
      <c r="GOP186" s="13">
        <f t="shared" si="79"/>
        <v>0</v>
      </c>
      <c r="GOQ186" s="13">
        <f t="shared" si="79"/>
        <v>0</v>
      </c>
      <c r="GOR186" s="13">
        <f t="shared" si="79"/>
        <v>0</v>
      </c>
      <c r="GOS186" s="13">
        <f t="shared" si="79"/>
        <v>0</v>
      </c>
      <c r="GOT186" s="13">
        <f t="shared" si="79"/>
        <v>0</v>
      </c>
      <c r="GOU186" s="13">
        <f t="shared" si="79"/>
        <v>0</v>
      </c>
      <c r="GOV186" s="13">
        <f t="shared" si="79"/>
        <v>0</v>
      </c>
      <c r="GOW186" s="13">
        <f t="shared" ref="GOW186:GRH186" si="80">general_device_image.description</f>
        <v>0</v>
      </c>
      <c r="GOX186" s="13">
        <f t="shared" si="80"/>
        <v>0</v>
      </c>
      <c r="GOY186" s="13">
        <f t="shared" si="80"/>
        <v>0</v>
      </c>
      <c r="GOZ186" s="13">
        <f t="shared" si="80"/>
        <v>0</v>
      </c>
      <c r="GPA186" s="13">
        <f t="shared" si="80"/>
        <v>0</v>
      </c>
      <c r="GPB186" s="13">
        <f t="shared" si="80"/>
        <v>0</v>
      </c>
      <c r="GPC186" s="13">
        <f t="shared" si="80"/>
        <v>0</v>
      </c>
      <c r="GPD186" s="13">
        <f t="shared" si="80"/>
        <v>0</v>
      </c>
      <c r="GPE186" s="13">
        <f t="shared" si="80"/>
        <v>0</v>
      </c>
      <c r="GPF186" s="13">
        <f t="shared" si="80"/>
        <v>0</v>
      </c>
      <c r="GPG186" s="13">
        <f t="shared" si="80"/>
        <v>0</v>
      </c>
      <c r="GPH186" s="13">
        <f t="shared" si="80"/>
        <v>0</v>
      </c>
      <c r="GPI186" s="13">
        <f t="shared" si="80"/>
        <v>0</v>
      </c>
      <c r="GPJ186" s="13">
        <f t="shared" si="80"/>
        <v>0</v>
      </c>
      <c r="GPK186" s="13">
        <f t="shared" si="80"/>
        <v>0</v>
      </c>
      <c r="GPL186" s="13">
        <f t="shared" si="80"/>
        <v>0</v>
      </c>
      <c r="GPM186" s="13">
        <f t="shared" si="80"/>
        <v>0</v>
      </c>
      <c r="GPN186" s="13">
        <f t="shared" si="80"/>
        <v>0</v>
      </c>
      <c r="GPO186" s="13">
        <f t="shared" si="80"/>
        <v>0</v>
      </c>
      <c r="GPP186" s="13">
        <f t="shared" si="80"/>
        <v>0</v>
      </c>
      <c r="GPQ186" s="13">
        <f t="shared" si="80"/>
        <v>0</v>
      </c>
      <c r="GPR186" s="13">
        <f t="shared" si="80"/>
        <v>0</v>
      </c>
      <c r="GPS186" s="13">
        <f t="shared" si="80"/>
        <v>0</v>
      </c>
      <c r="GPT186" s="13">
        <f t="shared" si="80"/>
        <v>0</v>
      </c>
      <c r="GPU186" s="13">
        <f t="shared" si="80"/>
        <v>0</v>
      </c>
      <c r="GPV186" s="13">
        <f t="shared" si="80"/>
        <v>0</v>
      </c>
      <c r="GPW186" s="13">
        <f t="shared" si="80"/>
        <v>0</v>
      </c>
      <c r="GPX186" s="13">
        <f t="shared" si="80"/>
        <v>0</v>
      </c>
      <c r="GPY186" s="13">
        <f t="shared" si="80"/>
        <v>0</v>
      </c>
      <c r="GPZ186" s="13">
        <f t="shared" si="80"/>
        <v>0</v>
      </c>
      <c r="GQA186" s="13">
        <f t="shared" si="80"/>
        <v>0</v>
      </c>
      <c r="GQB186" s="13">
        <f t="shared" si="80"/>
        <v>0</v>
      </c>
      <c r="GQC186" s="13">
        <f t="shared" si="80"/>
        <v>0</v>
      </c>
      <c r="GQD186" s="13">
        <f t="shared" si="80"/>
        <v>0</v>
      </c>
      <c r="GQE186" s="13">
        <f t="shared" si="80"/>
        <v>0</v>
      </c>
      <c r="GQF186" s="13">
        <f t="shared" si="80"/>
        <v>0</v>
      </c>
      <c r="GQG186" s="13">
        <f t="shared" si="80"/>
        <v>0</v>
      </c>
      <c r="GQH186" s="13">
        <f t="shared" si="80"/>
        <v>0</v>
      </c>
      <c r="GQI186" s="13">
        <f t="shared" si="80"/>
        <v>0</v>
      </c>
      <c r="GQJ186" s="13">
        <f t="shared" si="80"/>
        <v>0</v>
      </c>
      <c r="GQK186" s="13">
        <f t="shared" si="80"/>
        <v>0</v>
      </c>
      <c r="GQL186" s="13">
        <f t="shared" si="80"/>
        <v>0</v>
      </c>
      <c r="GQM186" s="13">
        <f t="shared" si="80"/>
        <v>0</v>
      </c>
      <c r="GQN186" s="13">
        <f t="shared" si="80"/>
        <v>0</v>
      </c>
      <c r="GQO186" s="13">
        <f t="shared" si="80"/>
        <v>0</v>
      </c>
      <c r="GQP186" s="13">
        <f t="shared" si="80"/>
        <v>0</v>
      </c>
      <c r="GQQ186" s="13">
        <f t="shared" si="80"/>
        <v>0</v>
      </c>
      <c r="GQR186" s="13">
        <f t="shared" si="80"/>
        <v>0</v>
      </c>
      <c r="GQS186" s="13">
        <f t="shared" si="80"/>
        <v>0</v>
      </c>
      <c r="GQT186" s="13">
        <f t="shared" si="80"/>
        <v>0</v>
      </c>
      <c r="GQU186" s="13">
        <f t="shared" si="80"/>
        <v>0</v>
      </c>
      <c r="GQV186" s="13">
        <f t="shared" si="80"/>
        <v>0</v>
      </c>
      <c r="GQW186" s="13">
        <f t="shared" si="80"/>
        <v>0</v>
      </c>
      <c r="GQX186" s="13">
        <f t="shared" si="80"/>
        <v>0</v>
      </c>
      <c r="GQY186" s="13">
        <f t="shared" si="80"/>
        <v>0</v>
      </c>
      <c r="GQZ186" s="13">
        <f t="shared" si="80"/>
        <v>0</v>
      </c>
      <c r="GRA186" s="13">
        <f t="shared" si="80"/>
        <v>0</v>
      </c>
      <c r="GRB186" s="13">
        <f t="shared" si="80"/>
        <v>0</v>
      </c>
      <c r="GRC186" s="13">
        <f t="shared" si="80"/>
        <v>0</v>
      </c>
      <c r="GRD186" s="13">
        <f t="shared" si="80"/>
        <v>0</v>
      </c>
      <c r="GRE186" s="13">
        <f t="shared" si="80"/>
        <v>0</v>
      </c>
      <c r="GRF186" s="13">
        <f t="shared" si="80"/>
        <v>0</v>
      </c>
      <c r="GRG186" s="13">
        <f t="shared" si="80"/>
        <v>0</v>
      </c>
      <c r="GRH186" s="13">
        <f t="shared" si="80"/>
        <v>0</v>
      </c>
      <c r="GRI186" s="13">
        <f t="shared" ref="GRI186:GTT186" si="81">general_device_image.description</f>
        <v>0</v>
      </c>
      <c r="GRJ186" s="13">
        <f t="shared" si="81"/>
        <v>0</v>
      </c>
      <c r="GRK186" s="13">
        <f t="shared" si="81"/>
        <v>0</v>
      </c>
      <c r="GRL186" s="13">
        <f t="shared" si="81"/>
        <v>0</v>
      </c>
      <c r="GRM186" s="13">
        <f t="shared" si="81"/>
        <v>0</v>
      </c>
      <c r="GRN186" s="13">
        <f t="shared" si="81"/>
        <v>0</v>
      </c>
      <c r="GRO186" s="13">
        <f t="shared" si="81"/>
        <v>0</v>
      </c>
      <c r="GRP186" s="13">
        <f t="shared" si="81"/>
        <v>0</v>
      </c>
      <c r="GRQ186" s="13">
        <f t="shared" si="81"/>
        <v>0</v>
      </c>
      <c r="GRR186" s="13">
        <f t="shared" si="81"/>
        <v>0</v>
      </c>
      <c r="GRS186" s="13">
        <f t="shared" si="81"/>
        <v>0</v>
      </c>
      <c r="GRT186" s="13">
        <f t="shared" si="81"/>
        <v>0</v>
      </c>
      <c r="GRU186" s="13">
        <f t="shared" si="81"/>
        <v>0</v>
      </c>
      <c r="GRV186" s="13">
        <f t="shared" si="81"/>
        <v>0</v>
      </c>
      <c r="GRW186" s="13">
        <f t="shared" si="81"/>
        <v>0</v>
      </c>
      <c r="GRX186" s="13">
        <f t="shared" si="81"/>
        <v>0</v>
      </c>
      <c r="GRY186" s="13">
        <f t="shared" si="81"/>
        <v>0</v>
      </c>
      <c r="GRZ186" s="13">
        <f t="shared" si="81"/>
        <v>0</v>
      </c>
      <c r="GSA186" s="13">
        <f t="shared" si="81"/>
        <v>0</v>
      </c>
      <c r="GSB186" s="13">
        <f t="shared" si="81"/>
        <v>0</v>
      </c>
      <c r="GSC186" s="13">
        <f t="shared" si="81"/>
        <v>0</v>
      </c>
      <c r="GSD186" s="13">
        <f t="shared" si="81"/>
        <v>0</v>
      </c>
      <c r="GSE186" s="13">
        <f t="shared" si="81"/>
        <v>0</v>
      </c>
      <c r="GSF186" s="13">
        <f t="shared" si="81"/>
        <v>0</v>
      </c>
      <c r="GSG186" s="13">
        <f t="shared" si="81"/>
        <v>0</v>
      </c>
      <c r="GSH186" s="13">
        <f t="shared" si="81"/>
        <v>0</v>
      </c>
      <c r="GSI186" s="13">
        <f t="shared" si="81"/>
        <v>0</v>
      </c>
      <c r="GSJ186" s="13">
        <f t="shared" si="81"/>
        <v>0</v>
      </c>
      <c r="GSK186" s="13">
        <f t="shared" si="81"/>
        <v>0</v>
      </c>
      <c r="GSL186" s="13">
        <f t="shared" si="81"/>
        <v>0</v>
      </c>
      <c r="GSM186" s="13">
        <f t="shared" si="81"/>
        <v>0</v>
      </c>
      <c r="GSN186" s="13">
        <f t="shared" si="81"/>
        <v>0</v>
      </c>
      <c r="GSO186" s="13">
        <f t="shared" si="81"/>
        <v>0</v>
      </c>
      <c r="GSP186" s="13">
        <f t="shared" si="81"/>
        <v>0</v>
      </c>
      <c r="GSQ186" s="13">
        <f t="shared" si="81"/>
        <v>0</v>
      </c>
      <c r="GSR186" s="13">
        <f t="shared" si="81"/>
        <v>0</v>
      </c>
      <c r="GSS186" s="13">
        <f t="shared" si="81"/>
        <v>0</v>
      </c>
      <c r="GST186" s="13">
        <f t="shared" si="81"/>
        <v>0</v>
      </c>
      <c r="GSU186" s="13">
        <f t="shared" si="81"/>
        <v>0</v>
      </c>
      <c r="GSV186" s="13">
        <f t="shared" si="81"/>
        <v>0</v>
      </c>
      <c r="GSW186" s="13">
        <f t="shared" si="81"/>
        <v>0</v>
      </c>
      <c r="GSX186" s="13">
        <f t="shared" si="81"/>
        <v>0</v>
      </c>
      <c r="GSY186" s="13">
        <f t="shared" si="81"/>
        <v>0</v>
      </c>
      <c r="GSZ186" s="13">
        <f t="shared" si="81"/>
        <v>0</v>
      </c>
      <c r="GTA186" s="13">
        <f t="shared" si="81"/>
        <v>0</v>
      </c>
      <c r="GTB186" s="13">
        <f t="shared" si="81"/>
        <v>0</v>
      </c>
      <c r="GTC186" s="13">
        <f t="shared" si="81"/>
        <v>0</v>
      </c>
      <c r="GTD186" s="13">
        <f t="shared" si="81"/>
        <v>0</v>
      </c>
      <c r="GTE186" s="13">
        <f t="shared" si="81"/>
        <v>0</v>
      </c>
      <c r="GTF186" s="13">
        <f t="shared" si="81"/>
        <v>0</v>
      </c>
      <c r="GTG186" s="13">
        <f t="shared" si="81"/>
        <v>0</v>
      </c>
      <c r="GTH186" s="13">
        <f t="shared" si="81"/>
        <v>0</v>
      </c>
      <c r="GTI186" s="13">
        <f t="shared" si="81"/>
        <v>0</v>
      </c>
      <c r="GTJ186" s="13">
        <f t="shared" si="81"/>
        <v>0</v>
      </c>
      <c r="GTK186" s="13">
        <f t="shared" si="81"/>
        <v>0</v>
      </c>
      <c r="GTL186" s="13">
        <f t="shared" si="81"/>
        <v>0</v>
      </c>
      <c r="GTM186" s="13">
        <f t="shared" si="81"/>
        <v>0</v>
      </c>
      <c r="GTN186" s="13">
        <f t="shared" si="81"/>
        <v>0</v>
      </c>
      <c r="GTO186" s="13">
        <f t="shared" si="81"/>
        <v>0</v>
      </c>
      <c r="GTP186" s="13">
        <f t="shared" si="81"/>
        <v>0</v>
      </c>
      <c r="GTQ186" s="13">
        <f t="shared" si="81"/>
        <v>0</v>
      </c>
      <c r="GTR186" s="13">
        <f t="shared" si="81"/>
        <v>0</v>
      </c>
      <c r="GTS186" s="13">
        <f t="shared" si="81"/>
        <v>0</v>
      </c>
      <c r="GTT186" s="13">
        <f t="shared" si="81"/>
        <v>0</v>
      </c>
      <c r="GTU186" s="13">
        <f t="shared" ref="GTU186:GWF186" si="82">general_device_image.description</f>
        <v>0</v>
      </c>
      <c r="GTV186" s="13">
        <f t="shared" si="82"/>
        <v>0</v>
      </c>
      <c r="GTW186" s="13">
        <f t="shared" si="82"/>
        <v>0</v>
      </c>
      <c r="GTX186" s="13">
        <f t="shared" si="82"/>
        <v>0</v>
      </c>
      <c r="GTY186" s="13">
        <f t="shared" si="82"/>
        <v>0</v>
      </c>
      <c r="GTZ186" s="13">
        <f t="shared" si="82"/>
        <v>0</v>
      </c>
      <c r="GUA186" s="13">
        <f t="shared" si="82"/>
        <v>0</v>
      </c>
      <c r="GUB186" s="13">
        <f t="shared" si="82"/>
        <v>0</v>
      </c>
      <c r="GUC186" s="13">
        <f t="shared" si="82"/>
        <v>0</v>
      </c>
      <c r="GUD186" s="13">
        <f t="shared" si="82"/>
        <v>0</v>
      </c>
      <c r="GUE186" s="13">
        <f t="shared" si="82"/>
        <v>0</v>
      </c>
      <c r="GUF186" s="13">
        <f t="shared" si="82"/>
        <v>0</v>
      </c>
      <c r="GUG186" s="13">
        <f t="shared" si="82"/>
        <v>0</v>
      </c>
      <c r="GUH186" s="13">
        <f t="shared" si="82"/>
        <v>0</v>
      </c>
      <c r="GUI186" s="13">
        <f t="shared" si="82"/>
        <v>0</v>
      </c>
      <c r="GUJ186" s="13">
        <f t="shared" si="82"/>
        <v>0</v>
      </c>
      <c r="GUK186" s="13">
        <f t="shared" si="82"/>
        <v>0</v>
      </c>
      <c r="GUL186" s="13">
        <f t="shared" si="82"/>
        <v>0</v>
      </c>
      <c r="GUM186" s="13">
        <f t="shared" si="82"/>
        <v>0</v>
      </c>
      <c r="GUN186" s="13">
        <f t="shared" si="82"/>
        <v>0</v>
      </c>
      <c r="GUO186" s="13">
        <f t="shared" si="82"/>
        <v>0</v>
      </c>
      <c r="GUP186" s="13">
        <f t="shared" si="82"/>
        <v>0</v>
      </c>
      <c r="GUQ186" s="13">
        <f t="shared" si="82"/>
        <v>0</v>
      </c>
      <c r="GUR186" s="13">
        <f t="shared" si="82"/>
        <v>0</v>
      </c>
      <c r="GUS186" s="13">
        <f t="shared" si="82"/>
        <v>0</v>
      </c>
      <c r="GUT186" s="13">
        <f t="shared" si="82"/>
        <v>0</v>
      </c>
      <c r="GUU186" s="13">
        <f t="shared" si="82"/>
        <v>0</v>
      </c>
      <c r="GUV186" s="13">
        <f t="shared" si="82"/>
        <v>0</v>
      </c>
      <c r="GUW186" s="13">
        <f t="shared" si="82"/>
        <v>0</v>
      </c>
      <c r="GUX186" s="13">
        <f t="shared" si="82"/>
        <v>0</v>
      </c>
      <c r="GUY186" s="13">
        <f t="shared" si="82"/>
        <v>0</v>
      </c>
      <c r="GUZ186" s="13">
        <f t="shared" si="82"/>
        <v>0</v>
      </c>
      <c r="GVA186" s="13">
        <f t="shared" si="82"/>
        <v>0</v>
      </c>
      <c r="GVB186" s="13">
        <f t="shared" si="82"/>
        <v>0</v>
      </c>
      <c r="GVC186" s="13">
        <f t="shared" si="82"/>
        <v>0</v>
      </c>
      <c r="GVD186" s="13">
        <f t="shared" si="82"/>
        <v>0</v>
      </c>
      <c r="GVE186" s="13">
        <f t="shared" si="82"/>
        <v>0</v>
      </c>
      <c r="GVF186" s="13">
        <f t="shared" si="82"/>
        <v>0</v>
      </c>
      <c r="GVG186" s="13">
        <f t="shared" si="82"/>
        <v>0</v>
      </c>
      <c r="GVH186" s="13">
        <f t="shared" si="82"/>
        <v>0</v>
      </c>
      <c r="GVI186" s="13">
        <f t="shared" si="82"/>
        <v>0</v>
      </c>
      <c r="GVJ186" s="13">
        <f t="shared" si="82"/>
        <v>0</v>
      </c>
      <c r="GVK186" s="13">
        <f t="shared" si="82"/>
        <v>0</v>
      </c>
      <c r="GVL186" s="13">
        <f t="shared" si="82"/>
        <v>0</v>
      </c>
      <c r="GVM186" s="13">
        <f t="shared" si="82"/>
        <v>0</v>
      </c>
      <c r="GVN186" s="13">
        <f t="shared" si="82"/>
        <v>0</v>
      </c>
      <c r="GVO186" s="13">
        <f t="shared" si="82"/>
        <v>0</v>
      </c>
      <c r="GVP186" s="13">
        <f t="shared" si="82"/>
        <v>0</v>
      </c>
      <c r="GVQ186" s="13">
        <f t="shared" si="82"/>
        <v>0</v>
      </c>
      <c r="GVR186" s="13">
        <f t="shared" si="82"/>
        <v>0</v>
      </c>
      <c r="GVS186" s="13">
        <f t="shared" si="82"/>
        <v>0</v>
      </c>
      <c r="GVT186" s="13">
        <f t="shared" si="82"/>
        <v>0</v>
      </c>
      <c r="GVU186" s="13">
        <f t="shared" si="82"/>
        <v>0</v>
      </c>
      <c r="GVV186" s="13">
        <f t="shared" si="82"/>
        <v>0</v>
      </c>
      <c r="GVW186" s="13">
        <f t="shared" si="82"/>
        <v>0</v>
      </c>
      <c r="GVX186" s="13">
        <f t="shared" si="82"/>
        <v>0</v>
      </c>
      <c r="GVY186" s="13">
        <f t="shared" si="82"/>
        <v>0</v>
      </c>
      <c r="GVZ186" s="13">
        <f t="shared" si="82"/>
        <v>0</v>
      </c>
      <c r="GWA186" s="13">
        <f t="shared" si="82"/>
        <v>0</v>
      </c>
      <c r="GWB186" s="13">
        <f t="shared" si="82"/>
        <v>0</v>
      </c>
      <c r="GWC186" s="13">
        <f t="shared" si="82"/>
        <v>0</v>
      </c>
      <c r="GWD186" s="13">
        <f t="shared" si="82"/>
        <v>0</v>
      </c>
      <c r="GWE186" s="13">
        <f t="shared" si="82"/>
        <v>0</v>
      </c>
      <c r="GWF186" s="13">
        <f t="shared" si="82"/>
        <v>0</v>
      </c>
      <c r="GWG186" s="13">
        <f t="shared" ref="GWG186:GYR186" si="83">general_device_image.description</f>
        <v>0</v>
      </c>
      <c r="GWH186" s="13">
        <f t="shared" si="83"/>
        <v>0</v>
      </c>
      <c r="GWI186" s="13">
        <f t="shared" si="83"/>
        <v>0</v>
      </c>
      <c r="GWJ186" s="13">
        <f t="shared" si="83"/>
        <v>0</v>
      </c>
      <c r="GWK186" s="13">
        <f t="shared" si="83"/>
        <v>0</v>
      </c>
      <c r="GWL186" s="13">
        <f t="shared" si="83"/>
        <v>0</v>
      </c>
      <c r="GWM186" s="13">
        <f t="shared" si="83"/>
        <v>0</v>
      </c>
      <c r="GWN186" s="13">
        <f t="shared" si="83"/>
        <v>0</v>
      </c>
      <c r="GWO186" s="13">
        <f t="shared" si="83"/>
        <v>0</v>
      </c>
      <c r="GWP186" s="13">
        <f t="shared" si="83"/>
        <v>0</v>
      </c>
      <c r="GWQ186" s="13">
        <f t="shared" si="83"/>
        <v>0</v>
      </c>
      <c r="GWR186" s="13">
        <f t="shared" si="83"/>
        <v>0</v>
      </c>
      <c r="GWS186" s="13">
        <f t="shared" si="83"/>
        <v>0</v>
      </c>
      <c r="GWT186" s="13">
        <f t="shared" si="83"/>
        <v>0</v>
      </c>
      <c r="GWU186" s="13">
        <f t="shared" si="83"/>
        <v>0</v>
      </c>
      <c r="GWV186" s="13">
        <f t="shared" si="83"/>
        <v>0</v>
      </c>
      <c r="GWW186" s="13">
        <f t="shared" si="83"/>
        <v>0</v>
      </c>
      <c r="GWX186" s="13">
        <f t="shared" si="83"/>
        <v>0</v>
      </c>
      <c r="GWY186" s="13">
        <f t="shared" si="83"/>
        <v>0</v>
      </c>
      <c r="GWZ186" s="13">
        <f t="shared" si="83"/>
        <v>0</v>
      </c>
      <c r="GXA186" s="13">
        <f t="shared" si="83"/>
        <v>0</v>
      </c>
      <c r="GXB186" s="13">
        <f t="shared" si="83"/>
        <v>0</v>
      </c>
      <c r="GXC186" s="13">
        <f t="shared" si="83"/>
        <v>0</v>
      </c>
      <c r="GXD186" s="13">
        <f t="shared" si="83"/>
        <v>0</v>
      </c>
      <c r="GXE186" s="13">
        <f t="shared" si="83"/>
        <v>0</v>
      </c>
      <c r="GXF186" s="13">
        <f t="shared" si="83"/>
        <v>0</v>
      </c>
      <c r="GXG186" s="13">
        <f t="shared" si="83"/>
        <v>0</v>
      </c>
      <c r="GXH186" s="13">
        <f t="shared" si="83"/>
        <v>0</v>
      </c>
      <c r="GXI186" s="13">
        <f t="shared" si="83"/>
        <v>0</v>
      </c>
      <c r="GXJ186" s="13">
        <f t="shared" si="83"/>
        <v>0</v>
      </c>
      <c r="GXK186" s="13">
        <f t="shared" si="83"/>
        <v>0</v>
      </c>
      <c r="GXL186" s="13">
        <f t="shared" si="83"/>
        <v>0</v>
      </c>
      <c r="GXM186" s="13">
        <f t="shared" si="83"/>
        <v>0</v>
      </c>
      <c r="GXN186" s="13">
        <f t="shared" si="83"/>
        <v>0</v>
      </c>
      <c r="GXO186" s="13">
        <f t="shared" si="83"/>
        <v>0</v>
      </c>
      <c r="GXP186" s="13">
        <f t="shared" si="83"/>
        <v>0</v>
      </c>
      <c r="GXQ186" s="13">
        <f t="shared" si="83"/>
        <v>0</v>
      </c>
      <c r="GXR186" s="13">
        <f t="shared" si="83"/>
        <v>0</v>
      </c>
      <c r="GXS186" s="13">
        <f t="shared" si="83"/>
        <v>0</v>
      </c>
      <c r="GXT186" s="13">
        <f t="shared" si="83"/>
        <v>0</v>
      </c>
      <c r="GXU186" s="13">
        <f t="shared" si="83"/>
        <v>0</v>
      </c>
      <c r="GXV186" s="13">
        <f t="shared" si="83"/>
        <v>0</v>
      </c>
      <c r="GXW186" s="13">
        <f t="shared" si="83"/>
        <v>0</v>
      </c>
      <c r="GXX186" s="13">
        <f t="shared" si="83"/>
        <v>0</v>
      </c>
      <c r="GXY186" s="13">
        <f t="shared" si="83"/>
        <v>0</v>
      </c>
      <c r="GXZ186" s="13">
        <f t="shared" si="83"/>
        <v>0</v>
      </c>
      <c r="GYA186" s="13">
        <f t="shared" si="83"/>
        <v>0</v>
      </c>
      <c r="GYB186" s="13">
        <f t="shared" si="83"/>
        <v>0</v>
      </c>
      <c r="GYC186" s="13">
        <f t="shared" si="83"/>
        <v>0</v>
      </c>
      <c r="GYD186" s="13">
        <f t="shared" si="83"/>
        <v>0</v>
      </c>
      <c r="GYE186" s="13">
        <f t="shared" si="83"/>
        <v>0</v>
      </c>
      <c r="GYF186" s="13">
        <f t="shared" si="83"/>
        <v>0</v>
      </c>
      <c r="GYG186" s="13">
        <f t="shared" si="83"/>
        <v>0</v>
      </c>
      <c r="GYH186" s="13">
        <f t="shared" si="83"/>
        <v>0</v>
      </c>
      <c r="GYI186" s="13">
        <f t="shared" si="83"/>
        <v>0</v>
      </c>
      <c r="GYJ186" s="13">
        <f t="shared" si="83"/>
        <v>0</v>
      </c>
      <c r="GYK186" s="13">
        <f t="shared" si="83"/>
        <v>0</v>
      </c>
      <c r="GYL186" s="13">
        <f t="shared" si="83"/>
        <v>0</v>
      </c>
      <c r="GYM186" s="13">
        <f t="shared" si="83"/>
        <v>0</v>
      </c>
      <c r="GYN186" s="13">
        <f t="shared" si="83"/>
        <v>0</v>
      </c>
      <c r="GYO186" s="13">
        <f t="shared" si="83"/>
        <v>0</v>
      </c>
      <c r="GYP186" s="13">
        <f t="shared" si="83"/>
        <v>0</v>
      </c>
      <c r="GYQ186" s="13">
        <f t="shared" si="83"/>
        <v>0</v>
      </c>
      <c r="GYR186" s="13">
        <f t="shared" si="83"/>
        <v>0</v>
      </c>
      <c r="GYS186" s="13">
        <f t="shared" ref="GYS186:HBD186" si="84">general_device_image.description</f>
        <v>0</v>
      </c>
      <c r="GYT186" s="13">
        <f t="shared" si="84"/>
        <v>0</v>
      </c>
      <c r="GYU186" s="13">
        <f t="shared" si="84"/>
        <v>0</v>
      </c>
      <c r="GYV186" s="13">
        <f t="shared" si="84"/>
        <v>0</v>
      </c>
      <c r="GYW186" s="13">
        <f t="shared" si="84"/>
        <v>0</v>
      </c>
      <c r="GYX186" s="13">
        <f t="shared" si="84"/>
        <v>0</v>
      </c>
      <c r="GYY186" s="13">
        <f t="shared" si="84"/>
        <v>0</v>
      </c>
      <c r="GYZ186" s="13">
        <f t="shared" si="84"/>
        <v>0</v>
      </c>
      <c r="GZA186" s="13">
        <f t="shared" si="84"/>
        <v>0</v>
      </c>
      <c r="GZB186" s="13">
        <f t="shared" si="84"/>
        <v>0</v>
      </c>
      <c r="GZC186" s="13">
        <f t="shared" si="84"/>
        <v>0</v>
      </c>
      <c r="GZD186" s="13">
        <f t="shared" si="84"/>
        <v>0</v>
      </c>
      <c r="GZE186" s="13">
        <f t="shared" si="84"/>
        <v>0</v>
      </c>
      <c r="GZF186" s="13">
        <f t="shared" si="84"/>
        <v>0</v>
      </c>
      <c r="GZG186" s="13">
        <f t="shared" si="84"/>
        <v>0</v>
      </c>
      <c r="GZH186" s="13">
        <f t="shared" si="84"/>
        <v>0</v>
      </c>
      <c r="GZI186" s="13">
        <f t="shared" si="84"/>
        <v>0</v>
      </c>
      <c r="GZJ186" s="13">
        <f t="shared" si="84"/>
        <v>0</v>
      </c>
      <c r="GZK186" s="13">
        <f t="shared" si="84"/>
        <v>0</v>
      </c>
      <c r="GZL186" s="13">
        <f t="shared" si="84"/>
        <v>0</v>
      </c>
      <c r="GZM186" s="13">
        <f t="shared" si="84"/>
        <v>0</v>
      </c>
      <c r="GZN186" s="13">
        <f t="shared" si="84"/>
        <v>0</v>
      </c>
      <c r="GZO186" s="13">
        <f t="shared" si="84"/>
        <v>0</v>
      </c>
      <c r="GZP186" s="13">
        <f t="shared" si="84"/>
        <v>0</v>
      </c>
      <c r="GZQ186" s="13">
        <f t="shared" si="84"/>
        <v>0</v>
      </c>
      <c r="GZR186" s="13">
        <f t="shared" si="84"/>
        <v>0</v>
      </c>
      <c r="GZS186" s="13">
        <f t="shared" si="84"/>
        <v>0</v>
      </c>
      <c r="GZT186" s="13">
        <f t="shared" si="84"/>
        <v>0</v>
      </c>
      <c r="GZU186" s="13">
        <f t="shared" si="84"/>
        <v>0</v>
      </c>
      <c r="GZV186" s="13">
        <f t="shared" si="84"/>
        <v>0</v>
      </c>
      <c r="GZW186" s="13">
        <f t="shared" si="84"/>
        <v>0</v>
      </c>
      <c r="GZX186" s="13">
        <f t="shared" si="84"/>
        <v>0</v>
      </c>
      <c r="GZY186" s="13">
        <f t="shared" si="84"/>
        <v>0</v>
      </c>
      <c r="GZZ186" s="13">
        <f t="shared" si="84"/>
        <v>0</v>
      </c>
      <c r="HAA186" s="13">
        <f t="shared" si="84"/>
        <v>0</v>
      </c>
      <c r="HAB186" s="13">
        <f t="shared" si="84"/>
        <v>0</v>
      </c>
      <c r="HAC186" s="13">
        <f t="shared" si="84"/>
        <v>0</v>
      </c>
      <c r="HAD186" s="13">
        <f t="shared" si="84"/>
        <v>0</v>
      </c>
      <c r="HAE186" s="13">
        <f t="shared" si="84"/>
        <v>0</v>
      </c>
      <c r="HAF186" s="13">
        <f t="shared" si="84"/>
        <v>0</v>
      </c>
      <c r="HAG186" s="13">
        <f t="shared" si="84"/>
        <v>0</v>
      </c>
      <c r="HAH186" s="13">
        <f t="shared" si="84"/>
        <v>0</v>
      </c>
      <c r="HAI186" s="13">
        <f t="shared" si="84"/>
        <v>0</v>
      </c>
      <c r="HAJ186" s="13">
        <f t="shared" si="84"/>
        <v>0</v>
      </c>
      <c r="HAK186" s="13">
        <f t="shared" si="84"/>
        <v>0</v>
      </c>
      <c r="HAL186" s="13">
        <f t="shared" si="84"/>
        <v>0</v>
      </c>
      <c r="HAM186" s="13">
        <f t="shared" si="84"/>
        <v>0</v>
      </c>
      <c r="HAN186" s="13">
        <f t="shared" si="84"/>
        <v>0</v>
      </c>
      <c r="HAO186" s="13">
        <f t="shared" si="84"/>
        <v>0</v>
      </c>
      <c r="HAP186" s="13">
        <f t="shared" si="84"/>
        <v>0</v>
      </c>
      <c r="HAQ186" s="13">
        <f t="shared" si="84"/>
        <v>0</v>
      </c>
      <c r="HAR186" s="13">
        <f t="shared" si="84"/>
        <v>0</v>
      </c>
      <c r="HAS186" s="13">
        <f t="shared" si="84"/>
        <v>0</v>
      </c>
      <c r="HAT186" s="13">
        <f t="shared" si="84"/>
        <v>0</v>
      </c>
      <c r="HAU186" s="13">
        <f t="shared" si="84"/>
        <v>0</v>
      </c>
      <c r="HAV186" s="13">
        <f t="shared" si="84"/>
        <v>0</v>
      </c>
      <c r="HAW186" s="13">
        <f t="shared" si="84"/>
        <v>0</v>
      </c>
      <c r="HAX186" s="13">
        <f t="shared" si="84"/>
        <v>0</v>
      </c>
      <c r="HAY186" s="13">
        <f t="shared" si="84"/>
        <v>0</v>
      </c>
      <c r="HAZ186" s="13">
        <f t="shared" si="84"/>
        <v>0</v>
      </c>
      <c r="HBA186" s="13">
        <f t="shared" si="84"/>
        <v>0</v>
      </c>
      <c r="HBB186" s="13">
        <f t="shared" si="84"/>
        <v>0</v>
      </c>
      <c r="HBC186" s="13">
        <f t="shared" si="84"/>
        <v>0</v>
      </c>
      <c r="HBD186" s="13">
        <f t="shared" si="84"/>
        <v>0</v>
      </c>
      <c r="HBE186" s="13">
        <f t="shared" ref="HBE186:HDP186" si="85">general_device_image.description</f>
        <v>0</v>
      </c>
      <c r="HBF186" s="13">
        <f t="shared" si="85"/>
        <v>0</v>
      </c>
      <c r="HBG186" s="13">
        <f t="shared" si="85"/>
        <v>0</v>
      </c>
      <c r="HBH186" s="13">
        <f t="shared" si="85"/>
        <v>0</v>
      </c>
      <c r="HBI186" s="13">
        <f t="shared" si="85"/>
        <v>0</v>
      </c>
      <c r="HBJ186" s="13">
        <f t="shared" si="85"/>
        <v>0</v>
      </c>
      <c r="HBK186" s="13">
        <f t="shared" si="85"/>
        <v>0</v>
      </c>
      <c r="HBL186" s="13">
        <f t="shared" si="85"/>
        <v>0</v>
      </c>
      <c r="HBM186" s="13">
        <f t="shared" si="85"/>
        <v>0</v>
      </c>
      <c r="HBN186" s="13">
        <f t="shared" si="85"/>
        <v>0</v>
      </c>
      <c r="HBO186" s="13">
        <f t="shared" si="85"/>
        <v>0</v>
      </c>
      <c r="HBP186" s="13">
        <f t="shared" si="85"/>
        <v>0</v>
      </c>
      <c r="HBQ186" s="13">
        <f t="shared" si="85"/>
        <v>0</v>
      </c>
      <c r="HBR186" s="13">
        <f t="shared" si="85"/>
        <v>0</v>
      </c>
      <c r="HBS186" s="13">
        <f t="shared" si="85"/>
        <v>0</v>
      </c>
      <c r="HBT186" s="13">
        <f t="shared" si="85"/>
        <v>0</v>
      </c>
      <c r="HBU186" s="13">
        <f t="shared" si="85"/>
        <v>0</v>
      </c>
      <c r="HBV186" s="13">
        <f t="shared" si="85"/>
        <v>0</v>
      </c>
      <c r="HBW186" s="13">
        <f t="shared" si="85"/>
        <v>0</v>
      </c>
      <c r="HBX186" s="13">
        <f t="shared" si="85"/>
        <v>0</v>
      </c>
      <c r="HBY186" s="13">
        <f t="shared" si="85"/>
        <v>0</v>
      </c>
      <c r="HBZ186" s="13">
        <f t="shared" si="85"/>
        <v>0</v>
      </c>
      <c r="HCA186" s="13">
        <f t="shared" si="85"/>
        <v>0</v>
      </c>
      <c r="HCB186" s="13">
        <f t="shared" si="85"/>
        <v>0</v>
      </c>
      <c r="HCC186" s="13">
        <f t="shared" si="85"/>
        <v>0</v>
      </c>
      <c r="HCD186" s="13">
        <f t="shared" si="85"/>
        <v>0</v>
      </c>
      <c r="HCE186" s="13">
        <f t="shared" si="85"/>
        <v>0</v>
      </c>
      <c r="HCF186" s="13">
        <f t="shared" si="85"/>
        <v>0</v>
      </c>
      <c r="HCG186" s="13">
        <f t="shared" si="85"/>
        <v>0</v>
      </c>
      <c r="HCH186" s="13">
        <f t="shared" si="85"/>
        <v>0</v>
      </c>
      <c r="HCI186" s="13">
        <f t="shared" si="85"/>
        <v>0</v>
      </c>
      <c r="HCJ186" s="13">
        <f t="shared" si="85"/>
        <v>0</v>
      </c>
      <c r="HCK186" s="13">
        <f t="shared" si="85"/>
        <v>0</v>
      </c>
      <c r="HCL186" s="13">
        <f t="shared" si="85"/>
        <v>0</v>
      </c>
      <c r="HCM186" s="13">
        <f t="shared" si="85"/>
        <v>0</v>
      </c>
      <c r="HCN186" s="13">
        <f t="shared" si="85"/>
        <v>0</v>
      </c>
      <c r="HCO186" s="13">
        <f t="shared" si="85"/>
        <v>0</v>
      </c>
      <c r="HCP186" s="13">
        <f t="shared" si="85"/>
        <v>0</v>
      </c>
      <c r="HCQ186" s="13">
        <f t="shared" si="85"/>
        <v>0</v>
      </c>
      <c r="HCR186" s="13">
        <f t="shared" si="85"/>
        <v>0</v>
      </c>
      <c r="HCS186" s="13">
        <f t="shared" si="85"/>
        <v>0</v>
      </c>
      <c r="HCT186" s="13">
        <f t="shared" si="85"/>
        <v>0</v>
      </c>
      <c r="HCU186" s="13">
        <f t="shared" si="85"/>
        <v>0</v>
      </c>
      <c r="HCV186" s="13">
        <f t="shared" si="85"/>
        <v>0</v>
      </c>
      <c r="HCW186" s="13">
        <f t="shared" si="85"/>
        <v>0</v>
      </c>
      <c r="HCX186" s="13">
        <f t="shared" si="85"/>
        <v>0</v>
      </c>
      <c r="HCY186" s="13">
        <f t="shared" si="85"/>
        <v>0</v>
      </c>
      <c r="HCZ186" s="13">
        <f t="shared" si="85"/>
        <v>0</v>
      </c>
      <c r="HDA186" s="13">
        <f t="shared" si="85"/>
        <v>0</v>
      </c>
      <c r="HDB186" s="13">
        <f t="shared" si="85"/>
        <v>0</v>
      </c>
      <c r="HDC186" s="13">
        <f t="shared" si="85"/>
        <v>0</v>
      </c>
      <c r="HDD186" s="13">
        <f t="shared" si="85"/>
        <v>0</v>
      </c>
      <c r="HDE186" s="13">
        <f t="shared" si="85"/>
        <v>0</v>
      </c>
      <c r="HDF186" s="13">
        <f t="shared" si="85"/>
        <v>0</v>
      </c>
      <c r="HDG186" s="13">
        <f t="shared" si="85"/>
        <v>0</v>
      </c>
      <c r="HDH186" s="13">
        <f t="shared" si="85"/>
        <v>0</v>
      </c>
      <c r="HDI186" s="13">
        <f t="shared" si="85"/>
        <v>0</v>
      </c>
      <c r="HDJ186" s="13">
        <f t="shared" si="85"/>
        <v>0</v>
      </c>
      <c r="HDK186" s="13">
        <f t="shared" si="85"/>
        <v>0</v>
      </c>
      <c r="HDL186" s="13">
        <f t="shared" si="85"/>
        <v>0</v>
      </c>
      <c r="HDM186" s="13">
        <f t="shared" si="85"/>
        <v>0</v>
      </c>
      <c r="HDN186" s="13">
        <f t="shared" si="85"/>
        <v>0</v>
      </c>
      <c r="HDO186" s="13">
        <f t="shared" si="85"/>
        <v>0</v>
      </c>
      <c r="HDP186" s="13">
        <f t="shared" si="85"/>
        <v>0</v>
      </c>
      <c r="HDQ186" s="13">
        <f t="shared" ref="HDQ186:HGB186" si="86">general_device_image.description</f>
        <v>0</v>
      </c>
      <c r="HDR186" s="13">
        <f t="shared" si="86"/>
        <v>0</v>
      </c>
      <c r="HDS186" s="13">
        <f t="shared" si="86"/>
        <v>0</v>
      </c>
      <c r="HDT186" s="13">
        <f t="shared" si="86"/>
        <v>0</v>
      </c>
      <c r="HDU186" s="13">
        <f t="shared" si="86"/>
        <v>0</v>
      </c>
      <c r="HDV186" s="13">
        <f t="shared" si="86"/>
        <v>0</v>
      </c>
      <c r="HDW186" s="13">
        <f t="shared" si="86"/>
        <v>0</v>
      </c>
      <c r="HDX186" s="13">
        <f t="shared" si="86"/>
        <v>0</v>
      </c>
      <c r="HDY186" s="13">
        <f t="shared" si="86"/>
        <v>0</v>
      </c>
      <c r="HDZ186" s="13">
        <f t="shared" si="86"/>
        <v>0</v>
      </c>
      <c r="HEA186" s="13">
        <f t="shared" si="86"/>
        <v>0</v>
      </c>
      <c r="HEB186" s="13">
        <f t="shared" si="86"/>
        <v>0</v>
      </c>
      <c r="HEC186" s="13">
        <f t="shared" si="86"/>
        <v>0</v>
      </c>
      <c r="HED186" s="13">
        <f t="shared" si="86"/>
        <v>0</v>
      </c>
      <c r="HEE186" s="13">
        <f t="shared" si="86"/>
        <v>0</v>
      </c>
      <c r="HEF186" s="13">
        <f t="shared" si="86"/>
        <v>0</v>
      </c>
      <c r="HEG186" s="13">
        <f t="shared" si="86"/>
        <v>0</v>
      </c>
      <c r="HEH186" s="13">
        <f t="shared" si="86"/>
        <v>0</v>
      </c>
      <c r="HEI186" s="13">
        <f t="shared" si="86"/>
        <v>0</v>
      </c>
      <c r="HEJ186" s="13">
        <f t="shared" si="86"/>
        <v>0</v>
      </c>
      <c r="HEK186" s="13">
        <f t="shared" si="86"/>
        <v>0</v>
      </c>
      <c r="HEL186" s="13">
        <f t="shared" si="86"/>
        <v>0</v>
      </c>
      <c r="HEM186" s="13">
        <f t="shared" si="86"/>
        <v>0</v>
      </c>
      <c r="HEN186" s="13">
        <f t="shared" si="86"/>
        <v>0</v>
      </c>
      <c r="HEO186" s="13">
        <f t="shared" si="86"/>
        <v>0</v>
      </c>
      <c r="HEP186" s="13">
        <f t="shared" si="86"/>
        <v>0</v>
      </c>
      <c r="HEQ186" s="13">
        <f t="shared" si="86"/>
        <v>0</v>
      </c>
      <c r="HER186" s="13">
        <f t="shared" si="86"/>
        <v>0</v>
      </c>
      <c r="HES186" s="13">
        <f t="shared" si="86"/>
        <v>0</v>
      </c>
      <c r="HET186" s="13">
        <f t="shared" si="86"/>
        <v>0</v>
      </c>
      <c r="HEU186" s="13">
        <f t="shared" si="86"/>
        <v>0</v>
      </c>
      <c r="HEV186" s="13">
        <f t="shared" si="86"/>
        <v>0</v>
      </c>
      <c r="HEW186" s="13">
        <f t="shared" si="86"/>
        <v>0</v>
      </c>
      <c r="HEX186" s="13">
        <f t="shared" si="86"/>
        <v>0</v>
      </c>
      <c r="HEY186" s="13">
        <f t="shared" si="86"/>
        <v>0</v>
      </c>
      <c r="HEZ186" s="13">
        <f t="shared" si="86"/>
        <v>0</v>
      </c>
      <c r="HFA186" s="13">
        <f t="shared" si="86"/>
        <v>0</v>
      </c>
      <c r="HFB186" s="13">
        <f t="shared" si="86"/>
        <v>0</v>
      </c>
      <c r="HFC186" s="13">
        <f t="shared" si="86"/>
        <v>0</v>
      </c>
      <c r="HFD186" s="13">
        <f t="shared" si="86"/>
        <v>0</v>
      </c>
      <c r="HFE186" s="13">
        <f t="shared" si="86"/>
        <v>0</v>
      </c>
      <c r="HFF186" s="13">
        <f t="shared" si="86"/>
        <v>0</v>
      </c>
      <c r="HFG186" s="13">
        <f t="shared" si="86"/>
        <v>0</v>
      </c>
      <c r="HFH186" s="13">
        <f t="shared" si="86"/>
        <v>0</v>
      </c>
      <c r="HFI186" s="13">
        <f t="shared" si="86"/>
        <v>0</v>
      </c>
      <c r="HFJ186" s="13">
        <f t="shared" si="86"/>
        <v>0</v>
      </c>
      <c r="HFK186" s="13">
        <f t="shared" si="86"/>
        <v>0</v>
      </c>
      <c r="HFL186" s="13">
        <f t="shared" si="86"/>
        <v>0</v>
      </c>
      <c r="HFM186" s="13">
        <f t="shared" si="86"/>
        <v>0</v>
      </c>
      <c r="HFN186" s="13">
        <f t="shared" si="86"/>
        <v>0</v>
      </c>
      <c r="HFO186" s="13">
        <f t="shared" si="86"/>
        <v>0</v>
      </c>
      <c r="HFP186" s="13">
        <f t="shared" si="86"/>
        <v>0</v>
      </c>
      <c r="HFQ186" s="13">
        <f t="shared" si="86"/>
        <v>0</v>
      </c>
      <c r="HFR186" s="13">
        <f t="shared" si="86"/>
        <v>0</v>
      </c>
      <c r="HFS186" s="13">
        <f t="shared" si="86"/>
        <v>0</v>
      </c>
      <c r="HFT186" s="13">
        <f t="shared" si="86"/>
        <v>0</v>
      </c>
      <c r="HFU186" s="13">
        <f t="shared" si="86"/>
        <v>0</v>
      </c>
      <c r="HFV186" s="13">
        <f t="shared" si="86"/>
        <v>0</v>
      </c>
      <c r="HFW186" s="13">
        <f t="shared" si="86"/>
        <v>0</v>
      </c>
      <c r="HFX186" s="13">
        <f t="shared" si="86"/>
        <v>0</v>
      </c>
      <c r="HFY186" s="13">
        <f t="shared" si="86"/>
        <v>0</v>
      </c>
      <c r="HFZ186" s="13">
        <f t="shared" si="86"/>
        <v>0</v>
      </c>
      <c r="HGA186" s="13">
        <f t="shared" si="86"/>
        <v>0</v>
      </c>
      <c r="HGB186" s="13">
        <f t="shared" si="86"/>
        <v>0</v>
      </c>
      <c r="HGC186" s="13">
        <f t="shared" ref="HGC186:HIN186" si="87">general_device_image.description</f>
        <v>0</v>
      </c>
      <c r="HGD186" s="13">
        <f t="shared" si="87"/>
        <v>0</v>
      </c>
      <c r="HGE186" s="13">
        <f t="shared" si="87"/>
        <v>0</v>
      </c>
      <c r="HGF186" s="13">
        <f t="shared" si="87"/>
        <v>0</v>
      </c>
      <c r="HGG186" s="13">
        <f t="shared" si="87"/>
        <v>0</v>
      </c>
      <c r="HGH186" s="13">
        <f t="shared" si="87"/>
        <v>0</v>
      </c>
      <c r="HGI186" s="13">
        <f t="shared" si="87"/>
        <v>0</v>
      </c>
      <c r="HGJ186" s="13">
        <f t="shared" si="87"/>
        <v>0</v>
      </c>
      <c r="HGK186" s="13">
        <f t="shared" si="87"/>
        <v>0</v>
      </c>
      <c r="HGL186" s="13">
        <f t="shared" si="87"/>
        <v>0</v>
      </c>
      <c r="HGM186" s="13">
        <f t="shared" si="87"/>
        <v>0</v>
      </c>
      <c r="HGN186" s="13">
        <f t="shared" si="87"/>
        <v>0</v>
      </c>
      <c r="HGO186" s="13">
        <f t="shared" si="87"/>
        <v>0</v>
      </c>
      <c r="HGP186" s="13">
        <f t="shared" si="87"/>
        <v>0</v>
      </c>
      <c r="HGQ186" s="13">
        <f t="shared" si="87"/>
        <v>0</v>
      </c>
      <c r="HGR186" s="13">
        <f t="shared" si="87"/>
        <v>0</v>
      </c>
      <c r="HGS186" s="13">
        <f t="shared" si="87"/>
        <v>0</v>
      </c>
      <c r="HGT186" s="13">
        <f t="shared" si="87"/>
        <v>0</v>
      </c>
      <c r="HGU186" s="13">
        <f t="shared" si="87"/>
        <v>0</v>
      </c>
      <c r="HGV186" s="13">
        <f t="shared" si="87"/>
        <v>0</v>
      </c>
      <c r="HGW186" s="13">
        <f t="shared" si="87"/>
        <v>0</v>
      </c>
      <c r="HGX186" s="13">
        <f t="shared" si="87"/>
        <v>0</v>
      </c>
      <c r="HGY186" s="13">
        <f t="shared" si="87"/>
        <v>0</v>
      </c>
      <c r="HGZ186" s="13">
        <f t="shared" si="87"/>
        <v>0</v>
      </c>
      <c r="HHA186" s="13">
        <f t="shared" si="87"/>
        <v>0</v>
      </c>
      <c r="HHB186" s="13">
        <f t="shared" si="87"/>
        <v>0</v>
      </c>
      <c r="HHC186" s="13">
        <f t="shared" si="87"/>
        <v>0</v>
      </c>
      <c r="HHD186" s="13">
        <f t="shared" si="87"/>
        <v>0</v>
      </c>
      <c r="HHE186" s="13">
        <f t="shared" si="87"/>
        <v>0</v>
      </c>
      <c r="HHF186" s="13">
        <f t="shared" si="87"/>
        <v>0</v>
      </c>
      <c r="HHG186" s="13">
        <f t="shared" si="87"/>
        <v>0</v>
      </c>
      <c r="HHH186" s="13">
        <f t="shared" si="87"/>
        <v>0</v>
      </c>
      <c r="HHI186" s="13">
        <f t="shared" si="87"/>
        <v>0</v>
      </c>
      <c r="HHJ186" s="13">
        <f t="shared" si="87"/>
        <v>0</v>
      </c>
      <c r="HHK186" s="13">
        <f t="shared" si="87"/>
        <v>0</v>
      </c>
      <c r="HHL186" s="13">
        <f t="shared" si="87"/>
        <v>0</v>
      </c>
      <c r="HHM186" s="13">
        <f t="shared" si="87"/>
        <v>0</v>
      </c>
      <c r="HHN186" s="13">
        <f t="shared" si="87"/>
        <v>0</v>
      </c>
      <c r="HHO186" s="13">
        <f t="shared" si="87"/>
        <v>0</v>
      </c>
      <c r="HHP186" s="13">
        <f t="shared" si="87"/>
        <v>0</v>
      </c>
      <c r="HHQ186" s="13">
        <f t="shared" si="87"/>
        <v>0</v>
      </c>
      <c r="HHR186" s="13">
        <f t="shared" si="87"/>
        <v>0</v>
      </c>
      <c r="HHS186" s="13">
        <f t="shared" si="87"/>
        <v>0</v>
      </c>
      <c r="HHT186" s="13">
        <f t="shared" si="87"/>
        <v>0</v>
      </c>
      <c r="HHU186" s="13">
        <f t="shared" si="87"/>
        <v>0</v>
      </c>
      <c r="HHV186" s="13">
        <f t="shared" si="87"/>
        <v>0</v>
      </c>
      <c r="HHW186" s="13">
        <f t="shared" si="87"/>
        <v>0</v>
      </c>
      <c r="HHX186" s="13">
        <f t="shared" si="87"/>
        <v>0</v>
      </c>
      <c r="HHY186" s="13">
        <f t="shared" si="87"/>
        <v>0</v>
      </c>
      <c r="HHZ186" s="13">
        <f t="shared" si="87"/>
        <v>0</v>
      </c>
      <c r="HIA186" s="13">
        <f t="shared" si="87"/>
        <v>0</v>
      </c>
      <c r="HIB186" s="13">
        <f t="shared" si="87"/>
        <v>0</v>
      </c>
      <c r="HIC186" s="13">
        <f t="shared" si="87"/>
        <v>0</v>
      </c>
      <c r="HID186" s="13">
        <f t="shared" si="87"/>
        <v>0</v>
      </c>
      <c r="HIE186" s="13">
        <f t="shared" si="87"/>
        <v>0</v>
      </c>
      <c r="HIF186" s="13">
        <f t="shared" si="87"/>
        <v>0</v>
      </c>
      <c r="HIG186" s="13">
        <f t="shared" si="87"/>
        <v>0</v>
      </c>
      <c r="HIH186" s="13">
        <f t="shared" si="87"/>
        <v>0</v>
      </c>
      <c r="HII186" s="13">
        <f t="shared" si="87"/>
        <v>0</v>
      </c>
      <c r="HIJ186" s="13">
        <f t="shared" si="87"/>
        <v>0</v>
      </c>
      <c r="HIK186" s="13">
        <f t="shared" si="87"/>
        <v>0</v>
      </c>
      <c r="HIL186" s="13">
        <f t="shared" si="87"/>
        <v>0</v>
      </c>
      <c r="HIM186" s="13">
        <f t="shared" si="87"/>
        <v>0</v>
      </c>
      <c r="HIN186" s="13">
        <f t="shared" si="87"/>
        <v>0</v>
      </c>
      <c r="HIO186" s="13">
        <f t="shared" ref="HIO186:HKZ186" si="88">general_device_image.description</f>
        <v>0</v>
      </c>
      <c r="HIP186" s="13">
        <f t="shared" si="88"/>
        <v>0</v>
      </c>
      <c r="HIQ186" s="13">
        <f t="shared" si="88"/>
        <v>0</v>
      </c>
      <c r="HIR186" s="13">
        <f t="shared" si="88"/>
        <v>0</v>
      </c>
      <c r="HIS186" s="13">
        <f t="shared" si="88"/>
        <v>0</v>
      </c>
      <c r="HIT186" s="13">
        <f t="shared" si="88"/>
        <v>0</v>
      </c>
      <c r="HIU186" s="13">
        <f t="shared" si="88"/>
        <v>0</v>
      </c>
      <c r="HIV186" s="13">
        <f t="shared" si="88"/>
        <v>0</v>
      </c>
      <c r="HIW186" s="13">
        <f t="shared" si="88"/>
        <v>0</v>
      </c>
      <c r="HIX186" s="13">
        <f t="shared" si="88"/>
        <v>0</v>
      </c>
      <c r="HIY186" s="13">
        <f t="shared" si="88"/>
        <v>0</v>
      </c>
      <c r="HIZ186" s="13">
        <f t="shared" si="88"/>
        <v>0</v>
      </c>
      <c r="HJA186" s="13">
        <f t="shared" si="88"/>
        <v>0</v>
      </c>
      <c r="HJB186" s="13">
        <f t="shared" si="88"/>
        <v>0</v>
      </c>
      <c r="HJC186" s="13">
        <f t="shared" si="88"/>
        <v>0</v>
      </c>
      <c r="HJD186" s="13">
        <f t="shared" si="88"/>
        <v>0</v>
      </c>
      <c r="HJE186" s="13">
        <f t="shared" si="88"/>
        <v>0</v>
      </c>
      <c r="HJF186" s="13">
        <f t="shared" si="88"/>
        <v>0</v>
      </c>
      <c r="HJG186" s="13">
        <f t="shared" si="88"/>
        <v>0</v>
      </c>
      <c r="HJH186" s="13">
        <f t="shared" si="88"/>
        <v>0</v>
      </c>
      <c r="HJI186" s="13">
        <f t="shared" si="88"/>
        <v>0</v>
      </c>
      <c r="HJJ186" s="13">
        <f t="shared" si="88"/>
        <v>0</v>
      </c>
      <c r="HJK186" s="13">
        <f t="shared" si="88"/>
        <v>0</v>
      </c>
      <c r="HJL186" s="13">
        <f t="shared" si="88"/>
        <v>0</v>
      </c>
      <c r="HJM186" s="13">
        <f t="shared" si="88"/>
        <v>0</v>
      </c>
      <c r="HJN186" s="13">
        <f t="shared" si="88"/>
        <v>0</v>
      </c>
      <c r="HJO186" s="13">
        <f t="shared" si="88"/>
        <v>0</v>
      </c>
      <c r="HJP186" s="13">
        <f t="shared" si="88"/>
        <v>0</v>
      </c>
      <c r="HJQ186" s="13">
        <f t="shared" si="88"/>
        <v>0</v>
      </c>
      <c r="HJR186" s="13">
        <f t="shared" si="88"/>
        <v>0</v>
      </c>
      <c r="HJS186" s="13">
        <f t="shared" si="88"/>
        <v>0</v>
      </c>
      <c r="HJT186" s="13">
        <f t="shared" si="88"/>
        <v>0</v>
      </c>
      <c r="HJU186" s="13">
        <f t="shared" si="88"/>
        <v>0</v>
      </c>
      <c r="HJV186" s="13">
        <f t="shared" si="88"/>
        <v>0</v>
      </c>
      <c r="HJW186" s="13">
        <f t="shared" si="88"/>
        <v>0</v>
      </c>
      <c r="HJX186" s="13">
        <f t="shared" si="88"/>
        <v>0</v>
      </c>
      <c r="HJY186" s="13">
        <f t="shared" si="88"/>
        <v>0</v>
      </c>
      <c r="HJZ186" s="13">
        <f t="shared" si="88"/>
        <v>0</v>
      </c>
      <c r="HKA186" s="13">
        <f t="shared" si="88"/>
        <v>0</v>
      </c>
      <c r="HKB186" s="13">
        <f t="shared" si="88"/>
        <v>0</v>
      </c>
      <c r="HKC186" s="13">
        <f t="shared" si="88"/>
        <v>0</v>
      </c>
      <c r="HKD186" s="13">
        <f t="shared" si="88"/>
        <v>0</v>
      </c>
      <c r="HKE186" s="13">
        <f t="shared" si="88"/>
        <v>0</v>
      </c>
      <c r="HKF186" s="13">
        <f t="shared" si="88"/>
        <v>0</v>
      </c>
      <c r="HKG186" s="13">
        <f t="shared" si="88"/>
        <v>0</v>
      </c>
      <c r="HKH186" s="13">
        <f t="shared" si="88"/>
        <v>0</v>
      </c>
      <c r="HKI186" s="13">
        <f t="shared" si="88"/>
        <v>0</v>
      </c>
      <c r="HKJ186" s="13">
        <f t="shared" si="88"/>
        <v>0</v>
      </c>
      <c r="HKK186" s="13">
        <f t="shared" si="88"/>
        <v>0</v>
      </c>
      <c r="HKL186" s="13">
        <f t="shared" si="88"/>
        <v>0</v>
      </c>
      <c r="HKM186" s="13">
        <f t="shared" si="88"/>
        <v>0</v>
      </c>
      <c r="HKN186" s="13">
        <f t="shared" si="88"/>
        <v>0</v>
      </c>
      <c r="HKO186" s="13">
        <f t="shared" si="88"/>
        <v>0</v>
      </c>
      <c r="HKP186" s="13">
        <f t="shared" si="88"/>
        <v>0</v>
      </c>
      <c r="HKQ186" s="13">
        <f t="shared" si="88"/>
        <v>0</v>
      </c>
      <c r="HKR186" s="13">
        <f t="shared" si="88"/>
        <v>0</v>
      </c>
      <c r="HKS186" s="13">
        <f t="shared" si="88"/>
        <v>0</v>
      </c>
      <c r="HKT186" s="13">
        <f t="shared" si="88"/>
        <v>0</v>
      </c>
      <c r="HKU186" s="13">
        <f t="shared" si="88"/>
        <v>0</v>
      </c>
      <c r="HKV186" s="13">
        <f t="shared" si="88"/>
        <v>0</v>
      </c>
      <c r="HKW186" s="13">
        <f t="shared" si="88"/>
        <v>0</v>
      </c>
      <c r="HKX186" s="13">
        <f t="shared" si="88"/>
        <v>0</v>
      </c>
      <c r="HKY186" s="13">
        <f t="shared" si="88"/>
        <v>0</v>
      </c>
      <c r="HKZ186" s="13">
        <f t="shared" si="88"/>
        <v>0</v>
      </c>
      <c r="HLA186" s="13">
        <f t="shared" ref="HLA186:HNL186" si="89">general_device_image.description</f>
        <v>0</v>
      </c>
      <c r="HLB186" s="13">
        <f t="shared" si="89"/>
        <v>0</v>
      </c>
      <c r="HLC186" s="13">
        <f t="shared" si="89"/>
        <v>0</v>
      </c>
      <c r="HLD186" s="13">
        <f t="shared" si="89"/>
        <v>0</v>
      </c>
      <c r="HLE186" s="13">
        <f t="shared" si="89"/>
        <v>0</v>
      </c>
      <c r="HLF186" s="13">
        <f t="shared" si="89"/>
        <v>0</v>
      </c>
      <c r="HLG186" s="13">
        <f t="shared" si="89"/>
        <v>0</v>
      </c>
      <c r="HLH186" s="13">
        <f t="shared" si="89"/>
        <v>0</v>
      </c>
      <c r="HLI186" s="13">
        <f t="shared" si="89"/>
        <v>0</v>
      </c>
      <c r="HLJ186" s="13">
        <f t="shared" si="89"/>
        <v>0</v>
      </c>
      <c r="HLK186" s="13">
        <f t="shared" si="89"/>
        <v>0</v>
      </c>
      <c r="HLL186" s="13">
        <f t="shared" si="89"/>
        <v>0</v>
      </c>
      <c r="HLM186" s="13">
        <f t="shared" si="89"/>
        <v>0</v>
      </c>
      <c r="HLN186" s="13">
        <f t="shared" si="89"/>
        <v>0</v>
      </c>
      <c r="HLO186" s="13">
        <f t="shared" si="89"/>
        <v>0</v>
      </c>
      <c r="HLP186" s="13">
        <f t="shared" si="89"/>
        <v>0</v>
      </c>
      <c r="HLQ186" s="13">
        <f t="shared" si="89"/>
        <v>0</v>
      </c>
      <c r="HLR186" s="13">
        <f t="shared" si="89"/>
        <v>0</v>
      </c>
      <c r="HLS186" s="13">
        <f t="shared" si="89"/>
        <v>0</v>
      </c>
      <c r="HLT186" s="13">
        <f t="shared" si="89"/>
        <v>0</v>
      </c>
      <c r="HLU186" s="13">
        <f t="shared" si="89"/>
        <v>0</v>
      </c>
      <c r="HLV186" s="13">
        <f t="shared" si="89"/>
        <v>0</v>
      </c>
      <c r="HLW186" s="13">
        <f t="shared" si="89"/>
        <v>0</v>
      </c>
      <c r="HLX186" s="13">
        <f t="shared" si="89"/>
        <v>0</v>
      </c>
      <c r="HLY186" s="13">
        <f t="shared" si="89"/>
        <v>0</v>
      </c>
      <c r="HLZ186" s="13">
        <f t="shared" si="89"/>
        <v>0</v>
      </c>
      <c r="HMA186" s="13">
        <f t="shared" si="89"/>
        <v>0</v>
      </c>
      <c r="HMB186" s="13">
        <f t="shared" si="89"/>
        <v>0</v>
      </c>
      <c r="HMC186" s="13">
        <f t="shared" si="89"/>
        <v>0</v>
      </c>
      <c r="HMD186" s="13">
        <f t="shared" si="89"/>
        <v>0</v>
      </c>
      <c r="HME186" s="13">
        <f t="shared" si="89"/>
        <v>0</v>
      </c>
      <c r="HMF186" s="13">
        <f t="shared" si="89"/>
        <v>0</v>
      </c>
      <c r="HMG186" s="13">
        <f t="shared" si="89"/>
        <v>0</v>
      </c>
      <c r="HMH186" s="13">
        <f t="shared" si="89"/>
        <v>0</v>
      </c>
      <c r="HMI186" s="13">
        <f t="shared" si="89"/>
        <v>0</v>
      </c>
      <c r="HMJ186" s="13">
        <f t="shared" si="89"/>
        <v>0</v>
      </c>
      <c r="HMK186" s="13">
        <f t="shared" si="89"/>
        <v>0</v>
      </c>
      <c r="HML186" s="13">
        <f t="shared" si="89"/>
        <v>0</v>
      </c>
      <c r="HMM186" s="13">
        <f t="shared" si="89"/>
        <v>0</v>
      </c>
      <c r="HMN186" s="13">
        <f t="shared" si="89"/>
        <v>0</v>
      </c>
      <c r="HMO186" s="13">
        <f t="shared" si="89"/>
        <v>0</v>
      </c>
      <c r="HMP186" s="13">
        <f t="shared" si="89"/>
        <v>0</v>
      </c>
      <c r="HMQ186" s="13">
        <f t="shared" si="89"/>
        <v>0</v>
      </c>
      <c r="HMR186" s="13">
        <f t="shared" si="89"/>
        <v>0</v>
      </c>
      <c r="HMS186" s="13">
        <f t="shared" si="89"/>
        <v>0</v>
      </c>
      <c r="HMT186" s="13">
        <f t="shared" si="89"/>
        <v>0</v>
      </c>
      <c r="HMU186" s="13">
        <f t="shared" si="89"/>
        <v>0</v>
      </c>
      <c r="HMV186" s="13">
        <f t="shared" si="89"/>
        <v>0</v>
      </c>
      <c r="HMW186" s="13">
        <f t="shared" si="89"/>
        <v>0</v>
      </c>
      <c r="HMX186" s="13">
        <f t="shared" si="89"/>
        <v>0</v>
      </c>
      <c r="HMY186" s="13">
        <f t="shared" si="89"/>
        <v>0</v>
      </c>
      <c r="HMZ186" s="13">
        <f t="shared" si="89"/>
        <v>0</v>
      </c>
      <c r="HNA186" s="13">
        <f t="shared" si="89"/>
        <v>0</v>
      </c>
      <c r="HNB186" s="13">
        <f t="shared" si="89"/>
        <v>0</v>
      </c>
      <c r="HNC186" s="13">
        <f t="shared" si="89"/>
        <v>0</v>
      </c>
      <c r="HND186" s="13">
        <f t="shared" si="89"/>
        <v>0</v>
      </c>
      <c r="HNE186" s="13">
        <f t="shared" si="89"/>
        <v>0</v>
      </c>
      <c r="HNF186" s="13">
        <f t="shared" si="89"/>
        <v>0</v>
      </c>
      <c r="HNG186" s="13">
        <f t="shared" si="89"/>
        <v>0</v>
      </c>
      <c r="HNH186" s="13">
        <f t="shared" si="89"/>
        <v>0</v>
      </c>
      <c r="HNI186" s="13">
        <f t="shared" si="89"/>
        <v>0</v>
      </c>
      <c r="HNJ186" s="13">
        <f t="shared" si="89"/>
        <v>0</v>
      </c>
      <c r="HNK186" s="13">
        <f t="shared" si="89"/>
        <v>0</v>
      </c>
      <c r="HNL186" s="13">
        <f t="shared" si="89"/>
        <v>0</v>
      </c>
      <c r="HNM186" s="13">
        <f t="shared" ref="HNM186:HPX186" si="90">general_device_image.description</f>
        <v>0</v>
      </c>
      <c r="HNN186" s="13">
        <f t="shared" si="90"/>
        <v>0</v>
      </c>
      <c r="HNO186" s="13">
        <f t="shared" si="90"/>
        <v>0</v>
      </c>
      <c r="HNP186" s="13">
        <f t="shared" si="90"/>
        <v>0</v>
      </c>
      <c r="HNQ186" s="13">
        <f t="shared" si="90"/>
        <v>0</v>
      </c>
      <c r="HNR186" s="13">
        <f t="shared" si="90"/>
        <v>0</v>
      </c>
      <c r="HNS186" s="13">
        <f t="shared" si="90"/>
        <v>0</v>
      </c>
      <c r="HNT186" s="13">
        <f t="shared" si="90"/>
        <v>0</v>
      </c>
      <c r="HNU186" s="13">
        <f t="shared" si="90"/>
        <v>0</v>
      </c>
      <c r="HNV186" s="13">
        <f t="shared" si="90"/>
        <v>0</v>
      </c>
      <c r="HNW186" s="13">
        <f t="shared" si="90"/>
        <v>0</v>
      </c>
      <c r="HNX186" s="13">
        <f t="shared" si="90"/>
        <v>0</v>
      </c>
      <c r="HNY186" s="13">
        <f t="shared" si="90"/>
        <v>0</v>
      </c>
      <c r="HNZ186" s="13">
        <f t="shared" si="90"/>
        <v>0</v>
      </c>
      <c r="HOA186" s="13">
        <f t="shared" si="90"/>
        <v>0</v>
      </c>
      <c r="HOB186" s="13">
        <f t="shared" si="90"/>
        <v>0</v>
      </c>
      <c r="HOC186" s="13">
        <f t="shared" si="90"/>
        <v>0</v>
      </c>
      <c r="HOD186" s="13">
        <f t="shared" si="90"/>
        <v>0</v>
      </c>
      <c r="HOE186" s="13">
        <f t="shared" si="90"/>
        <v>0</v>
      </c>
      <c r="HOF186" s="13">
        <f t="shared" si="90"/>
        <v>0</v>
      </c>
      <c r="HOG186" s="13">
        <f t="shared" si="90"/>
        <v>0</v>
      </c>
      <c r="HOH186" s="13">
        <f t="shared" si="90"/>
        <v>0</v>
      </c>
      <c r="HOI186" s="13">
        <f t="shared" si="90"/>
        <v>0</v>
      </c>
      <c r="HOJ186" s="13">
        <f t="shared" si="90"/>
        <v>0</v>
      </c>
      <c r="HOK186" s="13">
        <f t="shared" si="90"/>
        <v>0</v>
      </c>
      <c r="HOL186" s="13">
        <f t="shared" si="90"/>
        <v>0</v>
      </c>
      <c r="HOM186" s="13">
        <f t="shared" si="90"/>
        <v>0</v>
      </c>
      <c r="HON186" s="13">
        <f t="shared" si="90"/>
        <v>0</v>
      </c>
      <c r="HOO186" s="13">
        <f t="shared" si="90"/>
        <v>0</v>
      </c>
      <c r="HOP186" s="13">
        <f t="shared" si="90"/>
        <v>0</v>
      </c>
      <c r="HOQ186" s="13">
        <f t="shared" si="90"/>
        <v>0</v>
      </c>
      <c r="HOR186" s="13">
        <f t="shared" si="90"/>
        <v>0</v>
      </c>
      <c r="HOS186" s="13">
        <f t="shared" si="90"/>
        <v>0</v>
      </c>
      <c r="HOT186" s="13">
        <f t="shared" si="90"/>
        <v>0</v>
      </c>
      <c r="HOU186" s="13">
        <f t="shared" si="90"/>
        <v>0</v>
      </c>
      <c r="HOV186" s="13">
        <f t="shared" si="90"/>
        <v>0</v>
      </c>
      <c r="HOW186" s="13">
        <f t="shared" si="90"/>
        <v>0</v>
      </c>
      <c r="HOX186" s="13">
        <f t="shared" si="90"/>
        <v>0</v>
      </c>
      <c r="HOY186" s="13">
        <f t="shared" si="90"/>
        <v>0</v>
      </c>
      <c r="HOZ186" s="13">
        <f t="shared" si="90"/>
        <v>0</v>
      </c>
      <c r="HPA186" s="13">
        <f t="shared" si="90"/>
        <v>0</v>
      </c>
      <c r="HPB186" s="13">
        <f t="shared" si="90"/>
        <v>0</v>
      </c>
      <c r="HPC186" s="13">
        <f t="shared" si="90"/>
        <v>0</v>
      </c>
      <c r="HPD186" s="13">
        <f t="shared" si="90"/>
        <v>0</v>
      </c>
      <c r="HPE186" s="13">
        <f t="shared" si="90"/>
        <v>0</v>
      </c>
      <c r="HPF186" s="13">
        <f t="shared" si="90"/>
        <v>0</v>
      </c>
      <c r="HPG186" s="13">
        <f t="shared" si="90"/>
        <v>0</v>
      </c>
      <c r="HPH186" s="13">
        <f t="shared" si="90"/>
        <v>0</v>
      </c>
      <c r="HPI186" s="13">
        <f t="shared" si="90"/>
        <v>0</v>
      </c>
      <c r="HPJ186" s="13">
        <f t="shared" si="90"/>
        <v>0</v>
      </c>
      <c r="HPK186" s="13">
        <f t="shared" si="90"/>
        <v>0</v>
      </c>
      <c r="HPL186" s="13">
        <f t="shared" si="90"/>
        <v>0</v>
      </c>
      <c r="HPM186" s="13">
        <f t="shared" si="90"/>
        <v>0</v>
      </c>
      <c r="HPN186" s="13">
        <f t="shared" si="90"/>
        <v>0</v>
      </c>
      <c r="HPO186" s="13">
        <f t="shared" si="90"/>
        <v>0</v>
      </c>
      <c r="HPP186" s="13">
        <f t="shared" si="90"/>
        <v>0</v>
      </c>
      <c r="HPQ186" s="13">
        <f t="shared" si="90"/>
        <v>0</v>
      </c>
      <c r="HPR186" s="13">
        <f t="shared" si="90"/>
        <v>0</v>
      </c>
      <c r="HPS186" s="13">
        <f t="shared" si="90"/>
        <v>0</v>
      </c>
      <c r="HPT186" s="13">
        <f t="shared" si="90"/>
        <v>0</v>
      </c>
      <c r="HPU186" s="13">
        <f t="shared" si="90"/>
        <v>0</v>
      </c>
      <c r="HPV186" s="13">
        <f t="shared" si="90"/>
        <v>0</v>
      </c>
      <c r="HPW186" s="13">
        <f t="shared" si="90"/>
        <v>0</v>
      </c>
      <c r="HPX186" s="13">
        <f t="shared" si="90"/>
        <v>0</v>
      </c>
      <c r="HPY186" s="13">
        <f t="shared" ref="HPY186:HSJ186" si="91">general_device_image.description</f>
        <v>0</v>
      </c>
      <c r="HPZ186" s="13">
        <f t="shared" si="91"/>
        <v>0</v>
      </c>
      <c r="HQA186" s="13">
        <f t="shared" si="91"/>
        <v>0</v>
      </c>
      <c r="HQB186" s="13">
        <f t="shared" si="91"/>
        <v>0</v>
      </c>
      <c r="HQC186" s="13">
        <f t="shared" si="91"/>
        <v>0</v>
      </c>
      <c r="HQD186" s="13">
        <f t="shared" si="91"/>
        <v>0</v>
      </c>
      <c r="HQE186" s="13">
        <f t="shared" si="91"/>
        <v>0</v>
      </c>
      <c r="HQF186" s="13">
        <f t="shared" si="91"/>
        <v>0</v>
      </c>
      <c r="HQG186" s="13">
        <f t="shared" si="91"/>
        <v>0</v>
      </c>
      <c r="HQH186" s="13">
        <f t="shared" si="91"/>
        <v>0</v>
      </c>
      <c r="HQI186" s="13">
        <f t="shared" si="91"/>
        <v>0</v>
      </c>
      <c r="HQJ186" s="13">
        <f t="shared" si="91"/>
        <v>0</v>
      </c>
      <c r="HQK186" s="13">
        <f t="shared" si="91"/>
        <v>0</v>
      </c>
      <c r="HQL186" s="13">
        <f t="shared" si="91"/>
        <v>0</v>
      </c>
      <c r="HQM186" s="13">
        <f t="shared" si="91"/>
        <v>0</v>
      </c>
      <c r="HQN186" s="13">
        <f t="shared" si="91"/>
        <v>0</v>
      </c>
      <c r="HQO186" s="13">
        <f t="shared" si="91"/>
        <v>0</v>
      </c>
      <c r="HQP186" s="13">
        <f t="shared" si="91"/>
        <v>0</v>
      </c>
      <c r="HQQ186" s="13">
        <f t="shared" si="91"/>
        <v>0</v>
      </c>
      <c r="HQR186" s="13">
        <f t="shared" si="91"/>
        <v>0</v>
      </c>
      <c r="HQS186" s="13">
        <f t="shared" si="91"/>
        <v>0</v>
      </c>
      <c r="HQT186" s="13">
        <f t="shared" si="91"/>
        <v>0</v>
      </c>
      <c r="HQU186" s="13">
        <f t="shared" si="91"/>
        <v>0</v>
      </c>
      <c r="HQV186" s="13">
        <f t="shared" si="91"/>
        <v>0</v>
      </c>
      <c r="HQW186" s="13">
        <f t="shared" si="91"/>
        <v>0</v>
      </c>
      <c r="HQX186" s="13">
        <f t="shared" si="91"/>
        <v>0</v>
      </c>
      <c r="HQY186" s="13">
        <f t="shared" si="91"/>
        <v>0</v>
      </c>
      <c r="HQZ186" s="13">
        <f t="shared" si="91"/>
        <v>0</v>
      </c>
      <c r="HRA186" s="13">
        <f t="shared" si="91"/>
        <v>0</v>
      </c>
      <c r="HRB186" s="13">
        <f t="shared" si="91"/>
        <v>0</v>
      </c>
      <c r="HRC186" s="13">
        <f t="shared" si="91"/>
        <v>0</v>
      </c>
      <c r="HRD186" s="13">
        <f t="shared" si="91"/>
        <v>0</v>
      </c>
      <c r="HRE186" s="13">
        <f t="shared" si="91"/>
        <v>0</v>
      </c>
      <c r="HRF186" s="13">
        <f t="shared" si="91"/>
        <v>0</v>
      </c>
      <c r="HRG186" s="13">
        <f t="shared" si="91"/>
        <v>0</v>
      </c>
      <c r="HRH186" s="13">
        <f t="shared" si="91"/>
        <v>0</v>
      </c>
      <c r="HRI186" s="13">
        <f t="shared" si="91"/>
        <v>0</v>
      </c>
      <c r="HRJ186" s="13">
        <f t="shared" si="91"/>
        <v>0</v>
      </c>
      <c r="HRK186" s="13">
        <f t="shared" si="91"/>
        <v>0</v>
      </c>
      <c r="HRL186" s="13">
        <f t="shared" si="91"/>
        <v>0</v>
      </c>
      <c r="HRM186" s="13">
        <f t="shared" si="91"/>
        <v>0</v>
      </c>
      <c r="HRN186" s="13">
        <f t="shared" si="91"/>
        <v>0</v>
      </c>
      <c r="HRO186" s="13">
        <f t="shared" si="91"/>
        <v>0</v>
      </c>
      <c r="HRP186" s="13">
        <f t="shared" si="91"/>
        <v>0</v>
      </c>
      <c r="HRQ186" s="13">
        <f t="shared" si="91"/>
        <v>0</v>
      </c>
      <c r="HRR186" s="13">
        <f t="shared" si="91"/>
        <v>0</v>
      </c>
      <c r="HRS186" s="13">
        <f t="shared" si="91"/>
        <v>0</v>
      </c>
      <c r="HRT186" s="13">
        <f t="shared" si="91"/>
        <v>0</v>
      </c>
      <c r="HRU186" s="13">
        <f t="shared" si="91"/>
        <v>0</v>
      </c>
      <c r="HRV186" s="13">
        <f t="shared" si="91"/>
        <v>0</v>
      </c>
      <c r="HRW186" s="13">
        <f t="shared" si="91"/>
        <v>0</v>
      </c>
      <c r="HRX186" s="13">
        <f t="shared" si="91"/>
        <v>0</v>
      </c>
      <c r="HRY186" s="13">
        <f t="shared" si="91"/>
        <v>0</v>
      </c>
      <c r="HRZ186" s="13">
        <f t="shared" si="91"/>
        <v>0</v>
      </c>
      <c r="HSA186" s="13">
        <f t="shared" si="91"/>
        <v>0</v>
      </c>
      <c r="HSB186" s="13">
        <f t="shared" si="91"/>
        <v>0</v>
      </c>
      <c r="HSC186" s="13">
        <f t="shared" si="91"/>
        <v>0</v>
      </c>
      <c r="HSD186" s="13">
        <f t="shared" si="91"/>
        <v>0</v>
      </c>
      <c r="HSE186" s="13">
        <f t="shared" si="91"/>
        <v>0</v>
      </c>
      <c r="HSF186" s="13">
        <f t="shared" si="91"/>
        <v>0</v>
      </c>
      <c r="HSG186" s="13">
        <f t="shared" si="91"/>
        <v>0</v>
      </c>
      <c r="HSH186" s="13">
        <f t="shared" si="91"/>
        <v>0</v>
      </c>
      <c r="HSI186" s="13">
        <f t="shared" si="91"/>
        <v>0</v>
      </c>
      <c r="HSJ186" s="13">
        <f t="shared" si="91"/>
        <v>0</v>
      </c>
      <c r="HSK186" s="13">
        <f t="shared" ref="HSK186:HUV186" si="92">general_device_image.description</f>
        <v>0</v>
      </c>
      <c r="HSL186" s="13">
        <f t="shared" si="92"/>
        <v>0</v>
      </c>
      <c r="HSM186" s="13">
        <f t="shared" si="92"/>
        <v>0</v>
      </c>
      <c r="HSN186" s="13">
        <f t="shared" si="92"/>
        <v>0</v>
      </c>
      <c r="HSO186" s="13">
        <f t="shared" si="92"/>
        <v>0</v>
      </c>
      <c r="HSP186" s="13">
        <f t="shared" si="92"/>
        <v>0</v>
      </c>
      <c r="HSQ186" s="13">
        <f t="shared" si="92"/>
        <v>0</v>
      </c>
      <c r="HSR186" s="13">
        <f t="shared" si="92"/>
        <v>0</v>
      </c>
      <c r="HSS186" s="13">
        <f t="shared" si="92"/>
        <v>0</v>
      </c>
      <c r="HST186" s="13">
        <f t="shared" si="92"/>
        <v>0</v>
      </c>
      <c r="HSU186" s="13">
        <f t="shared" si="92"/>
        <v>0</v>
      </c>
      <c r="HSV186" s="13">
        <f t="shared" si="92"/>
        <v>0</v>
      </c>
      <c r="HSW186" s="13">
        <f t="shared" si="92"/>
        <v>0</v>
      </c>
      <c r="HSX186" s="13">
        <f t="shared" si="92"/>
        <v>0</v>
      </c>
      <c r="HSY186" s="13">
        <f t="shared" si="92"/>
        <v>0</v>
      </c>
      <c r="HSZ186" s="13">
        <f t="shared" si="92"/>
        <v>0</v>
      </c>
      <c r="HTA186" s="13">
        <f t="shared" si="92"/>
        <v>0</v>
      </c>
      <c r="HTB186" s="13">
        <f t="shared" si="92"/>
        <v>0</v>
      </c>
      <c r="HTC186" s="13">
        <f t="shared" si="92"/>
        <v>0</v>
      </c>
      <c r="HTD186" s="13">
        <f t="shared" si="92"/>
        <v>0</v>
      </c>
      <c r="HTE186" s="13">
        <f t="shared" si="92"/>
        <v>0</v>
      </c>
      <c r="HTF186" s="13">
        <f t="shared" si="92"/>
        <v>0</v>
      </c>
      <c r="HTG186" s="13">
        <f t="shared" si="92"/>
        <v>0</v>
      </c>
      <c r="HTH186" s="13">
        <f t="shared" si="92"/>
        <v>0</v>
      </c>
      <c r="HTI186" s="13">
        <f t="shared" si="92"/>
        <v>0</v>
      </c>
      <c r="HTJ186" s="13">
        <f t="shared" si="92"/>
        <v>0</v>
      </c>
      <c r="HTK186" s="13">
        <f t="shared" si="92"/>
        <v>0</v>
      </c>
      <c r="HTL186" s="13">
        <f t="shared" si="92"/>
        <v>0</v>
      </c>
      <c r="HTM186" s="13">
        <f t="shared" si="92"/>
        <v>0</v>
      </c>
      <c r="HTN186" s="13">
        <f t="shared" si="92"/>
        <v>0</v>
      </c>
      <c r="HTO186" s="13">
        <f t="shared" si="92"/>
        <v>0</v>
      </c>
      <c r="HTP186" s="13">
        <f t="shared" si="92"/>
        <v>0</v>
      </c>
      <c r="HTQ186" s="13">
        <f t="shared" si="92"/>
        <v>0</v>
      </c>
      <c r="HTR186" s="13">
        <f t="shared" si="92"/>
        <v>0</v>
      </c>
      <c r="HTS186" s="13">
        <f t="shared" si="92"/>
        <v>0</v>
      </c>
      <c r="HTT186" s="13">
        <f t="shared" si="92"/>
        <v>0</v>
      </c>
      <c r="HTU186" s="13">
        <f t="shared" si="92"/>
        <v>0</v>
      </c>
      <c r="HTV186" s="13">
        <f t="shared" si="92"/>
        <v>0</v>
      </c>
      <c r="HTW186" s="13">
        <f t="shared" si="92"/>
        <v>0</v>
      </c>
      <c r="HTX186" s="13">
        <f t="shared" si="92"/>
        <v>0</v>
      </c>
      <c r="HTY186" s="13">
        <f t="shared" si="92"/>
        <v>0</v>
      </c>
      <c r="HTZ186" s="13">
        <f t="shared" si="92"/>
        <v>0</v>
      </c>
      <c r="HUA186" s="13">
        <f t="shared" si="92"/>
        <v>0</v>
      </c>
      <c r="HUB186" s="13">
        <f t="shared" si="92"/>
        <v>0</v>
      </c>
      <c r="HUC186" s="13">
        <f t="shared" si="92"/>
        <v>0</v>
      </c>
      <c r="HUD186" s="13">
        <f t="shared" si="92"/>
        <v>0</v>
      </c>
      <c r="HUE186" s="13">
        <f t="shared" si="92"/>
        <v>0</v>
      </c>
      <c r="HUF186" s="13">
        <f t="shared" si="92"/>
        <v>0</v>
      </c>
      <c r="HUG186" s="13">
        <f t="shared" si="92"/>
        <v>0</v>
      </c>
      <c r="HUH186" s="13">
        <f t="shared" si="92"/>
        <v>0</v>
      </c>
      <c r="HUI186" s="13">
        <f t="shared" si="92"/>
        <v>0</v>
      </c>
      <c r="HUJ186" s="13">
        <f t="shared" si="92"/>
        <v>0</v>
      </c>
      <c r="HUK186" s="13">
        <f t="shared" si="92"/>
        <v>0</v>
      </c>
      <c r="HUL186" s="13">
        <f t="shared" si="92"/>
        <v>0</v>
      </c>
      <c r="HUM186" s="13">
        <f t="shared" si="92"/>
        <v>0</v>
      </c>
      <c r="HUN186" s="13">
        <f t="shared" si="92"/>
        <v>0</v>
      </c>
      <c r="HUO186" s="13">
        <f t="shared" si="92"/>
        <v>0</v>
      </c>
      <c r="HUP186" s="13">
        <f t="shared" si="92"/>
        <v>0</v>
      </c>
      <c r="HUQ186" s="13">
        <f t="shared" si="92"/>
        <v>0</v>
      </c>
      <c r="HUR186" s="13">
        <f t="shared" si="92"/>
        <v>0</v>
      </c>
      <c r="HUS186" s="13">
        <f t="shared" si="92"/>
        <v>0</v>
      </c>
      <c r="HUT186" s="13">
        <f t="shared" si="92"/>
        <v>0</v>
      </c>
      <c r="HUU186" s="13">
        <f t="shared" si="92"/>
        <v>0</v>
      </c>
      <c r="HUV186" s="13">
        <f t="shared" si="92"/>
        <v>0</v>
      </c>
      <c r="HUW186" s="13">
        <f t="shared" ref="HUW186:HXH186" si="93">general_device_image.description</f>
        <v>0</v>
      </c>
      <c r="HUX186" s="13">
        <f t="shared" si="93"/>
        <v>0</v>
      </c>
      <c r="HUY186" s="13">
        <f t="shared" si="93"/>
        <v>0</v>
      </c>
      <c r="HUZ186" s="13">
        <f t="shared" si="93"/>
        <v>0</v>
      </c>
      <c r="HVA186" s="13">
        <f t="shared" si="93"/>
        <v>0</v>
      </c>
      <c r="HVB186" s="13">
        <f t="shared" si="93"/>
        <v>0</v>
      </c>
      <c r="HVC186" s="13">
        <f t="shared" si="93"/>
        <v>0</v>
      </c>
      <c r="HVD186" s="13">
        <f t="shared" si="93"/>
        <v>0</v>
      </c>
      <c r="HVE186" s="13">
        <f t="shared" si="93"/>
        <v>0</v>
      </c>
      <c r="HVF186" s="13">
        <f t="shared" si="93"/>
        <v>0</v>
      </c>
      <c r="HVG186" s="13">
        <f t="shared" si="93"/>
        <v>0</v>
      </c>
      <c r="HVH186" s="13">
        <f t="shared" si="93"/>
        <v>0</v>
      </c>
      <c r="HVI186" s="13">
        <f t="shared" si="93"/>
        <v>0</v>
      </c>
      <c r="HVJ186" s="13">
        <f t="shared" si="93"/>
        <v>0</v>
      </c>
      <c r="HVK186" s="13">
        <f t="shared" si="93"/>
        <v>0</v>
      </c>
      <c r="HVL186" s="13">
        <f t="shared" si="93"/>
        <v>0</v>
      </c>
      <c r="HVM186" s="13">
        <f t="shared" si="93"/>
        <v>0</v>
      </c>
      <c r="HVN186" s="13">
        <f t="shared" si="93"/>
        <v>0</v>
      </c>
      <c r="HVO186" s="13">
        <f t="shared" si="93"/>
        <v>0</v>
      </c>
      <c r="HVP186" s="13">
        <f t="shared" si="93"/>
        <v>0</v>
      </c>
      <c r="HVQ186" s="13">
        <f t="shared" si="93"/>
        <v>0</v>
      </c>
      <c r="HVR186" s="13">
        <f t="shared" si="93"/>
        <v>0</v>
      </c>
      <c r="HVS186" s="13">
        <f t="shared" si="93"/>
        <v>0</v>
      </c>
      <c r="HVT186" s="13">
        <f t="shared" si="93"/>
        <v>0</v>
      </c>
      <c r="HVU186" s="13">
        <f t="shared" si="93"/>
        <v>0</v>
      </c>
      <c r="HVV186" s="13">
        <f t="shared" si="93"/>
        <v>0</v>
      </c>
      <c r="HVW186" s="13">
        <f t="shared" si="93"/>
        <v>0</v>
      </c>
      <c r="HVX186" s="13">
        <f t="shared" si="93"/>
        <v>0</v>
      </c>
      <c r="HVY186" s="13">
        <f t="shared" si="93"/>
        <v>0</v>
      </c>
      <c r="HVZ186" s="13">
        <f t="shared" si="93"/>
        <v>0</v>
      </c>
      <c r="HWA186" s="13">
        <f t="shared" si="93"/>
        <v>0</v>
      </c>
      <c r="HWB186" s="13">
        <f t="shared" si="93"/>
        <v>0</v>
      </c>
      <c r="HWC186" s="13">
        <f t="shared" si="93"/>
        <v>0</v>
      </c>
      <c r="HWD186" s="13">
        <f t="shared" si="93"/>
        <v>0</v>
      </c>
      <c r="HWE186" s="13">
        <f t="shared" si="93"/>
        <v>0</v>
      </c>
      <c r="HWF186" s="13">
        <f t="shared" si="93"/>
        <v>0</v>
      </c>
      <c r="HWG186" s="13">
        <f t="shared" si="93"/>
        <v>0</v>
      </c>
      <c r="HWH186" s="13">
        <f t="shared" si="93"/>
        <v>0</v>
      </c>
      <c r="HWI186" s="13">
        <f t="shared" si="93"/>
        <v>0</v>
      </c>
      <c r="HWJ186" s="13">
        <f t="shared" si="93"/>
        <v>0</v>
      </c>
      <c r="HWK186" s="13">
        <f t="shared" si="93"/>
        <v>0</v>
      </c>
      <c r="HWL186" s="13">
        <f t="shared" si="93"/>
        <v>0</v>
      </c>
      <c r="HWM186" s="13">
        <f t="shared" si="93"/>
        <v>0</v>
      </c>
      <c r="HWN186" s="13">
        <f t="shared" si="93"/>
        <v>0</v>
      </c>
      <c r="HWO186" s="13">
        <f t="shared" si="93"/>
        <v>0</v>
      </c>
      <c r="HWP186" s="13">
        <f t="shared" si="93"/>
        <v>0</v>
      </c>
      <c r="HWQ186" s="13">
        <f t="shared" si="93"/>
        <v>0</v>
      </c>
      <c r="HWR186" s="13">
        <f t="shared" si="93"/>
        <v>0</v>
      </c>
      <c r="HWS186" s="13">
        <f t="shared" si="93"/>
        <v>0</v>
      </c>
      <c r="HWT186" s="13">
        <f t="shared" si="93"/>
        <v>0</v>
      </c>
      <c r="HWU186" s="13">
        <f t="shared" si="93"/>
        <v>0</v>
      </c>
      <c r="HWV186" s="13">
        <f t="shared" si="93"/>
        <v>0</v>
      </c>
      <c r="HWW186" s="13">
        <f t="shared" si="93"/>
        <v>0</v>
      </c>
      <c r="HWX186" s="13">
        <f t="shared" si="93"/>
        <v>0</v>
      </c>
      <c r="HWY186" s="13">
        <f t="shared" si="93"/>
        <v>0</v>
      </c>
      <c r="HWZ186" s="13">
        <f t="shared" si="93"/>
        <v>0</v>
      </c>
      <c r="HXA186" s="13">
        <f t="shared" si="93"/>
        <v>0</v>
      </c>
      <c r="HXB186" s="13">
        <f t="shared" si="93"/>
        <v>0</v>
      </c>
      <c r="HXC186" s="13">
        <f t="shared" si="93"/>
        <v>0</v>
      </c>
      <c r="HXD186" s="13">
        <f t="shared" si="93"/>
        <v>0</v>
      </c>
      <c r="HXE186" s="13">
        <f t="shared" si="93"/>
        <v>0</v>
      </c>
      <c r="HXF186" s="13">
        <f t="shared" si="93"/>
        <v>0</v>
      </c>
      <c r="HXG186" s="13">
        <f t="shared" si="93"/>
        <v>0</v>
      </c>
      <c r="HXH186" s="13">
        <f t="shared" si="93"/>
        <v>0</v>
      </c>
      <c r="HXI186" s="13">
        <f t="shared" ref="HXI186:HZT186" si="94">general_device_image.description</f>
        <v>0</v>
      </c>
      <c r="HXJ186" s="13">
        <f t="shared" si="94"/>
        <v>0</v>
      </c>
      <c r="HXK186" s="13">
        <f t="shared" si="94"/>
        <v>0</v>
      </c>
      <c r="HXL186" s="13">
        <f t="shared" si="94"/>
        <v>0</v>
      </c>
      <c r="HXM186" s="13">
        <f t="shared" si="94"/>
        <v>0</v>
      </c>
      <c r="HXN186" s="13">
        <f t="shared" si="94"/>
        <v>0</v>
      </c>
      <c r="HXO186" s="13">
        <f t="shared" si="94"/>
        <v>0</v>
      </c>
      <c r="HXP186" s="13">
        <f t="shared" si="94"/>
        <v>0</v>
      </c>
      <c r="HXQ186" s="13">
        <f t="shared" si="94"/>
        <v>0</v>
      </c>
      <c r="HXR186" s="13">
        <f t="shared" si="94"/>
        <v>0</v>
      </c>
      <c r="HXS186" s="13">
        <f t="shared" si="94"/>
        <v>0</v>
      </c>
      <c r="HXT186" s="13">
        <f t="shared" si="94"/>
        <v>0</v>
      </c>
      <c r="HXU186" s="13">
        <f t="shared" si="94"/>
        <v>0</v>
      </c>
      <c r="HXV186" s="13">
        <f t="shared" si="94"/>
        <v>0</v>
      </c>
      <c r="HXW186" s="13">
        <f t="shared" si="94"/>
        <v>0</v>
      </c>
      <c r="HXX186" s="13">
        <f t="shared" si="94"/>
        <v>0</v>
      </c>
      <c r="HXY186" s="13">
        <f t="shared" si="94"/>
        <v>0</v>
      </c>
      <c r="HXZ186" s="13">
        <f t="shared" si="94"/>
        <v>0</v>
      </c>
      <c r="HYA186" s="13">
        <f t="shared" si="94"/>
        <v>0</v>
      </c>
      <c r="HYB186" s="13">
        <f t="shared" si="94"/>
        <v>0</v>
      </c>
      <c r="HYC186" s="13">
        <f t="shared" si="94"/>
        <v>0</v>
      </c>
      <c r="HYD186" s="13">
        <f t="shared" si="94"/>
        <v>0</v>
      </c>
      <c r="HYE186" s="13">
        <f t="shared" si="94"/>
        <v>0</v>
      </c>
      <c r="HYF186" s="13">
        <f t="shared" si="94"/>
        <v>0</v>
      </c>
      <c r="HYG186" s="13">
        <f t="shared" si="94"/>
        <v>0</v>
      </c>
      <c r="HYH186" s="13">
        <f t="shared" si="94"/>
        <v>0</v>
      </c>
      <c r="HYI186" s="13">
        <f t="shared" si="94"/>
        <v>0</v>
      </c>
      <c r="HYJ186" s="13">
        <f t="shared" si="94"/>
        <v>0</v>
      </c>
      <c r="HYK186" s="13">
        <f t="shared" si="94"/>
        <v>0</v>
      </c>
      <c r="HYL186" s="13">
        <f t="shared" si="94"/>
        <v>0</v>
      </c>
      <c r="HYM186" s="13">
        <f t="shared" si="94"/>
        <v>0</v>
      </c>
      <c r="HYN186" s="13">
        <f t="shared" si="94"/>
        <v>0</v>
      </c>
      <c r="HYO186" s="13">
        <f t="shared" si="94"/>
        <v>0</v>
      </c>
      <c r="HYP186" s="13">
        <f t="shared" si="94"/>
        <v>0</v>
      </c>
      <c r="HYQ186" s="13">
        <f t="shared" si="94"/>
        <v>0</v>
      </c>
      <c r="HYR186" s="13">
        <f t="shared" si="94"/>
        <v>0</v>
      </c>
      <c r="HYS186" s="13">
        <f t="shared" si="94"/>
        <v>0</v>
      </c>
      <c r="HYT186" s="13">
        <f t="shared" si="94"/>
        <v>0</v>
      </c>
      <c r="HYU186" s="13">
        <f t="shared" si="94"/>
        <v>0</v>
      </c>
      <c r="HYV186" s="13">
        <f t="shared" si="94"/>
        <v>0</v>
      </c>
      <c r="HYW186" s="13">
        <f t="shared" si="94"/>
        <v>0</v>
      </c>
      <c r="HYX186" s="13">
        <f t="shared" si="94"/>
        <v>0</v>
      </c>
      <c r="HYY186" s="13">
        <f t="shared" si="94"/>
        <v>0</v>
      </c>
      <c r="HYZ186" s="13">
        <f t="shared" si="94"/>
        <v>0</v>
      </c>
      <c r="HZA186" s="13">
        <f t="shared" si="94"/>
        <v>0</v>
      </c>
      <c r="HZB186" s="13">
        <f t="shared" si="94"/>
        <v>0</v>
      </c>
      <c r="HZC186" s="13">
        <f t="shared" si="94"/>
        <v>0</v>
      </c>
      <c r="HZD186" s="13">
        <f t="shared" si="94"/>
        <v>0</v>
      </c>
      <c r="HZE186" s="13">
        <f t="shared" si="94"/>
        <v>0</v>
      </c>
      <c r="HZF186" s="13">
        <f t="shared" si="94"/>
        <v>0</v>
      </c>
      <c r="HZG186" s="13">
        <f t="shared" si="94"/>
        <v>0</v>
      </c>
      <c r="HZH186" s="13">
        <f t="shared" si="94"/>
        <v>0</v>
      </c>
      <c r="HZI186" s="13">
        <f t="shared" si="94"/>
        <v>0</v>
      </c>
      <c r="HZJ186" s="13">
        <f t="shared" si="94"/>
        <v>0</v>
      </c>
      <c r="HZK186" s="13">
        <f t="shared" si="94"/>
        <v>0</v>
      </c>
      <c r="HZL186" s="13">
        <f t="shared" si="94"/>
        <v>0</v>
      </c>
      <c r="HZM186" s="13">
        <f t="shared" si="94"/>
        <v>0</v>
      </c>
      <c r="HZN186" s="13">
        <f t="shared" si="94"/>
        <v>0</v>
      </c>
      <c r="HZO186" s="13">
        <f t="shared" si="94"/>
        <v>0</v>
      </c>
      <c r="HZP186" s="13">
        <f t="shared" si="94"/>
        <v>0</v>
      </c>
      <c r="HZQ186" s="13">
        <f t="shared" si="94"/>
        <v>0</v>
      </c>
      <c r="HZR186" s="13">
        <f t="shared" si="94"/>
        <v>0</v>
      </c>
      <c r="HZS186" s="13">
        <f t="shared" si="94"/>
        <v>0</v>
      </c>
      <c r="HZT186" s="13">
        <f t="shared" si="94"/>
        <v>0</v>
      </c>
      <c r="HZU186" s="13">
        <f t="shared" ref="HZU186:ICF186" si="95">general_device_image.description</f>
        <v>0</v>
      </c>
      <c r="HZV186" s="13">
        <f t="shared" si="95"/>
        <v>0</v>
      </c>
      <c r="HZW186" s="13">
        <f t="shared" si="95"/>
        <v>0</v>
      </c>
      <c r="HZX186" s="13">
        <f t="shared" si="95"/>
        <v>0</v>
      </c>
      <c r="HZY186" s="13">
        <f t="shared" si="95"/>
        <v>0</v>
      </c>
      <c r="HZZ186" s="13">
        <f t="shared" si="95"/>
        <v>0</v>
      </c>
      <c r="IAA186" s="13">
        <f t="shared" si="95"/>
        <v>0</v>
      </c>
      <c r="IAB186" s="13">
        <f t="shared" si="95"/>
        <v>0</v>
      </c>
      <c r="IAC186" s="13">
        <f t="shared" si="95"/>
        <v>0</v>
      </c>
      <c r="IAD186" s="13">
        <f t="shared" si="95"/>
        <v>0</v>
      </c>
      <c r="IAE186" s="13">
        <f t="shared" si="95"/>
        <v>0</v>
      </c>
      <c r="IAF186" s="13">
        <f t="shared" si="95"/>
        <v>0</v>
      </c>
      <c r="IAG186" s="13">
        <f t="shared" si="95"/>
        <v>0</v>
      </c>
      <c r="IAH186" s="13">
        <f t="shared" si="95"/>
        <v>0</v>
      </c>
      <c r="IAI186" s="13">
        <f t="shared" si="95"/>
        <v>0</v>
      </c>
      <c r="IAJ186" s="13">
        <f t="shared" si="95"/>
        <v>0</v>
      </c>
      <c r="IAK186" s="13">
        <f t="shared" si="95"/>
        <v>0</v>
      </c>
      <c r="IAL186" s="13">
        <f t="shared" si="95"/>
        <v>0</v>
      </c>
      <c r="IAM186" s="13">
        <f t="shared" si="95"/>
        <v>0</v>
      </c>
      <c r="IAN186" s="13">
        <f t="shared" si="95"/>
        <v>0</v>
      </c>
      <c r="IAO186" s="13">
        <f t="shared" si="95"/>
        <v>0</v>
      </c>
      <c r="IAP186" s="13">
        <f t="shared" si="95"/>
        <v>0</v>
      </c>
      <c r="IAQ186" s="13">
        <f t="shared" si="95"/>
        <v>0</v>
      </c>
      <c r="IAR186" s="13">
        <f t="shared" si="95"/>
        <v>0</v>
      </c>
      <c r="IAS186" s="13">
        <f t="shared" si="95"/>
        <v>0</v>
      </c>
      <c r="IAT186" s="13">
        <f t="shared" si="95"/>
        <v>0</v>
      </c>
      <c r="IAU186" s="13">
        <f t="shared" si="95"/>
        <v>0</v>
      </c>
      <c r="IAV186" s="13">
        <f t="shared" si="95"/>
        <v>0</v>
      </c>
      <c r="IAW186" s="13">
        <f t="shared" si="95"/>
        <v>0</v>
      </c>
      <c r="IAX186" s="13">
        <f t="shared" si="95"/>
        <v>0</v>
      </c>
      <c r="IAY186" s="13">
        <f t="shared" si="95"/>
        <v>0</v>
      </c>
      <c r="IAZ186" s="13">
        <f t="shared" si="95"/>
        <v>0</v>
      </c>
      <c r="IBA186" s="13">
        <f t="shared" si="95"/>
        <v>0</v>
      </c>
      <c r="IBB186" s="13">
        <f t="shared" si="95"/>
        <v>0</v>
      </c>
      <c r="IBC186" s="13">
        <f t="shared" si="95"/>
        <v>0</v>
      </c>
      <c r="IBD186" s="13">
        <f t="shared" si="95"/>
        <v>0</v>
      </c>
      <c r="IBE186" s="13">
        <f t="shared" si="95"/>
        <v>0</v>
      </c>
      <c r="IBF186" s="13">
        <f t="shared" si="95"/>
        <v>0</v>
      </c>
      <c r="IBG186" s="13">
        <f t="shared" si="95"/>
        <v>0</v>
      </c>
      <c r="IBH186" s="13">
        <f t="shared" si="95"/>
        <v>0</v>
      </c>
      <c r="IBI186" s="13">
        <f t="shared" si="95"/>
        <v>0</v>
      </c>
      <c r="IBJ186" s="13">
        <f t="shared" si="95"/>
        <v>0</v>
      </c>
      <c r="IBK186" s="13">
        <f t="shared" si="95"/>
        <v>0</v>
      </c>
      <c r="IBL186" s="13">
        <f t="shared" si="95"/>
        <v>0</v>
      </c>
      <c r="IBM186" s="13">
        <f t="shared" si="95"/>
        <v>0</v>
      </c>
      <c r="IBN186" s="13">
        <f t="shared" si="95"/>
        <v>0</v>
      </c>
      <c r="IBO186" s="13">
        <f t="shared" si="95"/>
        <v>0</v>
      </c>
      <c r="IBP186" s="13">
        <f t="shared" si="95"/>
        <v>0</v>
      </c>
      <c r="IBQ186" s="13">
        <f t="shared" si="95"/>
        <v>0</v>
      </c>
      <c r="IBR186" s="13">
        <f t="shared" si="95"/>
        <v>0</v>
      </c>
      <c r="IBS186" s="13">
        <f t="shared" si="95"/>
        <v>0</v>
      </c>
      <c r="IBT186" s="13">
        <f t="shared" si="95"/>
        <v>0</v>
      </c>
      <c r="IBU186" s="13">
        <f t="shared" si="95"/>
        <v>0</v>
      </c>
      <c r="IBV186" s="13">
        <f t="shared" si="95"/>
        <v>0</v>
      </c>
      <c r="IBW186" s="13">
        <f t="shared" si="95"/>
        <v>0</v>
      </c>
      <c r="IBX186" s="13">
        <f t="shared" si="95"/>
        <v>0</v>
      </c>
      <c r="IBY186" s="13">
        <f t="shared" si="95"/>
        <v>0</v>
      </c>
      <c r="IBZ186" s="13">
        <f t="shared" si="95"/>
        <v>0</v>
      </c>
      <c r="ICA186" s="13">
        <f t="shared" si="95"/>
        <v>0</v>
      </c>
      <c r="ICB186" s="13">
        <f t="shared" si="95"/>
        <v>0</v>
      </c>
      <c r="ICC186" s="13">
        <f t="shared" si="95"/>
        <v>0</v>
      </c>
      <c r="ICD186" s="13">
        <f t="shared" si="95"/>
        <v>0</v>
      </c>
      <c r="ICE186" s="13">
        <f t="shared" si="95"/>
        <v>0</v>
      </c>
      <c r="ICF186" s="13">
        <f t="shared" si="95"/>
        <v>0</v>
      </c>
      <c r="ICG186" s="13">
        <f t="shared" ref="ICG186:IER186" si="96">general_device_image.description</f>
        <v>0</v>
      </c>
      <c r="ICH186" s="13">
        <f t="shared" si="96"/>
        <v>0</v>
      </c>
      <c r="ICI186" s="13">
        <f t="shared" si="96"/>
        <v>0</v>
      </c>
      <c r="ICJ186" s="13">
        <f t="shared" si="96"/>
        <v>0</v>
      </c>
      <c r="ICK186" s="13">
        <f t="shared" si="96"/>
        <v>0</v>
      </c>
      <c r="ICL186" s="13">
        <f t="shared" si="96"/>
        <v>0</v>
      </c>
      <c r="ICM186" s="13">
        <f t="shared" si="96"/>
        <v>0</v>
      </c>
      <c r="ICN186" s="13">
        <f t="shared" si="96"/>
        <v>0</v>
      </c>
      <c r="ICO186" s="13">
        <f t="shared" si="96"/>
        <v>0</v>
      </c>
      <c r="ICP186" s="13">
        <f t="shared" si="96"/>
        <v>0</v>
      </c>
      <c r="ICQ186" s="13">
        <f t="shared" si="96"/>
        <v>0</v>
      </c>
      <c r="ICR186" s="13">
        <f t="shared" si="96"/>
        <v>0</v>
      </c>
      <c r="ICS186" s="13">
        <f t="shared" si="96"/>
        <v>0</v>
      </c>
      <c r="ICT186" s="13">
        <f t="shared" si="96"/>
        <v>0</v>
      </c>
      <c r="ICU186" s="13">
        <f t="shared" si="96"/>
        <v>0</v>
      </c>
      <c r="ICV186" s="13">
        <f t="shared" si="96"/>
        <v>0</v>
      </c>
      <c r="ICW186" s="13">
        <f t="shared" si="96"/>
        <v>0</v>
      </c>
      <c r="ICX186" s="13">
        <f t="shared" si="96"/>
        <v>0</v>
      </c>
      <c r="ICY186" s="13">
        <f t="shared" si="96"/>
        <v>0</v>
      </c>
      <c r="ICZ186" s="13">
        <f t="shared" si="96"/>
        <v>0</v>
      </c>
      <c r="IDA186" s="13">
        <f t="shared" si="96"/>
        <v>0</v>
      </c>
      <c r="IDB186" s="13">
        <f t="shared" si="96"/>
        <v>0</v>
      </c>
      <c r="IDC186" s="13">
        <f t="shared" si="96"/>
        <v>0</v>
      </c>
      <c r="IDD186" s="13">
        <f t="shared" si="96"/>
        <v>0</v>
      </c>
      <c r="IDE186" s="13">
        <f t="shared" si="96"/>
        <v>0</v>
      </c>
      <c r="IDF186" s="13">
        <f t="shared" si="96"/>
        <v>0</v>
      </c>
      <c r="IDG186" s="13">
        <f t="shared" si="96"/>
        <v>0</v>
      </c>
      <c r="IDH186" s="13">
        <f t="shared" si="96"/>
        <v>0</v>
      </c>
      <c r="IDI186" s="13">
        <f t="shared" si="96"/>
        <v>0</v>
      </c>
      <c r="IDJ186" s="13">
        <f t="shared" si="96"/>
        <v>0</v>
      </c>
      <c r="IDK186" s="13">
        <f t="shared" si="96"/>
        <v>0</v>
      </c>
      <c r="IDL186" s="13">
        <f t="shared" si="96"/>
        <v>0</v>
      </c>
      <c r="IDM186" s="13">
        <f t="shared" si="96"/>
        <v>0</v>
      </c>
      <c r="IDN186" s="13">
        <f t="shared" si="96"/>
        <v>0</v>
      </c>
      <c r="IDO186" s="13">
        <f t="shared" si="96"/>
        <v>0</v>
      </c>
      <c r="IDP186" s="13">
        <f t="shared" si="96"/>
        <v>0</v>
      </c>
      <c r="IDQ186" s="13">
        <f t="shared" si="96"/>
        <v>0</v>
      </c>
      <c r="IDR186" s="13">
        <f t="shared" si="96"/>
        <v>0</v>
      </c>
      <c r="IDS186" s="13">
        <f t="shared" si="96"/>
        <v>0</v>
      </c>
      <c r="IDT186" s="13">
        <f t="shared" si="96"/>
        <v>0</v>
      </c>
      <c r="IDU186" s="13">
        <f t="shared" si="96"/>
        <v>0</v>
      </c>
      <c r="IDV186" s="13">
        <f t="shared" si="96"/>
        <v>0</v>
      </c>
      <c r="IDW186" s="13">
        <f t="shared" si="96"/>
        <v>0</v>
      </c>
      <c r="IDX186" s="13">
        <f t="shared" si="96"/>
        <v>0</v>
      </c>
      <c r="IDY186" s="13">
        <f t="shared" si="96"/>
        <v>0</v>
      </c>
      <c r="IDZ186" s="13">
        <f t="shared" si="96"/>
        <v>0</v>
      </c>
      <c r="IEA186" s="13">
        <f t="shared" si="96"/>
        <v>0</v>
      </c>
      <c r="IEB186" s="13">
        <f t="shared" si="96"/>
        <v>0</v>
      </c>
      <c r="IEC186" s="13">
        <f t="shared" si="96"/>
        <v>0</v>
      </c>
      <c r="IED186" s="13">
        <f t="shared" si="96"/>
        <v>0</v>
      </c>
      <c r="IEE186" s="13">
        <f t="shared" si="96"/>
        <v>0</v>
      </c>
      <c r="IEF186" s="13">
        <f t="shared" si="96"/>
        <v>0</v>
      </c>
      <c r="IEG186" s="13">
        <f t="shared" si="96"/>
        <v>0</v>
      </c>
      <c r="IEH186" s="13">
        <f t="shared" si="96"/>
        <v>0</v>
      </c>
      <c r="IEI186" s="13">
        <f t="shared" si="96"/>
        <v>0</v>
      </c>
      <c r="IEJ186" s="13">
        <f t="shared" si="96"/>
        <v>0</v>
      </c>
      <c r="IEK186" s="13">
        <f t="shared" si="96"/>
        <v>0</v>
      </c>
      <c r="IEL186" s="13">
        <f t="shared" si="96"/>
        <v>0</v>
      </c>
      <c r="IEM186" s="13">
        <f t="shared" si="96"/>
        <v>0</v>
      </c>
      <c r="IEN186" s="13">
        <f t="shared" si="96"/>
        <v>0</v>
      </c>
      <c r="IEO186" s="13">
        <f t="shared" si="96"/>
        <v>0</v>
      </c>
      <c r="IEP186" s="13">
        <f t="shared" si="96"/>
        <v>0</v>
      </c>
      <c r="IEQ186" s="13">
        <f t="shared" si="96"/>
        <v>0</v>
      </c>
      <c r="IER186" s="13">
        <f t="shared" si="96"/>
        <v>0</v>
      </c>
      <c r="IES186" s="13">
        <f t="shared" ref="IES186:IHD186" si="97">general_device_image.description</f>
        <v>0</v>
      </c>
      <c r="IET186" s="13">
        <f t="shared" si="97"/>
        <v>0</v>
      </c>
      <c r="IEU186" s="13">
        <f t="shared" si="97"/>
        <v>0</v>
      </c>
      <c r="IEV186" s="13">
        <f t="shared" si="97"/>
        <v>0</v>
      </c>
      <c r="IEW186" s="13">
        <f t="shared" si="97"/>
        <v>0</v>
      </c>
      <c r="IEX186" s="13">
        <f t="shared" si="97"/>
        <v>0</v>
      </c>
      <c r="IEY186" s="13">
        <f t="shared" si="97"/>
        <v>0</v>
      </c>
      <c r="IEZ186" s="13">
        <f t="shared" si="97"/>
        <v>0</v>
      </c>
      <c r="IFA186" s="13">
        <f t="shared" si="97"/>
        <v>0</v>
      </c>
      <c r="IFB186" s="13">
        <f t="shared" si="97"/>
        <v>0</v>
      </c>
      <c r="IFC186" s="13">
        <f t="shared" si="97"/>
        <v>0</v>
      </c>
      <c r="IFD186" s="13">
        <f t="shared" si="97"/>
        <v>0</v>
      </c>
      <c r="IFE186" s="13">
        <f t="shared" si="97"/>
        <v>0</v>
      </c>
      <c r="IFF186" s="13">
        <f t="shared" si="97"/>
        <v>0</v>
      </c>
      <c r="IFG186" s="13">
        <f t="shared" si="97"/>
        <v>0</v>
      </c>
      <c r="IFH186" s="13">
        <f t="shared" si="97"/>
        <v>0</v>
      </c>
      <c r="IFI186" s="13">
        <f t="shared" si="97"/>
        <v>0</v>
      </c>
      <c r="IFJ186" s="13">
        <f t="shared" si="97"/>
        <v>0</v>
      </c>
      <c r="IFK186" s="13">
        <f t="shared" si="97"/>
        <v>0</v>
      </c>
      <c r="IFL186" s="13">
        <f t="shared" si="97"/>
        <v>0</v>
      </c>
      <c r="IFM186" s="13">
        <f t="shared" si="97"/>
        <v>0</v>
      </c>
      <c r="IFN186" s="13">
        <f t="shared" si="97"/>
        <v>0</v>
      </c>
      <c r="IFO186" s="13">
        <f t="shared" si="97"/>
        <v>0</v>
      </c>
      <c r="IFP186" s="13">
        <f t="shared" si="97"/>
        <v>0</v>
      </c>
      <c r="IFQ186" s="13">
        <f t="shared" si="97"/>
        <v>0</v>
      </c>
      <c r="IFR186" s="13">
        <f t="shared" si="97"/>
        <v>0</v>
      </c>
      <c r="IFS186" s="13">
        <f t="shared" si="97"/>
        <v>0</v>
      </c>
      <c r="IFT186" s="13">
        <f t="shared" si="97"/>
        <v>0</v>
      </c>
      <c r="IFU186" s="13">
        <f t="shared" si="97"/>
        <v>0</v>
      </c>
      <c r="IFV186" s="13">
        <f t="shared" si="97"/>
        <v>0</v>
      </c>
      <c r="IFW186" s="13">
        <f t="shared" si="97"/>
        <v>0</v>
      </c>
      <c r="IFX186" s="13">
        <f t="shared" si="97"/>
        <v>0</v>
      </c>
      <c r="IFY186" s="13">
        <f t="shared" si="97"/>
        <v>0</v>
      </c>
      <c r="IFZ186" s="13">
        <f t="shared" si="97"/>
        <v>0</v>
      </c>
      <c r="IGA186" s="13">
        <f t="shared" si="97"/>
        <v>0</v>
      </c>
      <c r="IGB186" s="13">
        <f t="shared" si="97"/>
        <v>0</v>
      </c>
      <c r="IGC186" s="13">
        <f t="shared" si="97"/>
        <v>0</v>
      </c>
      <c r="IGD186" s="13">
        <f t="shared" si="97"/>
        <v>0</v>
      </c>
      <c r="IGE186" s="13">
        <f t="shared" si="97"/>
        <v>0</v>
      </c>
      <c r="IGF186" s="13">
        <f t="shared" si="97"/>
        <v>0</v>
      </c>
      <c r="IGG186" s="13">
        <f t="shared" si="97"/>
        <v>0</v>
      </c>
      <c r="IGH186" s="13">
        <f t="shared" si="97"/>
        <v>0</v>
      </c>
      <c r="IGI186" s="13">
        <f t="shared" si="97"/>
        <v>0</v>
      </c>
      <c r="IGJ186" s="13">
        <f t="shared" si="97"/>
        <v>0</v>
      </c>
      <c r="IGK186" s="13">
        <f t="shared" si="97"/>
        <v>0</v>
      </c>
      <c r="IGL186" s="13">
        <f t="shared" si="97"/>
        <v>0</v>
      </c>
      <c r="IGM186" s="13">
        <f t="shared" si="97"/>
        <v>0</v>
      </c>
      <c r="IGN186" s="13">
        <f t="shared" si="97"/>
        <v>0</v>
      </c>
      <c r="IGO186" s="13">
        <f t="shared" si="97"/>
        <v>0</v>
      </c>
      <c r="IGP186" s="13">
        <f t="shared" si="97"/>
        <v>0</v>
      </c>
      <c r="IGQ186" s="13">
        <f t="shared" si="97"/>
        <v>0</v>
      </c>
      <c r="IGR186" s="13">
        <f t="shared" si="97"/>
        <v>0</v>
      </c>
      <c r="IGS186" s="13">
        <f t="shared" si="97"/>
        <v>0</v>
      </c>
      <c r="IGT186" s="13">
        <f t="shared" si="97"/>
        <v>0</v>
      </c>
      <c r="IGU186" s="13">
        <f t="shared" si="97"/>
        <v>0</v>
      </c>
      <c r="IGV186" s="13">
        <f t="shared" si="97"/>
        <v>0</v>
      </c>
      <c r="IGW186" s="13">
        <f t="shared" si="97"/>
        <v>0</v>
      </c>
      <c r="IGX186" s="13">
        <f t="shared" si="97"/>
        <v>0</v>
      </c>
      <c r="IGY186" s="13">
        <f t="shared" si="97"/>
        <v>0</v>
      </c>
      <c r="IGZ186" s="13">
        <f t="shared" si="97"/>
        <v>0</v>
      </c>
      <c r="IHA186" s="13">
        <f t="shared" si="97"/>
        <v>0</v>
      </c>
      <c r="IHB186" s="13">
        <f t="shared" si="97"/>
        <v>0</v>
      </c>
      <c r="IHC186" s="13">
        <f t="shared" si="97"/>
        <v>0</v>
      </c>
      <c r="IHD186" s="13">
        <f t="shared" si="97"/>
        <v>0</v>
      </c>
      <c r="IHE186" s="13">
        <f t="shared" ref="IHE186:IJP186" si="98">general_device_image.description</f>
        <v>0</v>
      </c>
      <c r="IHF186" s="13">
        <f t="shared" si="98"/>
        <v>0</v>
      </c>
      <c r="IHG186" s="13">
        <f t="shared" si="98"/>
        <v>0</v>
      </c>
      <c r="IHH186" s="13">
        <f t="shared" si="98"/>
        <v>0</v>
      </c>
      <c r="IHI186" s="13">
        <f t="shared" si="98"/>
        <v>0</v>
      </c>
      <c r="IHJ186" s="13">
        <f t="shared" si="98"/>
        <v>0</v>
      </c>
      <c r="IHK186" s="13">
        <f t="shared" si="98"/>
        <v>0</v>
      </c>
      <c r="IHL186" s="13">
        <f t="shared" si="98"/>
        <v>0</v>
      </c>
      <c r="IHM186" s="13">
        <f t="shared" si="98"/>
        <v>0</v>
      </c>
      <c r="IHN186" s="13">
        <f t="shared" si="98"/>
        <v>0</v>
      </c>
      <c r="IHO186" s="13">
        <f t="shared" si="98"/>
        <v>0</v>
      </c>
      <c r="IHP186" s="13">
        <f t="shared" si="98"/>
        <v>0</v>
      </c>
      <c r="IHQ186" s="13">
        <f t="shared" si="98"/>
        <v>0</v>
      </c>
      <c r="IHR186" s="13">
        <f t="shared" si="98"/>
        <v>0</v>
      </c>
      <c r="IHS186" s="13">
        <f t="shared" si="98"/>
        <v>0</v>
      </c>
      <c r="IHT186" s="13">
        <f t="shared" si="98"/>
        <v>0</v>
      </c>
      <c r="IHU186" s="13">
        <f t="shared" si="98"/>
        <v>0</v>
      </c>
      <c r="IHV186" s="13">
        <f t="shared" si="98"/>
        <v>0</v>
      </c>
      <c r="IHW186" s="13">
        <f t="shared" si="98"/>
        <v>0</v>
      </c>
      <c r="IHX186" s="13">
        <f t="shared" si="98"/>
        <v>0</v>
      </c>
      <c r="IHY186" s="13">
        <f t="shared" si="98"/>
        <v>0</v>
      </c>
      <c r="IHZ186" s="13">
        <f t="shared" si="98"/>
        <v>0</v>
      </c>
      <c r="IIA186" s="13">
        <f t="shared" si="98"/>
        <v>0</v>
      </c>
      <c r="IIB186" s="13">
        <f t="shared" si="98"/>
        <v>0</v>
      </c>
      <c r="IIC186" s="13">
        <f t="shared" si="98"/>
        <v>0</v>
      </c>
      <c r="IID186" s="13">
        <f t="shared" si="98"/>
        <v>0</v>
      </c>
      <c r="IIE186" s="13">
        <f t="shared" si="98"/>
        <v>0</v>
      </c>
      <c r="IIF186" s="13">
        <f t="shared" si="98"/>
        <v>0</v>
      </c>
      <c r="IIG186" s="13">
        <f t="shared" si="98"/>
        <v>0</v>
      </c>
      <c r="IIH186" s="13">
        <f t="shared" si="98"/>
        <v>0</v>
      </c>
      <c r="III186" s="13">
        <f t="shared" si="98"/>
        <v>0</v>
      </c>
      <c r="IIJ186" s="13">
        <f t="shared" si="98"/>
        <v>0</v>
      </c>
      <c r="IIK186" s="13">
        <f t="shared" si="98"/>
        <v>0</v>
      </c>
      <c r="IIL186" s="13">
        <f t="shared" si="98"/>
        <v>0</v>
      </c>
      <c r="IIM186" s="13">
        <f t="shared" si="98"/>
        <v>0</v>
      </c>
      <c r="IIN186" s="13">
        <f t="shared" si="98"/>
        <v>0</v>
      </c>
      <c r="IIO186" s="13">
        <f t="shared" si="98"/>
        <v>0</v>
      </c>
      <c r="IIP186" s="13">
        <f t="shared" si="98"/>
        <v>0</v>
      </c>
      <c r="IIQ186" s="13">
        <f t="shared" si="98"/>
        <v>0</v>
      </c>
      <c r="IIR186" s="13">
        <f t="shared" si="98"/>
        <v>0</v>
      </c>
      <c r="IIS186" s="13">
        <f t="shared" si="98"/>
        <v>0</v>
      </c>
      <c r="IIT186" s="13">
        <f t="shared" si="98"/>
        <v>0</v>
      </c>
      <c r="IIU186" s="13">
        <f t="shared" si="98"/>
        <v>0</v>
      </c>
      <c r="IIV186" s="13">
        <f t="shared" si="98"/>
        <v>0</v>
      </c>
      <c r="IIW186" s="13">
        <f t="shared" si="98"/>
        <v>0</v>
      </c>
      <c r="IIX186" s="13">
        <f t="shared" si="98"/>
        <v>0</v>
      </c>
      <c r="IIY186" s="13">
        <f t="shared" si="98"/>
        <v>0</v>
      </c>
      <c r="IIZ186" s="13">
        <f t="shared" si="98"/>
        <v>0</v>
      </c>
      <c r="IJA186" s="13">
        <f t="shared" si="98"/>
        <v>0</v>
      </c>
      <c r="IJB186" s="13">
        <f t="shared" si="98"/>
        <v>0</v>
      </c>
      <c r="IJC186" s="13">
        <f t="shared" si="98"/>
        <v>0</v>
      </c>
      <c r="IJD186" s="13">
        <f t="shared" si="98"/>
        <v>0</v>
      </c>
      <c r="IJE186" s="13">
        <f t="shared" si="98"/>
        <v>0</v>
      </c>
      <c r="IJF186" s="13">
        <f t="shared" si="98"/>
        <v>0</v>
      </c>
      <c r="IJG186" s="13">
        <f t="shared" si="98"/>
        <v>0</v>
      </c>
      <c r="IJH186" s="13">
        <f t="shared" si="98"/>
        <v>0</v>
      </c>
      <c r="IJI186" s="13">
        <f t="shared" si="98"/>
        <v>0</v>
      </c>
      <c r="IJJ186" s="13">
        <f t="shared" si="98"/>
        <v>0</v>
      </c>
      <c r="IJK186" s="13">
        <f t="shared" si="98"/>
        <v>0</v>
      </c>
      <c r="IJL186" s="13">
        <f t="shared" si="98"/>
        <v>0</v>
      </c>
      <c r="IJM186" s="13">
        <f t="shared" si="98"/>
        <v>0</v>
      </c>
      <c r="IJN186" s="13">
        <f t="shared" si="98"/>
        <v>0</v>
      </c>
      <c r="IJO186" s="13">
        <f t="shared" si="98"/>
        <v>0</v>
      </c>
      <c r="IJP186" s="13">
        <f t="shared" si="98"/>
        <v>0</v>
      </c>
      <c r="IJQ186" s="13">
        <f t="shared" ref="IJQ186:IMB186" si="99">general_device_image.description</f>
        <v>0</v>
      </c>
      <c r="IJR186" s="13">
        <f t="shared" si="99"/>
        <v>0</v>
      </c>
      <c r="IJS186" s="13">
        <f t="shared" si="99"/>
        <v>0</v>
      </c>
      <c r="IJT186" s="13">
        <f t="shared" si="99"/>
        <v>0</v>
      </c>
      <c r="IJU186" s="13">
        <f t="shared" si="99"/>
        <v>0</v>
      </c>
      <c r="IJV186" s="13">
        <f t="shared" si="99"/>
        <v>0</v>
      </c>
      <c r="IJW186" s="13">
        <f t="shared" si="99"/>
        <v>0</v>
      </c>
      <c r="IJX186" s="13">
        <f t="shared" si="99"/>
        <v>0</v>
      </c>
      <c r="IJY186" s="13">
        <f t="shared" si="99"/>
        <v>0</v>
      </c>
      <c r="IJZ186" s="13">
        <f t="shared" si="99"/>
        <v>0</v>
      </c>
      <c r="IKA186" s="13">
        <f t="shared" si="99"/>
        <v>0</v>
      </c>
      <c r="IKB186" s="13">
        <f t="shared" si="99"/>
        <v>0</v>
      </c>
      <c r="IKC186" s="13">
        <f t="shared" si="99"/>
        <v>0</v>
      </c>
      <c r="IKD186" s="13">
        <f t="shared" si="99"/>
        <v>0</v>
      </c>
      <c r="IKE186" s="13">
        <f t="shared" si="99"/>
        <v>0</v>
      </c>
      <c r="IKF186" s="13">
        <f t="shared" si="99"/>
        <v>0</v>
      </c>
      <c r="IKG186" s="13">
        <f t="shared" si="99"/>
        <v>0</v>
      </c>
      <c r="IKH186" s="13">
        <f t="shared" si="99"/>
        <v>0</v>
      </c>
      <c r="IKI186" s="13">
        <f t="shared" si="99"/>
        <v>0</v>
      </c>
      <c r="IKJ186" s="13">
        <f t="shared" si="99"/>
        <v>0</v>
      </c>
      <c r="IKK186" s="13">
        <f t="shared" si="99"/>
        <v>0</v>
      </c>
      <c r="IKL186" s="13">
        <f t="shared" si="99"/>
        <v>0</v>
      </c>
      <c r="IKM186" s="13">
        <f t="shared" si="99"/>
        <v>0</v>
      </c>
      <c r="IKN186" s="13">
        <f t="shared" si="99"/>
        <v>0</v>
      </c>
      <c r="IKO186" s="13">
        <f t="shared" si="99"/>
        <v>0</v>
      </c>
      <c r="IKP186" s="13">
        <f t="shared" si="99"/>
        <v>0</v>
      </c>
      <c r="IKQ186" s="13">
        <f t="shared" si="99"/>
        <v>0</v>
      </c>
      <c r="IKR186" s="13">
        <f t="shared" si="99"/>
        <v>0</v>
      </c>
      <c r="IKS186" s="13">
        <f t="shared" si="99"/>
        <v>0</v>
      </c>
      <c r="IKT186" s="13">
        <f t="shared" si="99"/>
        <v>0</v>
      </c>
      <c r="IKU186" s="13">
        <f t="shared" si="99"/>
        <v>0</v>
      </c>
      <c r="IKV186" s="13">
        <f t="shared" si="99"/>
        <v>0</v>
      </c>
      <c r="IKW186" s="13">
        <f t="shared" si="99"/>
        <v>0</v>
      </c>
      <c r="IKX186" s="13">
        <f t="shared" si="99"/>
        <v>0</v>
      </c>
      <c r="IKY186" s="13">
        <f t="shared" si="99"/>
        <v>0</v>
      </c>
      <c r="IKZ186" s="13">
        <f t="shared" si="99"/>
        <v>0</v>
      </c>
      <c r="ILA186" s="13">
        <f t="shared" si="99"/>
        <v>0</v>
      </c>
      <c r="ILB186" s="13">
        <f t="shared" si="99"/>
        <v>0</v>
      </c>
      <c r="ILC186" s="13">
        <f t="shared" si="99"/>
        <v>0</v>
      </c>
      <c r="ILD186" s="13">
        <f t="shared" si="99"/>
        <v>0</v>
      </c>
      <c r="ILE186" s="13">
        <f t="shared" si="99"/>
        <v>0</v>
      </c>
      <c r="ILF186" s="13">
        <f t="shared" si="99"/>
        <v>0</v>
      </c>
      <c r="ILG186" s="13">
        <f t="shared" si="99"/>
        <v>0</v>
      </c>
      <c r="ILH186" s="13">
        <f t="shared" si="99"/>
        <v>0</v>
      </c>
      <c r="ILI186" s="13">
        <f t="shared" si="99"/>
        <v>0</v>
      </c>
      <c r="ILJ186" s="13">
        <f t="shared" si="99"/>
        <v>0</v>
      </c>
      <c r="ILK186" s="13">
        <f t="shared" si="99"/>
        <v>0</v>
      </c>
      <c r="ILL186" s="13">
        <f t="shared" si="99"/>
        <v>0</v>
      </c>
      <c r="ILM186" s="13">
        <f t="shared" si="99"/>
        <v>0</v>
      </c>
      <c r="ILN186" s="13">
        <f t="shared" si="99"/>
        <v>0</v>
      </c>
      <c r="ILO186" s="13">
        <f t="shared" si="99"/>
        <v>0</v>
      </c>
      <c r="ILP186" s="13">
        <f t="shared" si="99"/>
        <v>0</v>
      </c>
      <c r="ILQ186" s="13">
        <f t="shared" si="99"/>
        <v>0</v>
      </c>
      <c r="ILR186" s="13">
        <f t="shared" si="99"/>
        <v>0</v>
      </c>
      <c r="ILS186" s="13">
        <f t="shared" si="99"/>
        <v>0</v>
      </c>
      <c r="ILT186" s="13">
        <f t="shared" si="99"/>
        <v>0</v>
      </c>
      <c r="ILU186" s="13">
        <f t="shared" si="99"/>
        <v>0</v>
      </c>
      <c r="ILV186" s="13">
        <f t="shared" si="99"/>
        <v>0</v>
      </c>
      <c r="ILW186" s="13">
        <f t="shared" si="99"/>
        <v>0</v>
      </c>
      <c r="ILX186" s="13">
        <f t="shared" si="99"/>
        <v>0</v>
      </c>
      <c r="ILY186" s="13">
        <f t="shared" si="99"/>
        <v>0</v>
      </c>
      <c r="ILZ186" s="13">
        <f t="shared" si="99"/>
        <v>0</v>
      </c>
      <c r="IMA186" s="13">
        <f t="shared" si="99"/>
        <v>0</v>
      </c>
      <c r="IMB186" s="13">
        <f t="shared" si="99"/>
        <v>0</v>
      </c>
      <c r="IMC186" s="13">
        <f t="shared" ref="IMC186:ION186" si="100">general_device_image.description</f>
        <v>0</v>
      </c>
      <c r="IMD186" s="13">
        <f t="shared" si="100"/>
        <v>0</v>
      </c>
      <c r="IME186" s="13">
        <f t="shared" si="100"/>
        <v>0</v>
      </c>
      <c r="IMF186" s="13">
        <f t="shared" si="100"/>
        <v>0</v>
      </c>
      <c r="IMG186" s="13">
        <f t="shared" si="100"/>
        <v>0</v>
      </c>
      <c r="IMH186" s="13">
        <f t="shared" si="100"/>
        <v>0</v>
      </c>
      <c r="IMI186" s="13">
        <f t="shared" si="100"/>
        <v>0</v>
      </c>
      <c r="IMJ186" s="13">
        <f t="shared" si="100"/>
        <v>0</v>
      </c>
      <c r="IMK186" s="13">
        <f t="shared" si="100"/>
        <v>0</v>
      </c>
      <c r="IML186" s="13">
        <f t="shared" si="100"/>
        <v>0</v>
      </c>
      <c r="IMM186" s="13">
        <f t="shared" si="100"/>
        <v>0</v>
      </c>
      <c r="IMN186" s="13">
        <f t="shared" si="100"/>
        <v>0</v>
      </c>
      <c r="IMO186" s="13">
        <f t="shared" si="100"/>
        <v>0</v>
      </c>
      <c r="IMP186" s="13">
        <f t="shared" si="100"/>
        <v>0</v>
      </c>
      <c r="IMQ186" s="13">
        <f t="shared" si="100"/>
        <v>0</v>
      </c>
      <c r="IMR186" s="13">
        <f t="shared" si="100"/>
        <v>0</v>
      </c>
      <c r="IMS186" s="13">
        <f t="shared" si="100"/>
        <v>0</v>
      </c>
      <c r="IMT186" s="13">
        <f t="shared" si="100"/>
        <v>0</v>
      </c>
      <c r="IMU186" s="13">
        <f t="shared" si="100"/>
        <v>0</v>
      </c>
      <c r="IMV186" s="13">
        <f t="shared" si="100"/>
        <v>0</v>
      </c>
      <c r="IMW186" s="13">
        <f t="shared" si="100"/>
        <v>0</v>
      </c>
      <c r="IMX186" s="13">
        <f t="shared" si="100"/>
        <v>0</v>
      </c>
      <c r="IMY186" s="13">
        <f t="shared" si="100"/>
        <v>0</v>
      </c>
      <c r="IMZ186" s="13">
        <f t="shared" si="100"/>
        <v>0</v>
      </c>
      <c r="INA186" s="13">
        <f t="shared" si="100"/>
        <v>0</v>
      </c>
      <c r="INB186" s="13">
        <f t="shared" si="100"/>
        <v>0</v>
      </c>
      <c r="INC186" s="13">
        <f t="shared" si="100"/>
        <v>0</v>
      </c>
      <c r="IND186" s="13">
        <f t="shared" si="100"/>
        <v>0</v>
      </c>
      <c r="INE186" s="13">
        <f t="shared" si="100"/>
        <v>0</v>
      </c>
      <c r="INF186" s="13">
        <f t="shared" si="100"/>
        <v>0</v>
      </c>
      <c r="ING186" s="13">
        <f t="shared" si="100"/>
        <v>0</v>
      </c>
      <c r="INH186" s="13">
        <f t="shared" si="100"/>
        <v>0</v>
      </c>
      <c r="INI186" s="13">
        <f t="shared" si="100"/>
        <v>0</v>
      </c>
      <c r="INJ186" s="13">
        <f t="shared" si="100"/>
        <v>0</v>
      </c>
      <c r="INK186" s="13">
        <f t="shared" si="100"/>
        <v>0</v>
      </c>
      <c r="INL186" s="13">
        <f t="shared" si="100"/>
        <v>0</v>
      </c>
      <c r="INM186" s="13">
        <f t="shared" si="100"/>
        <v>0</v>
      </c>
      <c r="INN186" s="13">
        <f t="shared" si="100"/>
        <v>0</v>
      </c>
      <c r="INO186" s="13">
        <f t="shared" si="100"/>
        <v>0</v>
      </c>
      <c r="INP186" s="13">
        <f t="shared" si="100"/>
        <v>0</v>
      </c>
      <c r="INQ186" s="13">
        <f t="shared" si="100"/>
        <v>0</v>
      </c>
      <c r="INR186" s="13">
        <f t="shared" si="100"/>
        <v>0</v>
      </c>
      <c r="INS186" s="13">
        <f t="shared" si="100"/>
        <v>0</v>
      </c>
      <c r="INT186" s="13">
        <f t="shared" si="100"/>
        <v>0</v>
      </c>
      <c r="INU186" s="13">
        <f t="shared" si="100"/>
        <v>0</v>
      </c>
      <c r="INV186" s="13">
        <f t="shared" si="100"/>
        <v>0</v>
      </c>
      <c r="INW186" s="13">
        <f t="shared" si="100"/>
        <v>0</v>
      </c>
      <c r="INX186" s="13">
        <f t="shared" si="100"/>
        <v>0</v>
      </c>
      <c r="INY186" s="13">
        <f t="shared" si="100"/>
        <v>0</v>
      </c>
      <c r="INZ186" s="13">
        <f t="shared" si="100"/>
        <v>0</v>
      </c>
      <c r="IOA186" s="13">
        <f t="shared" si="100"/>
        <v>0</v>
      </c>
      <c r="IOB186" s="13">
        <f t="shared" si="100"/>
        <v>0</v>
      </c>
      <c r="IOC186" s="13">
        <f t="shared" si="100"/>
        <v>0</v>
      </c>
      <c r="IOD186" s="13">
        <f t="shared" si="100"/>
        <v>0</v>
      </c>
      <c r="IOE186" s="13">
        <f t="shared" si="100"/>
        <v>0</v>
      </c>
      <c r="IOF186" s="13">
        <f t="shared" si="100"/>
        <v>0</v>
      </c>
      <c r="IOG186" s="13">
        <f t="shared" si="100"/>
        <v>0</v>
      </c>
      <c r="IOH186" s="13">
        <f t="shared" si="100"/>
        <v>0</v>
      </c>
      <c r="IOI186" s="13">
        <f t="shared" si="100"/>
        <v>0</v>
      </c>
      <c r="IOJ186" s="13">
        <f t="shared" si="100"/>
        <v>0</v>
      </c>
      <c r="IOK186" s="13">
        <f t="shared" si="100"/>
        <v>0</v>
      </c>
      <c r="IOL186" s="13">
        <f t="shared" si="100"/>
        <v>0</v>
      </c>
      <c r="IOM186" s="13">
        <f t="shared" si="100"/>
        <v>0</v>
      </c>
      <c r="ION186" s="13">
        <f t="shared" si="100"/>
        <v>0</v>
      </c>
      <c r="IOO186" s="13">
        <f t="shared" ref="IOO186:IQZ186" si="101">general_device_image.description</f>
        <v>0</v>
      </c>
      <c r="IOP186" s="13">
        <f t="shared" si="101"/>
        <v>0</v>
      </c>
      <c r="IOQ186" s="13">
        <f t="shared" si="101"/>
        <v>0</v>
      </c>
      <c r="IOR186" s="13">
        <f t="shared" si="101"/>
        <v>0</v>
      </c>
      <c r="IOS186" s="13">
        <f t="shared" si="101"/>
        <v>0</v>
      </c>
      <c r="IOT186" s="13">
        <f t="shared" si="101"/>
        <v>0</v>
      </c>
      <c r="IOU186" s="13">
        <f t="shared" si="101"/>
        <v>0</v>
      </c>
      <c r="IOV186" s="13">
        <f t="shared" si="101"/>
        <v>0</v>
      </c>
      <c r="IOW186" s="13">
        <f t="shared" si="101"/>
        <v>0</v>
      </c>
      <c r="IOX186" s="13">
        <f t="shared" si="101"/>
        <v>0</v>
      </c>
      <c r="IOY186" s="13">
        <f t="shared" si="101"/>
        <v>0</v>
      </c>
      <c r="IOZ186" s="13">
        <f t="shared" si="101"/>
        <v>0</v>
      </c>
      <c r="IPA186" s="13">
        <f t="shared" si="101"/>
        <v>0</v>
      </c>
      <c r="IPB186" s="13">
        <f t="shared" si="101"/>
        <v>0</v>
      </c>
      <c r="IPC186" s="13">
        <f t="shared" si="101"/>
        <v>0</v>
      </c>
      <c r="IPD186" s="13">
        <f t="shared" si="101"/>
        <v>0</v>
      </c>
      <c r="IPE186" s="13">
        <f t="shared" si="101"/>
        <v>0</v>
      </c>
      <c r="IPF186" s="13">
        <f t="shared" si="101"/>
        <v>0</v>
      </c>
      <c r="IPG186" s="13">
        <f t="shared" si="101"/>
        <v>0</v>
      </c>
      <c r="IPH186" s="13">
        <f t="shared" si="101"/>
        <v>0</v>
      </c>
      <c r="IPI186" s="13">
        <f t="shared" si="101"/>
        <v>0</v>
      </c>
      <c r="IPJ186" s="13">
        <f t="shared" si="101"/>
        <v>0</v>
      </c>
      <c r="IPK186" s="13">
        <f t="shared" si="101"/>
        <v>0</v>
      </c>
      <c r="IPL186" s="13">
        <f t="shared" si="101"/>
        <v>0</v>
      </c>
      <c r="IPM186" s="13">
        <f t="shared" si="101"/>
        <v>0</v>
      </c>
      <c r="IPN186" s="13">
        <f t="shared" si="101"/>
        <v>0</v>
      </c>
      <c r="IPO186" s="13">
        <f t="shared" si="101"/>
        <v>0</v>
      </c>
      <c r="IPP186" s="13">
        <f t="shared" si="101"/>
        <v>0</v>
      </c>
      <c r="IPQ186" s="13">
        <f t="shared" si="101"/>
        <v>0</v>
      </c>
      <c r="IPR186" s="13">
        <f t="shared" si="101"/>
        <v>0</v>
      </c>
      <c r="IPS186" s="13">
        <f t="shared" si="101"/>
        <v>0</v>
      </c>
      <c r="IPT186" s="13">
        <f t="shared" si="101"/>
        <v>0</v>
      </c>
      <c r="IPU186" s="13">
        <f t="shared" si="101"/>
        <v>0</v>
      </c>
      <c r="IPV186" s="13">
        <f t="shared" si="101"/>
        <v>0</v>
      </c>
      <c r="IPW186" s="13">
        <f t="shared" si="101"/>
        <v>0</v>
      </c>
      <c r="IPX186" s="13">
        <f t="shared" si="101"/>
        <v>0</v>
      </c>
      <c r="IPY186" s="13">
        <f t="shared" si="101"/>
        <v>0</v>
      </c>
      <c r="IPZ186" s="13">
        <f t="shared" si="101"/>
        <v>0</v>
      </c>
      <c r="IQA186" s="13">
        <f t="shared" si="101"/>
        <v>0</v>
      </c>
      <c r="IQB186" s="13">
        <f t="shared" si="101"/>
        <v>0</v>
      </c>
      <c r="IQC186" s="13">
        <f t="shared" si="101"/>
        <v>0</v>
      </c>
      <c r="IQD186" s="13">
        <f t="shared" si="101"/>
        <v>0</v>
      </c>
      <c r="IQE186" s="13">
        <f t="shared" si="101"/>
        <v>0</v>
      </c>
      <c r="IQF186" s="13">
        <f t="shared" si="101"/>
        <v>0</v>
      </c>
      <c r="IQG186" s="13">
        <f t="shared" si="101"/>
        <v>0</v>
      </c>
      <c r="IQH186" s="13">
        <f t="shared" si="101"/>
        <v>0</v>
      </c>
      <c r="IQI186" s="13">
        <f t="shared" si="101"/>
        <v>0</v>
      </c>
      <c r="IQJ186" s="13">
        <f t="shared" si="101"/>
        <v>0</v>
      </c>
      <c r="IQK186" s="13">
        <f t="shared" si="101"/>
        <v>0</v>
      </c>
      <c r="IQL186" s="13">
        <f t="shared" si="101"/>
        <v>0</v>
      </c>
      <c r="IQM186" s="13">
        <f t="shared" si="101"/>
        <v>0</v>
      </c>
      <c r="IQN186" s="13">
        <f t="shared" si="101"/>
        <v>0</v>
      </c>
      <c r="IQO186" s="13">
        <f t="shared" si="101"/>
        <v>0</v>
      </c>
      <c r="IQP186" s="13">
        <f t="shared" si="101"/>
        <v>0</v>
      </c>
      <c r="IQQ186" s="13">
        <f t="shared" si="101"/>
        <v>0</v>
      </c>
      <c r="IQR186" s="13">
        <f t="shared" si="101"/>
        <v>0</v>
      </c>
      <c r="IQS186" s="13">
        <f t="shared" si="101"/>
        <v>0</v>
      </c>
      <c r="IQT186" s="13">
        <f t="shared" si="101"/>
        <v>0</v>
      </c>
      <c r="IQU186" s="13">
        <f t="shared" si="101"/>
        <v>0</v>
      </c>
      <c r="IQV186" s="13">
        <f t="shared" si="101"/>
        <v>0</v>
      </c>
      <c r="IQW186" s="13">
        <f t="shared" si="101"/>
        <v>0</v>
      </c>
      <c r="IQX186" s="13">
        <f t="shared" si="101"/>
        <v>0</v>
      </c>
      <c r="IQY186" s="13">
        <f t="shared" si="101"/>
        <v>0</v>
      </c>
      <c r="IQZ186" s="13">
        <f t="shared" si="101"/>
        <v>0</v>
      </c>
      <c r="IRA186" s="13">
        <f t="shared" ref="IRA186:ITL186" si="102">general_device_image.description</f>
        <v>0</v>
      </c>
      <c r="IRB186" s="13">
        <f t="shared" si="102"/>
        <v>0</v>
      </c>
      <c r="IRC186" s="13">
        <f t="shared" si="102"/>
        <v>0</v>
      </c>
      <c r="IRD186" s="13">
        <f t="shared" si="102"/>
        <v>0</v>
      </c>
      <c r="IRE186" s="13">
        <f t="shared" si="102"/>
        <v>0</v>
      </c>
      <c r="IRF186" s="13">
        <f t="shared" si="102"/>
        <v>0</v>
      </c>
      <c r="IRG186" s="13">
        <f t="shared" si="102"/>
        <v>0</v>
      </c>
      <c r="IRH186" s="13">
        <f t="shared" si="102"/>
        <v>0</v>
      </c>
      <c r="IRI186" s="13">
        <f t="shared" si="102"/>
        <v>0</v>
      </c>
      <c r="IRJ186" s="13">
        <f t="shared" si="102"/>
        <v>0</v>
      </c>
      <c r="IRK186" s="13">
        <f t="shared" si="102"/>
        <v>0</v>
      </c>
      <c r="IRL186" s="13">
        <f t="shared" si="102"/>
        <v>0</v>
      </c>
      <c r="IRM186" s="13">
        <f t="shared" si="102"/>
        <v>0</v>
      </c>
      <c r="IRN186" s="13">
        <f t="shared" si="102"/>
        <v>0</v>
      </c>
      <c r="IRO186" s="13">
        <f t="shared" si="102"/>
        <v>0</v>
      </c>
      <c r="IRP186" s="13">
        <f t="shared" si="102"/>
        <v>0</v>
      </c>
      <c r="IRQ186" s="13">
        <f t="shared" si="102"/>
        <v>0</v>
      </c>
      <c r="IRR186" s="13">
        <f t="shared" si="102"/>
        <v>0</v>
      </c>
      <c r="IRS186" s="13">
        <f t="shared" si="102"/>
        <v>0</v>
      </c>
      <c r="IRT186" s="13">
        <f t="shared" si="102"/>
        <v>0</v>
      </c>
      <c r="IRU186" s="13">
        <f t="shared" si="102"/>
        <v>0</v>
      </c>
      <c r="IRV186" s="13">
        <f t="shared" si="102"/>
        <v>0</v>
      </c>
      <c r="IRW186" s="13">
        <f t="shared" si="102"/>
        <v>0</v>
      </c>
      <c r="IRX186" s="13">
        <f t="shared" si="102"/>
        <v>0</v>
      </c>
      <c r="IRY186" s="13">
        <f t="shared" si="102"/>
        <v>0</v>
      </c>
      <c r="IRZ186" s="13">
        <f t="shared" si="102"/>
        <v>0</v>
      </c>
      <c r="ISA186" s="13">
        <f t="shared" si="102"/>
        <v>0</v>
      </c>
      <c r="ISB186" s="13">
        <f t="shared" si="102"/>
        <v>0</v>
      </c>
      <c r="ISC186" s="13">
        <f t="shared" si="102"/>
        <v>0</v>
      </c>
      <c r="ISD186" s="13">
        <f t="shared" si="102"/>
        <v>0</v>
      </c>
      <c r="ISE186" s="13">
        <f t="shared" si="102"/>
        <v>0</v>
      </c>
      <c r="ISF186" s="13">
        <f t="shared" si="102"/>
        <v>0</v>
      </c>
      <c r="ISG186" s="13">
        <f t="shared" si="102"/>
        <v>0</v>
      </c>
      <c r="ISH186" s="13">
        <f t="shared" si="102"/>
        <v>0</v>
      </c>
      <c r="ISI186" s="13">
        <f t="shared" si="102"/>
        <v>0</v>
      </c>
      <c r="ISJ186" s="13">
        <f t="shared" si="102"/>
        <v>0</v>
      </c>
      <c r="ISK186" s="13">
        <f t="shared" si="102"/>
        <v>0</v>
      </c>
      <c r="ISL186" s="13">
        <f t="shared" si="102"/>
        <v>0</v>
      </c>
      <c r="ISM186" s="13">
        <f t="shared" si="102"/>
        <v>0</v>
      </c>
      <c r="ISN186" s="13">
        <f t="shared" si="102"/>
        <v>0</v>
      </c>
      <c r="ISO186" s="13">
        <f t="shared" si="102"/>
        <v>0</v>
      </c>
      <c r="ISP186" s="13">
        <f t="shared" si="102"/>
        <v>0</v>
      </c>
      <c r="ISQ186" s="13">
        <f t="shared" si="102"/>
        <v>0</v>
      </c>
      <c r="ISR186" s="13">
        <f t="shared" si="102"/>
        <v>0</v>
      </c>
      <c r="ISS186" s="13">
        <f t="shared" si="102"/>
        <v>0</v>
      </c>
      <c r="IST186" s="13">
        <f t="shared" si="102"/>
        <v>0</v>
      </c>
      <c r="ISU186" s="13">
        <f t="shared" si="102"/>
        <v>0</v>
      </c>
      <c r="ISV186" s="13">
        <f t="shared" si="102"/>
        <v>0</v>
      </c>
      <c r="ISW186" s="13">
        <f t="shared" si="102"/>
        <v>0</v>
      </c>
      <c r="ISX186" s="13">
        <f t="shared" si="102"/>
        <v>0</v>
      </c>
      <c r="ISY186" s="13">
        <f t="shared" si="102"/>
        <v>0</v>
      </c>
      <c r="ISZ186" s="13">
        <f t="shared" si="102"/>
        <v>0</v>
      </c>
      <c r="ITA186" s="13">
        <f t="shared" si="102"/>
        <v>0</v>
      </c>
      <c r="ITB186" s="13">
        <f t="shared" si="102"/>
        <v>0</v>
      </c>
      <c r="ITC186" s="13">
        <f t="shared" si="102"/>
        <v>0</v>
      </c>
      <c r="ITD186" s="13">
        <f t="shared" si="102"/>
        <v>0</v>
      </c>
      <c r="ITE186" s="13">
        <f t="shared" si="102"/>
        <v>0</v>
      </c>
      <c r="ITF186" s="13">
        <f t="shared" si="102"/>
        <v>0</v>
      </c>
      <c r="ITG186" s="13">
        <f t="shared" si="102"/>
        <v>0</v>
      </c>
      <c r="ITH186" s="13">
        <f t="shared" si="102"/>
        <v>0</v>
      </c>
      <c r="ITI186" s="13">
        <f t="shared" si="102"/>
        <v>0</v>
      </c>
      <c r="ITJ186" s="13">
        <f t="shared" si="102"/>
        <v>0</v>
      </c>
      <c r="ITK186" s="13">
        <f t="shared" si="102"/>
        <v>0</v>
      </c>
      <c r="ITL186" s="13">
        <f t="shared" si="102"/>
        <v>0</v>
      </c>
      <c r="ITM186" s="13">
        <f t="shared" ref="ITM186:IVX186" si="103">general_device_image.description</f>
        <v>0</v>
      </c>
      <c r="ITN186" s="13">
        <f t="shared" si="103"/>
        <v>0</v>
      </c>
      <c r="ITO186" s="13">
        <f t="shared" si="103"/>
        <v>0</v>
      </c>
      <c r="ITP186" s="13">
        <f t="shared" si="103"/>
        <v>0</v>
      </c>
      <c r="ITQ186" s="13">
        <f t="shared" si="103"/>
        <v>0</v>
      </c>
      <c r="ITR186" s="13">
        <f t="shared" si="103"/>
        <v>0</v>
      </c>
      <c r="ITS186" s="13">
        <f t="shared" si="103"/>
        <v>0</v>
      </c>
      <c r="ITT186" s="13">
        <f t="shared" si="103"/>
        <v>0</v>
      </c>
      <c r="ITU186" s="13">
        <f t="shared" si="103"/>
        <v>0</v>
      </c>
      <c r="ITV186" s="13">
        <f t="shared" si="103"/>
        <v>0</v>
      </c>
      <c r="ITW186" s="13">
        <f t="shared" si="103"/>
        <v>0</v>
      </c>
      <c r="ITX186" s="13">
        <f t="shared" si="103"/>
        <v>0</v>
      </c>
      <c r="ITY186" s="13">
        <f t="shared" si="103"/>
        <v>0</v>
      </c>
      <c r="ITZ186" s="13">
        <f t="shared" si="103"/>
        <v>0</v>
      </c>
      <c r="IUA186" s="13">
        <f t="shared" si="103"/>
        <v>0</v>
      </c>
      <c r="IUB186" s="13">
        <f t="shared" si="103"/>
        <v>0</v>
      </c>
      <c r="IUC186" s="13">
        <f t="shared" si="103"/>
        <v>0</v>
      </c>
      <c r="IUD186" s="13">
        <f t="shared" si="103"/>
        <v>0</v>
      </c>
      <c r="IUE186" s="13">
        <f t="shared" si="103"/>
        <v>0</v>
      </c>
      <c r="IUF186" s="13">
        <f t="shared" si="103"/>
        <v>0</v>
      </c>
      <c r="IUG186" s="13">
        <f t="shared" si="103"/>
        <v>0</v>
      </c>
      <c r="IUH186" s="13">
        <f t="shared" si="103"/>
        <v>0</v>
      </c>
      <c r="IUI186" s="13">
        <f t="shared" si="103"/>
        <v>0</v>
      </c>
      <c r="IUJ186" s="13">
        <f t="shared" si="103"/>
        <v>0</v>
      </c>
      <c r="IUK186" s="13">
        <f t="shared" si="103"/>
        <v>0</v>
      </c>
      <c r="IUL186" s="13">
        <f t="shared" si="103"/>
        <v>0</v>
      </c>
      <c r="IUM186" s="13">
        <f t="shared" si="103"/>
        <v>0</v>
      </c>
      <c r="IUN186" s="13">
        <f t="shared" si="103"/>
        <v>0</v>
      </c>
      <c r="IUO186" s="13">
        <f t="shared" si="103"/>
        <v>0</v>
      </c>
      <c r="IUP186" s="13">
        <f t="shared" si="103"/>
        <v>0</v>
      </c>
      <c r="IUQ186" s="13">
        <f t="shared" si="103"/>
        <v>0</v>
      </c>
      <c r="IUR186" s="13">
        <f t="shared" si="103"/>
        <v>0</v>
      </c>
      <c r="IUS186" s="13">
        <f t="shared" si="103"/>
        <v>0</v>
      </c>
      <c r="IUT186" s="13">
        <f t="shared" si="103"/>
        <v>0</v>
      </c>
      <c r="IUU186" s="13">
        <f t="shared" si="103"/>
        <v>0</v>
      </c>
      <c r="IUV186" s="13">
        <f t="shared" si="103"/>
        <v>0</v>
      </c>
      <c r="IUW186" s="13">
        <f t="shared" si="103"/>
        <v>0</v>
      </c>
      <c r="IUX186" s="13">
        <f t="shared" si="103"/>
        <v>0</v>
      </c>
      <c r="IUY186" s="13">
        <f t="shared" si="103"/>
        <v>0</v>
      </c>
      <c r="IUZ186" s="13">
        <f t="shared" si="103"/>
        <v>0</v>
      </c>
      <c r="IVA186" s="13">
        <f t="shared" si="103"/>
        <v>0</v>
      </c>
      <c r="IVB186" s="13">
        <f t="shared" si="103"/>
        <v>0</v>
      </c>
      <c r="IVC186" s="13">
        <f t="shared" si="103"/>
        <v>0</v>
      </c>
      <c r="IVD186" s="13">
        <f t="shared" si="103"/>
        <v>0</v>
      </c>
      <c r="IVE186" s="13">
        <f t="shared" si="103"/>
        <v>0</v>
      </c>
      <c r="IVF186" s="13">
        <f t="shared" si="103"/>
        <v>0</v>
      </c>
      <c r="IVG186" s="13">
        <f t="shared" si="103"/>
        <v>0</v>
      </c>
      <c r="IVH186" s="13">
        <f t="shared" si="103"/>
        <v>0</v>
      </c>
      <c r="IVI186" s="13">
        <f t="shared" si="103"/>
        <v>0</v>
      </c>
      <c r="IVJ186" s="13">
        <f t="shared" si="103"/>
        <v>0</v>
      </c>
      <c r="IVK186" s="13">
        <f t="shared" si="103"/>
        <v>0</v>
      </c>
      <c r="IVL186" s="13">
        <f t="shared" si="103"/>
        <v>0</v>
      </c>
      <c r="IVM186" s="13">
        <f t="shared" si="103"/>
        <v>0</v>
      </c>
      <c r="IVN186" s="13">
        <f t="shared" si="103"/>
        <v>0</v>
      </c>
      <c r="IVO186" s="13">
        <f t="shared" si="103"/>
        <v>0</v>
      </c>
      <c r="IVP186" s="13">
        <f t="shared" si="103"/>
        <v>0</v>
      </c>
      <c r="IVQ186" s="13">
        <f t="shared" si="103"/>
        <v>0</v>
      </c>
      <c r="IVR186" s="13">
        <f t="shared" si="103"/>
        <v>0</v>
      </c>
      <c r="IVS186" s="13">
        <f t="shared" si="103"/>
        <v>0</v>
      </c>
      <c r="IVT186" s="13">
        <f t="shared" si="103"/>
        <v>0</v>
      </c>
      <c r="IVU186" s="13">
        <f t="shared" si="103"/>
        <v>0</v>
      </c>
      <c r="IVV186" s="13">
        <f t="shared" si="103"/>
        <v>0</v>
      </c>
      <c r="IVW186" s="13">
        <f t="shared" si="103"/>
        <v>0</v>
      </c>
      <c r="IVX186" s="13">
        <f t="shared" si="103"/>
        <v>0</v>
      </c>
      <c r="IVY186" s="13">
        <f t="shared" ref="IVY186:IYJ186" si="104">general_device_image.description</f>
        <v>0</v>
      </c>
      <c r="IVZ186" s="13">
        <f t="shared" si="104"/>
        <v>0</v>
      </c>
      <c r="IWA186" s="13">
        <f t="shared" si="104"/>
        <v>0</v>
      </c>
      <c r="IWB186" s="13">
        <f t="shared" si="104"/>
        <v>0</v>
      </c>
      <c r="IWC186" s="13">
        <f t="shared" si="104"/>
        <v>0</v>
      </c>
      <c r="IWD186" s="13">
        <f t="shared" si="104"/>
        <v>0</v>
      </c>
      <c r="IWE186" s="13">
        <f t="shared" si="104"/>
        <v>0</v>
      </c>
      <c r="IWF186" s="13">
        <f t="shared" si="104"/>
        <v>0</v>
      </c>
      <c r="IWG186" s="13">
        <f t="shared" si="104"/>
        <v>0</v>
      </c>
      <c r="IWH186" s="13">
        <f t="shared" si="104"/>
        <v>0</v>
      </c>
      <c r="IWI186" s="13">
        <f t="shared" si="104"/>
        <v>0</v>
      </c>
      <c r="IWJ186" s="13">
        <f t="shared" si="104"/>
        <v>0</v>
      </c>
      <c r="IWK186" s="13">
        <f t="shared" si="104"/>
        <v>0</v>
      </c>
      <c r="IWL186" s="13">
        <f t="shared" si="104"/>
        <v>0</v>
      </c>
      <c r="IWM186" s="13">
        <f t="shared" si="104"/>
        <v>0</v>
      </c>
      <c r="IWN186" s="13">
        <f t="shared" si="104"/>
        <v>0</v>
      </c>
      <c r="IWO186" s="13">
        <f t="shared" si="104"/>
        <v>0</v>
      </c>
      <c r="IWP186" s="13">
        <f t="shared" si="104"/>
        <v>0</v>
      </c>
      <c r="IWQ186" s="13">
        <f t="shared" si="104"/>
        <v>0</v>
      </c>
      <c r="IWR186" s="13">
        <f t="shared" si="104"/>
        <v>0</v>
      </c>
      <c r="IWS186" s="13">
        <f t="shared" si="104"/>
        <v>0</v>
      </c>
      <c r="IWT186" s="13">
        <f t="shared" si="104"/>
        <v>0</v>
      </c>
      <c r="IWU186" s="13">
        <f t="shared" si="104"/>
        <v>0</v>
      </c>
      <c r="IWV186" s="13">
        <f t="shared" si="104"/>
        <v>0</v>
      </c>
      <c r="IWW186" s="13">
        <f t="shared" si="104"/>
        <v>0</v>
      </c>
      <c r="IWX186" s="13">
        <f t="shared" si="104"/>
        <v>0</v>
      </c>
      <c r="IWY186" s="13">
        <f t="shared" si="104"/>
        <v>0</v>
      </c>
      <c r="IWZ186" s="13">
        <f t="shared" si="104"/>
        <v>0</v>
      </c>
      <c r="IXA186" s="13">
        <f t="shared" si="104"/>
        <v>0</v>
      </c>
      <c r="IXB186" s="13">
        <f t="shared" si="104"/>
        <v>0</v>
      </c>
      <c r="IXC186" s="13">
        <f t="shared" si="104"/>
        <v>0</v>
      </c>
      <c r="IXD186" s="13">
        <f t="shared" si="104"/>
        <v>0</v>
      </c>
      <c r="IXE186" s="13">
        <f t="shared" si="104"/>
        <v>0</v>
      </c>
      <c r="IXF186" s="13">
        <f t="shared" si="104"/>
        <v>0</v>
      </c>
      <c r="IXG186" s="13">
        <f t="shared" si="104"/>
        <v>0</v>
      </c>
      <c r="IXH186" s="13">
        <f t="shared" si="104"/>
        <v>0</v>
      </c>
      <c r="IXI186" s="13">
        <f t="shared" si="104"/>
        <v>0</v>
      </c>
      <c r="IXJ186" s="13">
        <f t="shared" si="104"/>
        <v>0</v>
      </c>
      <c r="IXK186" s="13">
        <f t="shared" si="104"/>
        <v>0</v>
      </c>
      <c r="IXL186" s="13">
        <f t="shared" si="104"/>
        <v>0</v>
      </c>
      <c r="IXM186" s="13">
        <f t="shared" si="104"/>
        <v>0</v>
      </c>
      <c r="IXN186" s="13">
        <f t="shared" si="104"/>
        <v>0</v>
      </c>
      <c r="IXO186" s="13">
        <f t="shared" si="104"/>
        <v>0</v>
      </c>
      <c r="IXP186" s="13">
        <f t="shared" si="104"/>
        <v>0</v>
      </c>
      <c r="IXQ186" s="13">
        <f t="shared" si="104"/>
        <v>0</v>
      </c>
      <c r="IXR186" s="13">
        <f t="shared" si="104"/>
        <v>0</v>
      </c>
      <c r="IXS186" s="13">
        <f t="shared" si="104"/>
        <v>0</v>
      </c>
      <c r="IXT186" s="13">
        <f t="shared" si="104"/>
        <v>0</v>
      </c>
      <c r="IXU186" s="13">
        <f t="shared" si="104"/>
        <v>0</v>
      </c>
      <c r="IXV186" s="13">
        <f t="shared" si="104"/>
        <v>0</v>
      </c>
      <c r="IXW186" s="13">
        <f t="shared" si="104"/>
        <v>0</v>
      </c>
      <c r="IXX186" s="13">
        <f t="shared" si="104"/>
        <v>0</v>
      </c>
      <c r="IXY186" s="13">
        <f t="shared" si="104"/>
        <v>0</v>
      </c>
      <c r="IXZ186" s="13">
        <f t="shared" si="104"/>
        <v>0</v>
      </c>
      <c r="IYA186" s="13">
        <f t="shared" si="104"/>
        <v>0</v>
      </c>
      <c r="IYB186" s="13">
        <f t="shared" si="104"/>
        <v>0</v>
      </c>
      <c r="IYC186" s="13">
        <f t="shared" si="104"/>
        <v>0</v>
      </c>
      <c r="IYD186" s="13">
        <f t="shared" si="104"/>
        <v>0</v>
      </c>
      <c r="IYE186" s="13">
        <f t="shared" si="104"/>
        <v>0</v>
      </c>
      <c r="IYF186" s="13">
        <f t="shared" si="104"/>
        <v>0</v>
      </c>
      <c r="IYG186" s="13">
        <f t="shared" si="104"/>
        <v>0</v>
      </c>
      <c r="IYH186" s="13">
        <f t="shared" si="104"/>
        <v>0</v>
      </c>
      <c r="IYI186" s="13">
        <f t="shared" si="104"/>
        <v>0</v>
      </c>
      <c r="IYJ186" s="13">
        <f t="shared" si="104"/>
        <v>0</v>
      </c>
      <c r="IYK186" s="13">
        <f t="shared" ref="IYK186:JAV186" si="105">general_device_image.description</f>
        <v>0</v>
      </c>
      <c r="IYL186" s="13">
        <f t="shared" si="105"/>
        <v>0</v>
      </c>
      <c r="IYM186" s="13">
        <f t="shared" si="105"/>
        <v>0</v>
      </c>
      <c r="IYN186" s="13">
        <f t="shared" si="105"/>
        <v>0</v>
      </c>
      <c r="IYO186" s="13">
        <f t="shared" si="105"/>
        <v>0</v>
      </c>
      <c r="IYP186" s="13">
        <f t="shared" si="105"/>
        <v>0</v>
      </c>
      <c r="IYQ186" s="13">
        <f t="shared" si="105"/>
        <v>0</v>
      </c>
      <c r="IYR186" s="13">
        <f t="shared" si="105"/>
        <v>0</v>
      </c>
      <c r="IYS186" s="13">
        <f t="shared" si="105"/>
        <v>0</v>
      </c>
      <c r="IYT186" s="13">
        <f t="shared" si="105"/>
        <v>0</v>
      </c>
      <c r="IYU186" s="13">
        <f t="shared" si="105"/>
        <v>0</v>
      </c>
      <c r="IYV186" s="13">
        <f t="shared" si="105"/>
        <v>0</v>
      </c>
      <c r="IYW186" s="13">
        <f t="shared" si="105"/>
        <v>0</v>
      </c>
      <c r="IYX186" s="13">
        <f t="shared" si="105"/>
        <v>0</v>
      </c>
      <c r="IYY186" s="13">
        <f t="shared" si="105"/>
        <v>0</v>
      </c>
      <c r="IYZ186" s="13">
        <f t="shared" si="105"/>
        <v>0</v>
      </c>
      <c r="IZA186" s="13">
        <f t="shared" si="105"/>
        <v>0</v>
      </c>
      <c r="IZB186" s="13">
        <f t="shared" si="105"/>
        <v>0</v>
      </c>
      <c r="IZC186" s="13">
        <f t="shared" si="105"/>
        <v>0</v>
      </c>
      <c r="IZD186" s="13">
        <f t="shared" si="105"/>
        <v>0</v>
      </c>
      <c r="IZE186" s="13">
        <f t="shared" si="105"/>
        <v>0</v>
      </c>
      <c r="IZF186" s="13">
        <f t="shared" si="105"/>
        <v>0</v>
      </c>
      <c r="IZG186" s="13">
        <f t="shared" si="105"/>
        <v>0</v>
      </c>
      <c r="IZH186" s="13">
        <f t="shared" si="105"/>
        <v>0</v>
      </c>
      <c r="IZI186" s="13">
        <f t="shared" si="105"/>
        <v>0</v>
      </c>
      <c r="IZJ186" s="13">
        <f t="shared" si="105"/>
        <v>0</v>
      </c>
      <c r="IZK186" s="13">
        <f t="shared" si="105"/>
        <v>0</v>
      </c>
      <c r="IZL186" s="13">
        <f t="shared" si="105"/>
        <v>0</v>
      </c>
      <c r="IZM186" s="13">
        <f t="shared" si="105"/>
        <v>0</v>
      </c>
      <c r="IZN186" s="13">
        <f t="shared" si="105"/>
        <v>0</v>
      </c>
      <c r="IZO186" s="13">
        <f t="shared" si="105"/>
        <v>0</v>
      </c>
      <c r="IZP186" s="13">
        <f t="shared" si="105"/>
        <v>0</v>
      </c>
      <c r="IZQ186" s="13">
        <f t="shared" si="105"/>
        <v>0</v>
      </c>
      <c r="IZR186" s="13">
        <f t="shared" si="105"/>
        <v>0</v>
      </c>
      <c r="IZS186" s="13">
        <f t="shared" si="105"/>
        <v>0</v>
      </c>
      <c r="IZT186" s="13">
        <f t="shared" si="105"/>
        <v>0</v>
      </c>
      <c r="IZU186" s="13">
        <f t="shared" si="105"/>
        <v>0</v>
      </c>
      <c r="IZV186" s="13">
        <f t="shared" si="105"/>
        <v>0</v>
      </c>
      <c r="IZW186" s="13">
        <f t="shared" si="105"/>
        <v>0</v>
      </c>
      <c r="IZX186" s="13">
        <f t="shared" si="105"/>
        <v>0</v>
      </c>
      <c r="IZY186" s="13">
        <f t="shared" si="105"/>
        <v>0</v>
      </c>
      <c r="IZZ186" s="13">
        <f t="shared" si="105"/>
        <v>0</v>
      </c>
      <c r="JAA186" s="13">
        <f t="shared" si="105"/>
        <v>0</v>
      </c>
      <c r="JAB186" s="13">
        <f t="shared" si="105"/>
        <v>0</v>
      </c>
      <c r="JAC186" s="13">
        <f t="shared" si="105"/>
        <v>0</v>
      </c>
      <c r="JAD186" s="13">
        <f t="shared" si="105"/>
        <v>0</v>
      </c>
      <c r="JAE186" s="13">
        <f t="shared" si="105"/>
        <v>0</v>
      </c>
      <c r="JAF186" s="13">
        <f t="shared" si="105"/>
        <v>0</v>
      </c>
      <c r="JAG186" s="13">
        <f t="shared" si="105"/>
        <v>0</v>
      </c>
      <c r="JAH186" s="13">
        <f t="shared" si="105"/>
        <v>0</v>
      </c>
      <c r="JAI186" s="13">
        <f t="shared" si="105"/>
        <v>0</v>
      </c>
      <c r="JAJ186" s="13">
        <f t="shared" si="105"/>
        <v>0</v>
      </c>
      <c r="JAK186" s="13">
        <f t="shared" si="105"/>
        <v>0</v>
      </c>
      <c r="JAL186" s="13">
        <f t="shared" si="105"/>
        <v>0</v>
      </c>
      <c r="JAM186" s="13">
        <f t="shared" si="105"/>
        <v>0</v>
      </c>
      <c r="JAN186" s="13">
        <f t="shared" si="105"/>
        <v>0</v>
      </c>
      <c r="JAO186" s="13">
        <f t="shared" si="105"/>
        <v>0</v>
      </c>
      <c r="JAP186" s="13">
        <f t="shared" si="105"/>
        <v>0</v>
      </c>
      <c r="JAQ186" s="13">
        <f t="shared" si="105"/>
        <v>0</v>
      </c>
      <c r="JAR186" s="13">
        <f t="shared" si="105"/>
        <v>0</v>
      </c>
      <c r="JAS186" s="13">
        <f t="shared" si="105"/>
        <v>0</v>
      </c>
      <c r="JAT186" s="13">
        <f t="shared" si="105"/>
        <v>0</v>
      </c>
      <c r="JAU186" s="13">
        <f t="shared" si="105"/>
        <v>0</v>
      </c>
      <c r="JAV186" s="13">
        <f t="shared" si="105"/>
        <v>0</v>
      </c>
      <c r="JAW186" s="13">
        <f t="shared" ref="JAW186:JDH186" si="106">general_device_image.description</f>
        <v>0</v>
      </c>
      <c r="JAX186" s="13">
        <f t="shared" si="106"/>
        <v>0</v>
      </c>
      <c r="JAY186" s="13">
        <f t="shared" si="106"/>
        <v>0</v>
      </c>
      <c r="JAZ186" s="13">
        <f t="shared" si="106"/>
        <v>0</v>
      </c>
      <c r="JBA186" s="13">
        <f t="shared" si="106"/>
        <v>0</v>
      </c>
      <c r="JBB186" s="13">
        <f t="shared" si="106"/>
        <v>0</v>
      </c>
      <c r="JBC186" s="13">
        <f t="shared" si="106"/>
        <v>0</v>
      </c>
      <c r="JBD186" s="13">
        <f t="shared" si="106"/>
        <v>0</v>
      </c>
      <c r="JBE186" s="13">
        <f t="shared" si="106"/>
        <v>0</v>
      </c>
      <c r="JBF186" s="13">
        <f t="shared" si="106"/>
        <v>0</v>
      </c>
      <c r="JBG186" s="13">
        <f t="shared" si="106"/>
        <v>0</v>
      </c>
      <c r="JBH186" s="13">
        <f t="shared" si="106"/>
        <v>0</v>
      </c>
      <c r="JBI186" s="13">
        <f t="shared" si="106"/>
        <v>0</v>
      </c>
      <c r="JBJ186" s="13">
        <f t="shared" si="106"/>
        <v>0</v>
      </c>
      <c r="JBK186" s="13">
        <f t="shared" si="106"/>
        <v>0</v>
      </c>
      <c r="JBL186" s="13">
        <f t="shared" si="106"/>
        <v>0</v>
      </c>
      <c r="JBM186" s="13">
        <f t="shared" si="106"/>
        <v>0</v>
      </c>
      <c r="JBN186" s="13">
        <f t="shared" si="106"/>
        <v>0</v>
      </c>
      <c r="JBO186" s="13">
        <f t="shared" si="106"/>
        <v>0</v>
      </c>
      <c r="JBP186" s="13">
        <f t="shared" si="106"/>
        <v>0</v>
      </c>
      <c r="JBQ186" s="13">
        <f t="shared" si="106"/>
        <v>0</v>
      </c>
      <c r="JBR186" s="13">
        <f t="shared" si="106"/>
        <v>0</v>
      </c>
      <c r="JBS186" s="13">
        <f t="shared" si="106"/>
        <v>0</v>
      </c>
      <c r="JBT186" s="13">
        <f t="shared" si="106"/>
        <v>0</v>
      </c>
      <c r="JBU186" s="13">
        <f t="shared" si="106"/>
        <v>0</v>
      </c>
      <c r="JBV186" s="13">
        <f t="shared" si="106"/>
        <v>0</v>
      </c>
      <c r="JBW186" s="13">
        <f t="shared" si="106"/>
        <v>0</v>
      </c>
      <c r="JBX186" s="13">
        <f t="shared" si="106"/>
        <v>0</v>
      </c>
      <c r="JBY186" s="13">
        <f t="shared" si="106"/>
        <v>0</v>
      </c>
      <c r="JBZ186" s="13">
        <f t="shared" si="106"/>
        <v>0</v>
      </c>
      <c r="JCA186" s="13">
        <f t="shared" si="106"/>
        <v>0</v>
      </c>
      <c r="JCB186" s="13">
        <f t="shared" si="106"/>
        <v>0</v>
      </c>
      <c r="JCC186" s="13">
        <f t="shared" si="106"/>
        <v>0</v>
      </c>
      <c r="JCD186" s="13">
        <f t="shared" si="106"/>
        <v>0</v>
      </c>
      <c r="JCE186" s="13">
        <f t="shared" si="106"/>
        <v>0</v>
      </c>
      <c r="JCF186" s="13">
        <f t="shared" si="106"/>
        <v>0</v>
      </c>
      <c r="JCG186" s="13">
        <f t="shared" si="106"/>
        <v>0</v>
      </c>
      <c r="JCH186" s="13">
        <f t="shared" si="106"/>
        <v>0</v>
      </c>
      <c r="JCI186" s="13">
        <f t="shared" si="106"/>
        <v>0</v>
      </c>
      <c r="JCJ186" s="13">
        <f t="shared" si="106"/>
        <v>0</v>
      </c>
      <c r="JCK186" s="13">
        <f t="shared" si="106"/>
        <v>0</v>
      </c>
      <c r="JCL186" s="13">
        <f t="shared" si="106"/>
        <v>0</v>
      </c>
      <c r="JCM186" s="13">
        <f t="shared" si="106"/>
        <v>0</v>
      </c>
      <c r="JCN186" s="13">
        <f t="shared" si="106"/>
        <v>0</v>
      </c>
      <c r="JCO186" s="13">
        <f t="shared" si="106"/>
        <v>0</v>
      </c>
      <c r="JCP186" s="13">
        <f t="shared" si="106"/>
        <v>0</v>
      </c>
      <c r="JCQ186" s="13">
        <f t="shared" si="106"/>
        <v>0</v>
      </c>
      <c r="JCR186" s="13">
        <f t="shared" si="106"/>
        <v>0</v>
      </c>
      <c r="JCS186" s="13">
        <f t="shared" si="106"/>
        <v>0</v>
      </c>
      <c r="JCT186" s="13">
        <f t="shared" si="106"/>
        <v>0</v>
      </c>
      <c r="JCU186" s="13">
        <f t="shared" si="106"/>
        <v>0</v>
      </c>
      <c r="JCV186" s="13">
        <f t="shared" si="106"/>
        <v>0</v>
      </c>
      <c r="JCW186" s="13">
        <f t="shared" si="106"/>
        <v>0</v>
      </c>
      <c r="JCX186" s="13">
        <f t="shared" si="106"/>
        <v>0</v>
      </c>
      <c r="JCY186" s="13">
        <f t="shared" si="106"/>
        <v>0</v>
      </c>
      <c r="JCZ186" s="13">
        <f t="shared" si="106"/>
        <v>0</v>
      </c>
      <c r="JDA186" s="13">
        <f t="shared" si="106"/>
        <v>0</v>
      </c>
      <c r="JDB186" s="13">
        <f t="shared" si="106"/>
        <v>0</v>
      </c>
      <c r="JDC186" s="13">
        <f t="shared" si="106"/>
        <v>0</v>
      </c>
      <c r="JDD186" s="13">
        <f t="shared" si="106"/>
        <v>0</v>
      </c>
      <c r="JDE186" s="13">
        <f t="shared" si="106"/>
        <v>0</v>
      </c>
      <c r="JDF186" s="13">
        <f t="shared" si="106"/>
        <v>0</v>
      </c>
      <c r="JDG186" s="13">
        <f t="shared" si="106"/>
        <v>0</v>
      </c>
      <c r="JDH186" s="13">
        <f t="shared" si="106"/>
        <v>0</v>
      </c>
      <c r="JDI186" s="13">
        <f t="shared" ref="JDI186:JFT186" si="107">general_device_image.description</f>
        <v>0</v>
      </c>
      <c r="JDJ186" s="13">
        <f t="shared" si="107"/>
        <v>0</v>
      </c>
      <c r="JDK186" s="13">
        <f t="shared" si="107"/>
        <v>0</v>
      </c>
      <c r="JDL186" s="13">
        <f t="shared" si="107"/>
        <v>0</v>
      </c>
      <c r="JDM186" s="13">
        <f t="shared" si="107"/>
        <v>0</v>
      </c>
      <c r="JDN186" s="13">
        <f t="shared" si="107"/>
        <v>0</v>
      </c>
      <c r="JDO186" s="13">
        <f t="shared" si="107"/>
        <v>0</v>
      </c>
      <c r="JDP186" s="13">
        <f t="shared" si="107"/>
        <v>0</v>
      </c>
      <c r="JDQ186" s="13">
        <f t="shared" si="107"/>
        <v>0</v>
      </c>
      <c r="JDR186" s="13">
        <f t="shared" si="107"/>
        <v>0</v>
      </c>
      <c r="JDS186" s="13">
        <f t="shared" si="107"/>
        <v>0</v>
      </c>
      <c r="JDT186" s="13">
        <f t="shared" si="107"/>
        <v>0</v>
      </c>
      <c r="JDU186" s="13">
        <f t="shared" si="107"/>
        <v>0</v>
      </c>
      <c r="JDV186" s="13">
        <f t="shared" si="107"/>
        <v>0</v>
      </c>
      <c r="JDW186" s="13">
        <f t="shared" si="107"/>
        <v>0</v>
      </c>
      <c r="JDX186" s="13">
        <f t="shared" si="107"/>
        <v>0</v>
      </c>
      <c r="JDY186" s="13">
        <f t="shared" si="107"/>
        <v>0</v>
      </c>
      <c r="JDZ186" s="13">
        <f t="shared" si="107"/>
        <v>0</v>
      </c>
      <c r="JEA186" s="13">
        <f t="shared" si="107"/>
        <v>0</v>
      </c>
      <c r="JEB186" s="13">
        <f t="shared" si="107"/>
        <v>0</v>
      </c>
      <c r="JEC186" s="13">
        <f t="shared" si="107"/>
        <v>0</v>
      </c>
      <c r="JED186" s="13">
        <f t="shared" si="107"/>
        <v>0</v>
      </c>
      <c r="JEE186" s="13">
        <f t="shared" si="107"/>
        <v>0</v>
      </c>
      <c r="JEF186" s="13">
        <f t="shared" si="107"/>
        <v>0</v>
      </c>
      <c r="JEG186" s="13">
        <f t="shared" si="107"/>
        <v>0</v>
      </c>
      <c r="JEH186" s="13">
        <f t="shared" si="107"/>
        <v>0</v>
      </c>
      <c r="JEI186" s="13">
        <f t="shared" si="107"/>
        <v>0</v>
      </c>
      <c r="JEJ186" s="13">
        <f t="shared" si="107"/>
        <v>0</v>
      </c>
      <c r="JEK186" s="13">
        <f t="shared" si="107"/>
        <v>0</v>
      </c>
      <c r="JEL186" s="13">
        <f t="shared" si="107"/>
        <v>0</v>
      </c>
      <c r="JEM186" s="13">
        <f t="shared" si="107"/>
        <v>0</v>
      </c>
      <c r="JEN186" s="13">
        <f t="shared" si="107"/>
        <v>0</v>
      </c>
      <c r="JEO186" s="13">
        <f t="shared" si="107"/>
        <v>0</v>
      </c>
      <c r="JEP186" s="13">
        <f t="shared" si="107"/>
        <v>0</v>
      </c>
      <c r="JEQ186" s="13">
        <f t="shared" si="107"/>
        <v>0</v>
      </c>
      <c r="JER186" s="13">
        <f t="shared" si="107"/>
        <v>0</v>
      </c>
      <c r="JES186" s="13">
        <f t="shared" si="107"/>
        <v>0</v>
      </c>
      <c r="JET186" s="13">
        <f t="shared" si="107"/>
        <v>0</v>
      </c>
      <c r="JEU186" s="13">
        <f t="shared" si="107"/>
        <v>0</v>
      </c>
      <c r="JEV186" s="13">
        <f t="shared" si="107"/>
        <v>0</v>
      </c>
      <c r="JEW186" s="13">
        <f t="shared" si="107"/>
        <v>0</v>
      </c>
      <c r="JEX186" s="13">
        <f t="shared" si="107"/>
        <v>0</v>
      </c>
      <c r="JEY186" s="13">
        <f t="shared" si="107"/>
        <v>0</v>
      </c>
      <c r="JEZ186" s="13">
        <f t="shared" si="107"/>
        <v>0</v>
      </c>
      <c r="JFA186" s="13">
        <f t="shared" si="107"/>
        <v>0</v>
      </c>
      <c r="JFB186" s="13">
        <f t="shared" si="107"/>
        <v>0</v>
      </c>
      <c r="JFC186" s="13">
        <f t="shared" si="107"/>
        <v>0</v>
      </c>
      <c r="JFD186" s="13">
        <f t="shared" si="107"/>
        <v>0</v>
      </c>
      <c r="JFE186" s="13">
        <f t="shared" si="107"/>
        <v>0</v>
      </c>
      <c r="JFF186" s="13">
        <f t="shared" si="107"/>
        <v>0</v>
      </c>
      <c r="JFG186" s="13">
        <f t="shared" si="107"/>
        <v>0</v>
      </c>
      <c r="JFH186" s="13">
        <f t="shared" si="107"/>
        <v>0</v>
      </c>
      <c r="JFI186" s="13">
        <f t="shared" si="107"/>
        <v>0</v>
      </c>
      <c r="JFJ186" s="13">
        <f t="shared" si="107"/>
        <v>0</v>
      </c>
      <c r="JFK186" s="13">
        <f t="shared" si="107"/>
        <v>0</v>
      </c>
      <c r="JFL186" s="13">
        <f t="shared" si="107"/>
        <v>0</v>
      </c>
      <c r="JFM186" s="13">
        <f t="shared" si="107"/>
        <v>0</v>
      </c>
      <c r="JFN186" s="13">
        <f t="shared" si="107"/>
        <v>0</v>
      </c>
      <c r="JFO186" s="13">
        <f t="shared" si="107"/>
        <v>0</v>
      </c>
      <c r="JFP186" s="13">
        <f t="shared" si="107"/>
        <v>0</v>
      </c>
      <c r="JFQ186" s="13">
        <f t="shared" si="107"/>
        <v>0</v>
      </c>
      <c r="JFR186" s="13">
        <f t="shared" si="107"/>
        <v>0</v>
      </c>
      <c r="JFS186" s="13">
        <f t="shared" si="107"/>
        <v>0</v>
      </c>
      <c r="JFT186" s="13">
        <f t="shared" si="107"/>
        <v>0</v>
      </c>
      <c r="JFU186" s="13">
        <f t="shared" ref="JFU186:JIF186" si="108">general_device_image.description</f>
        <v>0</v>
      </c>
      <c r="JFV186" s="13">
        <f t="shared" si="108"/>
        <v>0</v>
      </c>
      <c r="JFW186" s="13">
        <f t="shared" si="108"/>
        <v>0</v>
      </c>
      <c r="JFX186" s="13">
        <f t="shared" si="108"/>
        <v>0</v>
      </c>
      <c r="JFY186" s="13">
        <f t="shared" si="108"/>
        <v>0</v>
      </c>
      <c r="JFZ186" s="13">
        <f t="shared" si="108"/>
        <v>0</v>
      </c>
      <c r="JGA186" s="13">
        <f t="shared" si="108"/>
        <v>0</v>
      </c>
      <c r="JGB186" s="13">
        <f t="shared" si="108"/>
        <v>0</v>
      </c>
      <c r="JGC186" s="13">
        <f t="shared" si="108"/>
        <v>0</v>
      </c>
      <c r="JGD186" s="13">
        <f t="shared" si="108"/>
        <v>0</v>
      </c>
      <c r="JGE186" s="13">
        <f t="shared" si="108"/>
        <v>0</v>
      </c>
      <c r="JGF186" s="13">
        <f t="shared" si="108"/>
        <v>0</v>
      </c>
      <c r="JGG186" s="13">
        <f t="shared" si="108"/>
        <v>0</v>
      </c>
      <c r="JGH186" s="13">
        <f t="shared" si="108"/>
        <v>0</v>
      </c>
      <c r="JGI186" s="13">
        <f t="shared" si="108"/>
        <v>0</v>
      </c>
      <c r="JGJ186" s="13">
        <f t="shared" si="108"/>
        <v>0</v>
      </c>
      <c r="JGK186" s="13">
        <f t="shared" si="108"/>
        <v>0</v>
      </c>
      <c r="JGL186" s="13">
        <f t="shared" si="108"/>
        <v>0</v>
      </c>
      <c r="JGM186" s="13">
        <f t="shared" si="108"/>
        <v>0</v>
      </c>
      <c r="JGN186" s="13">
        <f t="shared" si="108"/>
        <v>0</v>
      </c>
      <c r="JGO186" s="13">
        <f t="shared" si="108"/>
        <v>0</v>
      </c>
      <c r="JGP186" s="13">
        <f t="shared" si="108"/>
        <v>0</v>
      </c>
      <c r="JGQ186" s="13">
        <f t="shared" si="108"/>
        <v>0</v>
      </c>
      <c r="JGR186" s="13">
        <f t="shared" si="108"/>
        <v>0</v>
      </c>
      <c r="JGS186" s="13">
        <f t="shared" si="108"/>
        <v>0</v>
      </c>
      <c r="JGT186" s="13">
        <f t="shared" si="108"/>
        <v>0</v>
      </c>
      <c r="JGU186" s="13">
        <f t="shared" si="108"/>
        <v>0</v>
      </c>
      <c r="JGV186" s="13">
        <f t="shared" si="108"/>
        <v>0</v>
      </c>
      <c r="JGW186" s="13">
        <f t="shared" si="108"/>
        <v>0</v>
      </c>
      <c r="JGX186" s="13">
        <f t="shared" si="108"/>
        <v>0</v>
      </c>
      <c r="JGY186" s="13">
        <f t="shared" si="108"/>
        <v>0</v>
      </c>
      <c r="JGZ186" s="13">
        <f t="shared" si="108"/>
        <v>0</v>
      </c>
      <c r="JHA186" s="13">
        <f t="shared" si="108"/>
        <v>0</v>
      </c>
      <c r="JHB186" s="13">
        <f t="shared" si="108"/>
        <v>0</v>
      </c>
      <c r="JHC186" s="13">
        <f t="shared" si="108"/>
        <v>0</v>
      </c>
      <c r="JHD186" s="13">
        <f t="shared" si="108"/>
        <v>0</v>
      </c>
      <c r="JHE186" s="13">
        <f t="shared" si="108"/>
        <v>0</v>
      </c>
      <c r="JHF186" s="13">
        <f t="shared" si="108"/>
        <v>0</v>
      </c>
      <c r="JHG186" s="13">
        <f t="shared" si="108"/>
        <v>0</v>
      </c>
      <c r="JHH186" s="13">
        <f t="shared" si="108"/>
        <v>0</v>
      </c>
      <c r="JHI186" s="13">
        <f t="shared" si="108"/>
        <v>0</v>
      </c>
      <c r="JHJ186" s="13">
        <f t="shared" si="108"/>
        <v>0</v>
      </c>
      <c r="JHK186" s="13">
        <f t="shared" si="108"/>
        <v>0</v>
      </c>
      <c r="JHL186" s="13">
        <f t="shared" si="108"/>
        <v>0</v>
      </c>
      <c r="JHM186" s="13">
        <f t="shared" si="108"/>
        <v>0</v>
      </c>
      <c r="JHN186" s="13">
        <f t="shared" si="108"/>
        <v>0</v>
      </c>
      <c r="JHO186" s="13">
        <f t="shared" si="108"/>
        <v>0</v>
      </c>
      <c r="JHP186" s="13">
        <f t="shared" si="108"/>
        <v>0</v>
      </c>
      <c r="JHQ186" s="13">
        <f t="shared" si="108"/>
        <v>0</v>
      </c>
      <c r="JHR186" s="13">
        <f t="shared" si="108"/>
        <v>0</v>
      </c>
      <c r="JHS186" s="13">
        <f t="shared" si="108"/>
        <v>0</v>
      </c>
      <c r="JHT186" s="13">
        <f t="shared" si="108"/>
        <v>0</v>
      </c>
      <c r="JHU186" s="13">
        <f t="shared" si="108"/>
        <v>0</v>
      </c>
      <c r="JHV186" s="13">
        <f t="shared" si="108"/>
        <v>0</v>
      </c>
      <c r="JHW186" s="13">
        <f t="shared" si="108"/>
        <v>0</v>
      </c>
      <c r="JHX186" s="13">
        <f t="shared" si="108"/>
        <v>0</v>
      </c>
      <c r="JHY186" s="13">
        <f t="shared" si="108"/>
        <v>0</v>
      </c>
      <c r="JHZ186" s="13">
        <f t="shared" si="108"/>
        <v>0</v>
      </c>
      <c r="JIA186" s="13">
        <f t="shared" si="108"/>
        <v>0</v>
      </c>
      <c r="JIB186" s="13">
        <f t="shared" si="108"/>
        <v>0</v>
      </c>
      <c r="JIC186" s="13">
        <f t="shared" si="108"/>
        <v>0</v>
      </c>
      <c r="JID186" s="13">
        <f t="shared" si="108"/>
        <v>0</v>
      </c>
      <c r="JIE186" s="13">
        <f t="shared" si="108"/>
        <v>0</v>
      </c>
      <c r="JIF186" s="13">
        <f t="shared" si="108"/>
        <v>0</v>
      </c>
      <c r="JIG186" s="13">
        <f t="shared" ref="JIG186:JKR186" si="109">general_device_image.description</f>
        <v>0</v>
      </c>
      <c r="JIH186" s="13">
        <f t="shared" si="109"/>
        <v>0</v>
      </c>
      <c r="JII186" s="13">
        <f t="shared" si="109"/>
        <v>0</v>
      </c>
      <c r="JIJ186" s="13">
        <f t="shared" si="109"/>
        <v>0</v>
      </c>
      <c r="JIK186" s="13">
        <f t="shared" si="109"/>
        <v>0</v>
      </c>
      <c r="JIL186" s="13">
        <f t="shared" si="109"/>
        <v>0</v>
      </c>
      <c r="JIM186" s="13">
        <f t="shared" si="109"/>
        <v>0</v>
      </c>
      <c r="JIN186" s="13">
        <f t="shared" si="109"/>
        <v>0</v>
      </c>
      <c r="JIO186" s="13">
        <f t="shared" si="109"/>
        <v>0</v>
      </c>
      <c r="JIP186" s="13">
        <f t="shared" si="109"/>
        <v>0</v>
      </c>
      <c r="JIQ186" s="13">
        <f t="shared" si="109"/>
        <v>0</v>
      </c>
      <c r="JIR186" s="13">
        <f t="shared" si="109"/>
        <v>0</v>
      </c>
      <c r="JIS186" s="13">
        <f t="shared" si="109"/>
        <v>0</v>
      </c>
      <c r="JIT186" s="13">
        <f t="shared" si="109"/>
        <v>0</v>
      </c>
      <c r="JIU186" s="13">
        <f t="shared" si="109"/>
        <v>0</v>
      </c>
      <c r="JIV186" s="13">
        <f t="shared" si="109"/>
        <v>0</v>
      </c>
      <c r="JIW186" s="13">
        <f t="shared" si="109"/>
        <v>0</v>
      </c>
      <c r="JIX186" s="13">
        <f t="shared" si="109"/>
        <v>0</v>
      </c>
      <c r="JIY186" s="13">
        <f t="shared" si="109"/>
        <v>0</v>
      </c>
      <c r="JIZ186" s="13">
        <f t="shared" si="109"/>
        <v>0</v>
      </c>
      <c r="JJA186" s="13">
        <f t="shared" si="109"/>
        <v>0</v>
      </c>
      <c r="JJB186" s="13">
        <f t="shared" si="109"/>
        <v>0</v>
      </c>
      <c r="JJC186" s="13">
        <f t="shared" si="109"/>
        <v>0</v>
      </c>
      <c r="JJD186" s="13">
        <f t="shared" si="109"/>
        <v>0</v>
      </c>
      <c r="JJE186" s="13">
        <f t="shared" si="109"/>
        <v>0</v>
      </c>
      <c r="JJF186" s="13">
        <f t="shared" si="109"/>
        <v>0</v>
      </c>
      <c r="JJG186" s="13">
        <f t="shared" si="109"/>
        <v>0</v>
      </c>
      <c r="JJH186" s="13">
        <f t="shared" si="109"/>
        <v>0</v>
      </c>
      <c r="JJI186" s="13">
        <f t="shared" si="109"/>
        <v>0</v>
      </c>
      <c r="JJJ186" s="13">
        <f t="shared" si="109"/>
        <v>0</v>
      </c>
      <c r="JJK186" s="13">
        <f t="shared" si="109"/>
        <v>0</v>
      </c>
      <c r="JJL186" s="13">
        <f t="shared" si="109"/>
        <v>0</v>
      </c>
      <c r="JJM186" s="13">
        <f t="shared" si="109"/>
        <v>0</v>
      </c>
      <c r="JJN186" s="13">
        <f t="shared" si="109"/>
        <v>0</v>
      </c>
      <c r="JJO186" s="13">
        <f t="shared" si="109"/>
        <v>0</v>
      </c>
      <c r="JJP186" s="13">
        <f t="shared" si="109"/>
        <v>0</v>
      </c>
      <c r="JJQ186" s="13">
        <f t="shared" si="109"/>
        <v>0</v>
      </c>
      <c r="JJR186" s="13">
        <f t="shared" si="109"/>
        <v>0</v>
      </c>
      <c r="JJS186" s="13">
        <f t="shared" si="109"/>
        <v>0</v>
      </c>
      <c r="JJT186" s="13">
        <f t="shared" si="109"/>
        <v>0</v>
      </c>
      <c r="JJU186" s="13">
        <f t="shared" si="109"/>
        <v>0</v>
      </c>
      <c r="JJV186" s="13">
        <f t="shared" si="109"/>
        <v>0</v>
      </c>
      <c r="JJW186" s="13">
        <f t="shared" si="109"/>
        <v>0</v>
      </c>
      <c r="JJX186" s="13">
        <f t="shared" si="109"/>
        <v>0</v>
      </c>
      <c r="JJY186" s="13">
        <f t="shared" si="109"/>
        <v>0</v>
      </c>
      <c r="JJZ186" s="13">
        <f t="shared" si="109"/>
        <v>0</v>
      </c>
      <c r="JKA186" s="13">
        <f t="shared" si="109"/>
        <v>0</v>
      </c>
      <c r="JKB186" s="13">
        <f t="shared" si="109"/>
        <v>0</v>
      </c>
      <c r="JKC186" s="13">
        <f t="shared" si="109"/>
        <v>0</v>
      </c>
      <c r="JKD186" s="13">
        <f t="shared" si="109"/>
        <v>0</v>
      </c>
      <c r="JKE186" s="13">
        <f t="shared" si="109"/>
        <v>0</v>
      </c>
      <c r="JKF186" s="13">
        <f t="shared" si="109"/>
        <v>0</v>
      </c>
      <c r="JKG186" s="13">
        <f t="shared" si="109"/>
        <v>0</v>
      </c>
      <c r="JKH186" s="13">
        <f t="shared" si="109"/>
        <v>0</v>
      </c>
      <c r="JKI186" s="13">
        <f t="shared" si="109"/>
        <v>0</v>
      </c>
      <c r="JKJ186" s="13">
        <f t="shared" si="109"/>
        <v>0</v>
      </c>
      <c r="JKK186" s="13">
        <f t="shared" si="109"/>
        <v>0</v>
      </c>
      <c r="JKL186" s="13">
        <f t="shared" si="109"/>
        <v>0</v>
      </c>
      <c r="JKM186" s="13">
        <f t="shared" si="109"/>
        <v>0</v>
      </c>
      <c r="JKN186" s="13">
        <f t="shared" si="109"/>
        <v>0</v>
      </c>
      <c r="JKO186" s="13">
        <f t="shared" si="109"/>
        <v>0</v>
      </c>
      <c r="JKP186" s="13">
        <f t="shared" si="109"/>
        <v>0</v>
      </c>
      <c r="JKQ186" s="13">
        <f t="shared" si="109"/>
        <v>0</v>
      </c>
      <c r="JKR186" s="13">
        <f t="shared" si="109"/>
        <v>0</v>
      </c>
      <c r="JKS186" s="13">
        <f t="shared" ref="JKS186:JND186" si="110">general_device_image.description</f>
        <v>0</v>
      </c>
      <c r="JKT186" s="13">
        <f t="shared" si="110"/>
        <v>0</v>
      </c>
      <c r="JKU186" s="13">
        <f t="shared" si="110"/>
        <v>0</v>
      </c>
      <c r="JKV186" s="13">
        <f t="shared" si="110"/>
        <v>0</v>
      </c>
      <c r="JKW186" s="13">
        <f t="shared" si="110"/>
        <v>0</v>
      </c>
      <c r="JKX186" s="13">
        <f t="shared" si="110"/>
        <v>0</v>
      </c>
      <c r="JKY186" s="13">
        <f t="shared" si="110"/>
        <v>0</v>
      </c>
      <c r="JKZ186" s="13">
        <f t="shared" si="110"/>
        <v>0</v>
      </c>
      <c r="JLA186" s="13">
        <f t="shared" si="110"/>
        <v>0</v>
      </c>
      <c r="JLB186" s="13">
        <f t="shared" si="110"/>
        <v>0</v>
      </c>
      <c r="JLC186" s="13">
        <f t="shared" si="110"/>
        <v>0</v>
      </c>
      <c r="JLD186" s="13">
        <f t="shared" si="110"/>
        <v>0</v>
      </c>
      <c r="JLE186" s="13">
        <f t="shared" si="110"/>
        <v>0</v>
      </c>
      <c r="JLF186" s="13">
        <f t="shared" si="110"/>
        <v>0</v>
      </c>
      <c r="JLG186" s="13">
        <f t="shared" si="110"/>
        <v>0</v>
      </c>
      <c r="JLH186" s="13">
        <f t="shared" si="110"/>
        <v>0</v>
      </c>
      <c r="JLI186" s="13">
        <f t="shared" si="110"/>
        <v>0</v>
      </c>
      <c r="JLJ186" s="13">
        <f t="shared" si="110"/>
        <v>0</v>
      </c>
      <c r="JLK186" s="13">
        <f t="shared" si="110"/>
        <v>0</v>
      </c>
      <c r="JLL186" s="13">
        <f t="shared" si="110"/>
        <v>0</v>
      </c>
      <c r="JLM186" s="13">
        <f t="shared" si="110"/>
        <v>0</v>
      </c>
      <c r="JLN186" s="13">
        <f t="shared" si="110"/>
        <v>0</v>
      </c>
      <c r="JLO186" s="13">
        <f t="shared" si="110"/>
        <v>0</v>
      </c>
      <c r="JLP186" s="13">
        <f t="shared" si="110"/>
        <v>0</v>
      </c>
      <c r="JLQ186" s="13">
        <f t="shared" si="110"/>
        <v>0</v>
      </c>
      <c r="JLR186" s="13">
        <f t="shared" si="110"/>
        <v>0</v>
      </c>
      <c r="JLS186" s="13">
        <f t="shared" si="110"/>
        <v>0</v>
      </c>
      <c r="JLT186" s="13">
        <f t="shared" si="110"/>
        <v>0</v>
      </c>
      <c r="JLU186" s="13">
        <f t="shared" si="110"/>
        <v>0</v>
      </c>
      <c r="JLV186" s="13">
        <f t="shared" si="110"/>
        <v>0</v>
      </c>
      <c r="JLW186" s="13">
        <f t="shared" si="110"/>
        <v>0</v>
      </c>
      <c r="JLX186" s="13">
        <f t="shared" si="110"/>
        <v>0</v>
      </c>
      <c r="JLY186" s="13">
        <f t="shared" si="110"/>
        <v>0</v>
      </c>
      <c r="JLZ186" s="13">
        <f t="shared" si="110"/>
        <v>0</v>
      </c>
      <c r="JMA186" s="13">
        <f t="shared" si="110"/>
        <v>0</v>
      </c>
      <c r="JMB186" s="13">
        <f t="shared" si="110"/>
        <v>0</v>
      </c>
      <c r="JMC186" s="13">
        <f t="shared" si="110"/>
        <v>0</v>
      </c>
      <c r="JMD186" s="13">
        <f t="shared" si="110"/>
        <v>0</v>
      </c>
      <c r="JME186" s="13">
        <f t="shared" si="110"/>
        <v>0</v>
      </c>
      <c r="JMF186" s="13">
        <f t="shared" si="110"/>
        <v>0</v>
      </c>
      <c r="JMG186" s="13">
        <f t="shared" si="110"/>
        <v>0</v>
      </c>
      <c r="JMH186" s="13">
        <f t="shared" si="110"/>
        <v>0</v>
      </c>
      <c r="JMI186" s="13">
        <f t="shared" si="110"/>
        <v>0</v>
      </c>
      <c r="JMJ186" s="13">
        <f t="shared" si="110"/>
        <v>0</v>
      </c>
      <c r="JMK186" s="13">
        <f t="shared" si="110"/>
        <v>0</v>
      </c>
      <c r="JML186" s="13">
        <f t="shared" si="110"/>
        <v>0</v>
      </c>
      <c r="JMM186" s="13">
        <f t="shared" si="110"/>
        <v>0</v>
      </c>
      <c r="JMN186" s="13">
        <f t="shared" si="110"/>
        <v>0</v>
      </c>
      <c r="JMO186" s="13">
        <f t="shared" si="110"/>
        <v>0</v>
      </c>
      <c r="JMP186" s="13">
        <f t="shared" si="110"/>
        <v>0</v>
      </c>
      <c r="JMQ186" s="13">
        <f t="shared" si="110"/>
        <v>0</v>
      </c>
      <c r="JMR186" s="13">
        <f t="shared" si="110"/>
        <v>0</v>
      </c>
      <c r="JMS186" s="13">
        <f t="shared" si="110"/>
        <v>0</v>
      </c>
      <c r="JMT186" s="13">
        <f t="shared" si="110"/>
        <v>0</v>
      </c>
      <c r="JMU186" s="13">
        <f t="shared" si="110"/>
        <v>0</v>
      </c>
      <c r="JMV186" s="13">
        <f t="shared" si="110"/>
        <v>0</v>
      </c>
      <c r="JMW186" s="13">
        <f t="shared" si="110"/>
        <v>0</v>
      </c>
      <c r="JMX186" s="13">
        <f t="shared" si="110"/>
        <v>0</v>
      </c>
      <c r="JMY186" s="13">
        <f t="shared" si="110"/>
        <v>0</v>
      </c>
      <c r="JMZ186" s="13">
        <f t="shared" si="110"/>
        <v>0</v>
      </c>
      <c r="JNA186" s="13">
        <f t="shared" si="110"/>
        <v>0</v>
      </c>
      <c r="JNB186" s="13">
        <f t="shared" si="110"/>
        <v>0</v>
      </c>
      <c r="JNC186" s="13">
        <f t="shared" si="110"/>
        <v>0</v>
      </c>
      <c r="JND186" s="13">
        <f t="shared" si="110"/>
        <v>0</v>
      </c>
      <c r="JNE186" s="13">
        <f t="shared" ref="JNE186:JPP186" si="111">general_device_image.description</f>
        <v>0</v>
      </c>
      <c r="JNF186" s="13">
        <f t="shared" si="111"/>
        <v>0</v>
      </c>
      <c r="JNG186" s="13">
        <f t="shared" si="111"/>
        <v>0</v>
      </c>
      <c r="JNH186" s="13">
        <f t="shared" si="111"/>
        <v>0</v>
      </c>
      <c r="JNI186" s="13">
        <f t="shared" si="111"/>
        <v>0</v>
      </c>
      <c r="JNJ186" s="13">
        <f t="shared" si="111"/>
        <v>0</v>
      </c>
      <c r="JNK186" s="13">
        <f t="shared" si="111"/>
        <v>0</v>
      </c>
      <c r="JNL186" s="13">
        <f t="shared" si="111"/>
        <v>0</v>
      </c>
      <c r="JNM186" s="13">
        <f t="shared" si="111"/>
        <v>0</v>
      </c>
      <c r="JNN186" s="13">
        <f t="shared" si="111"/>
        <v>0</v>
      </c>
      <c r="JNO186" s="13">
        <f t="shared" si="111"/>
        <v>0</v>
      </c>
      <c r="JNP186" s="13">
        <f t="shared" si="111"/>
        <v>0</v>
      </c>
      <c r="JNQ186" s="13">
        <f t="shared" si="111"/>
        <v>0</v>
      </c>
      <c r="JNR186" s="13">
        <f t="shared" si="111"/>
        <v>0</v>
      </c>
      <c r="JNS186" s="13">
        <f t="shared" si="111"/>
        <v>0</v>
      </c>
      <c r="JNT186" s="13">
        <f t="shared" si="111"/>
        <v>0</v>
      </c>
      <c r="JNU186" s="13">
        <f t="shared" si="111"/>
        <v>0</v>
      </c>
      <c r="JNV186" s="13">
        <f t="shared" si="111"/>
        <v>0</v>
      </c>
      <c r="JNW186" s="13">
        <f t="shared" si="111"/>
        <v>0</v>
      </c>
      <c r="JNX186" s="13">
        <f t="shared" si="111"/>
        <v>0</v>
      </c>
      <c r="JNY186" s="13">
        <f t="shared" si="111"/>
        <v>0</v>
      </c>
      <c r="JNZ186" s="13">
        <f t="shared" si="111"/>
        <v>0</v>
      </c>
      <c r="JOA186" s="13">
        <f t="shared" si="111"/>
        <v>0</v>
      </c>
      <c r="JOB186" s="13">
        <f t="shared" si="111"/>
        <v>0</v>
      </c>
      <c r="JOC186" s="13">
        <f t="shared" si="111"/>
        <v>0</v>
      </c>
      <c r="JOD186" s="13">
        <f t="shared" si="111"/>
        <v>0</v>
      </c>
      <c r="JOE186" s="13">
        <f t="shared" si="111"/>
        <v>0</v>
      </c>
      <c r="JOF186" s="13">
        <f t="shared" si="111"/>
        <v>0</v>
      </c>
      <c r="JOG186" s="13">
        <f t="shared" si="111"/>
        <v>0</v>
      </c>
      <c r="JOH186" s="13">
        <f t="shared" si="111"/>
        <v>0</v>
      </c>
      <c r="JOI186" s="13">
        <f t="shared" si="111"/>
        <v>0</v>
      </c>
      <c r="JOJ186" s="13">
        <f t="shared" si="111"/>
        <v>0</v>
      </c>
      <c r="JOK186" s="13">
        <f t="shared" si="111"/>
        <v>0</v>
      </c>
      <c r="JOL186" s="13">
        <f t="shared" si="111"/>
        <v>0</v>
      </c>
      <c r="JOM186" s="13">
        <f t="shared" si="111"/>
        <v>0</v>
      </c>
      <c r="JON186" s="13">
        <f t="shared" si="111"/>
        <v>0</v>
      </c>
      <c r="JOO186" s="13">
        <f t="shared" si="111"/>
        <v>0</v>
      </c>
      <c r="JOP186" s="13">
        <f t="shared" si="111"/>
        <v>0</v>
      </c>
      <c r="JOQ186" s="13">
        <f t="shared" si="111"/>
        <v>0</v>
      </c>
      <c r="JOR186" s="13">
        <f t="shared" si="111"/>
        <v>0</v>
      </c>
      <c r="JOS186" s="13">
        <f t="shared" si="111"/>
        <v>0</v>
      </c>
      <c r="JOT186" s="13">
        <f t="shared" si="111"/>
        <v>0</v>
      </c>
      <c r="JOU186" s="13">
        <f t="shared" si="111"/>
        <v>0</v>
      </c>
      <c r="JOV186" s="13">
        <f t="shared" si="111"/>
        <v>0</v>
      </c>
      <c r="JOW186" s="13">
        <f t="shared" si="111"/>
        <v>0</v>
      </c>
      <c r="JOX186" s="13">
        <f t="shared" si="111"/>
        <v>0</v>
      </c>
      <c r="JOY186" s="13">
        <f t="shared" si="111"/>
        <v>0</v>
      </c>
      <c r="JOZ186" s="13">
        <f t="shared" si="111"/>
        <v>0</v>
      </c>
      <c r="JPA186" s="13">
        <f t="shared" si="111"/>
        <v>0</v>
      </c>
      <c r="JPB186" s="13">
        <f t="shared" si="111"/>
        <v>0</v>
      </c>
      <c r="JPC186" s="13">
        <f t="shared" si="111"/>
        <v>0</v>
      </c>
      <c r="JPD186" s="13">
        <f t="shared" si="111"/>
        <v>0</v>
      </c>
      <c r="JPE186" s="13">
        <f t="shared" si="111"/>
        <v>0</v>
      </c>
      <c r="JPF186" s="13">
        <f t="shared" si="111"/>
        <v>0</v>
      </c>
      <c r="JPG186" s="13">
        <f t="shared" si="111"/>
        <v>0</v>
      </c>
      <c r="JPH186" s="13">
        <f t="shared" si="111"/>
        <v>0</v>
      </c>
      <c r="JPI186" s="13">
        <f t="shared" si="111"/>
        <v>0</v>
      </c>
      <c r="JPJ186" s="13">
        <f t="shared" si="111"/>
        <v>0</v>
      </c>
      <c r="JPK186" s="13">
        <f t="shared" si="111"/>
        <v>0</v>
      </c>
      <c r="JPL186" s="13">
        <f t="shared" si="111"/>
        <v>0</v>
      </c>
      <c r="JPM186" s="13">
        <f t="shared" si="111"/>
        <v>0</v>
      </c>
      <c r="JPN186" s="13">
        <f t="shared" si="111"/>
        <v>0</v>
      </c>
      <c r="JPO186" s="13">
        <f t="shared" si="111"/>
        <v>0</v>
      </c>
      <c r="JPP186" s="13">
        <f t="shared" si="111"/>
        <v>0</v>
      </c>
      <c r="JPQ186" s="13">
        <f t="shared" ref="JPQ186:JSB186" si="112">general_device_image.description</f>
        <v>0</v>
      </c>
      <c r="JPR186" s="13">
        <f t="shared" si="112"/>
        <v>0</v>
      </c>
      <c r="JPS186" s="13">
        <f t="shared" si="112"/>
        <v>0</v>
      </c>
      <c r="JPT186" s="13">
        <f t="shared" si="112"/>
        <v>0</v>
      </c>
      <c r="JPU186" s="13">
        <f t="shared" si="112"/>
        <v>0</v>
      </c>
      <c r="JPV186" s="13">
        <f t="shared" si="112"/>
        <v>0</v>
      </c>
      <c r="JPW186" s="13">
        <f t="shared" si="112"/>
        <v>0</v>
      </c>
      <c r="JPX186" s="13">
        <f t="shared" si="112"/>
        <v>0</v>
      </c>
      <c r="JPY186" s="13">
        <f t="shared" si="112"/>
        <v>0</v>
      </c>
      <c r="JPZ186" s="13">
        <f t="shared" si="112"/>
        <v>0</v>
      </c>
      <c r="JQA186" s="13">
        <f t="shared" si="112"/>
        <v>0</v>
      </c>
      <c r="JQB186" s="13">
        <f t="shared" si="112"/>
        <v>0</v>
      </c>
      <c r="JQC186" s="13">
        <f t="shared" si="112"/>
        <v>0</v>
      </c>
      <c r="JQD186" s="13">
        <f t="shared" si="112"/>
        <v>0</v>
      </c>
      <c r="JQE186" s="13">
        <f t="shared" si="112"/>
        <v>0</v>
      </c>
      <c r="JQF186" s="13">
        <f t="shared" si="112"/>
        <v>0</v>
      </c>
      <c r="JQG186" s="13">
        <f t="shared" si="112"/>
        <v>0</v>
      </c>
      <c r="JQH186" s="13">
        <f t="shared" si="112"/>
        <v>0</v>
      </c>
      <c r="JQI186" s="13">
        <f t="shared" si="112"/>
        <v>0</v>
      </c>
      <c r="JQJ186" s="13">
        <f t="shared" si="112"/>
        <v>0</v>
      </c>
      <c r="JQK186" s="13">
        <f t="shared" si="112"/>
        <v>0</v>
      </c>
      <c r="JQL186" s="13">
        <f t="shared" si="112"/>
        <v>0</v>
      </c>
      <c r="JQM186" s="13">
        <f t="shared" si="112"/>
        <v>0</v>
      </c>
      <c r="JQN186" s="13">
        <f t="shared" si="112"/>
        <v>0</v>
      </c>
      <c r="JQO186" s="13">
        <f t="shared" si="112"/>
        <v>0</v>
      </c>
      <c r="JQP186" s="13">
        <f t="shared" si="112"/>
        <v>0</v>
      </c>
      <c r="JQQ186" s="13">
        <f t="shared" si="112"/>
        <v>0</v>
      </c>
      <c r="JQR186" s="13">
        <f t="shared" si="112"/>
        <v>0</v>
      </c>
      <c r="JQS186" s="13">
        <f t="shared" si="112"/>
        <v>0</v>
      </c>
      <c r="JQT186" s="13">
        <f t="shared" si="112"/>
        <v>0</v>
      </c>
      <c r="JQU186" s="13">
        <f t="shared" si="112"/>
        <v>0</v>
      </c>
      <c r="JQV186" s="13">
        <f t="shared" si="112"/>
        <v>0</v>
      </c>
      <c r="JQW186" s="13">
        <f t="shared" si="112"/>
        <v>0</v>
      </c>
      <c r="JQX186" s="13">
        <f t="shared" si="112"/>
        <v>0</v>
      </c>
      <c r="JQY186" s="13">
        <f t="shared" si="112"/>
        <v>0</v>
      </c>
      <c r="JQZ186" s="13">
        <f t="shared" si="112"/>
        <v>0</v>
      </c>
      <c r="JRA186" s="13">
        <f t="shared" si="112"/>
        <v>0</v>
      </c>
      <c r="JRB186" s="13">
        <f t="shared" si="112"/>
        <v>0</v>
      </c>
      <c r="JRC186" s="13">
        <f t="shared" si="112"/>
        <v>0</v>
      </c>
      <c r="JRD186" s="13">
        <f t="shared" si="112"/>
        <v>0</v>
      </c>
      <c r="JRE186" s="13">
        <f t="shared" si="112"/>
        <v>0</v>
      </c>
      <c r="JRF186" s="13">
        <f t="shared" si="112"/>
        <v>0</v>
      </c>
      <c r="JRG186" s="13">
        <f t="shared" si="112"/>
        <v>0</v>
      </c>
      <c r="JRH186" s="13">
        <f t="shared" si="112"/>
        <v>0</v>
      </c>
      <c r="JRI186" s="13">
        <f t="shared" si="112"/>
        <v>0</v>
      </c>
      <c r="JRJ186" s="13">
        <f t="shared" si="112"/>
        <v>0</v>
      </c>
      <c r="JRK186" s="13">
        <f t="shared" si="112"/>
        <v>0</v>
      </c>
      <c r="JRL186" s="13">
        <f t="shared" si="112"/>
        <v>0</v>
      </c>
      <c r="JRM186" s="13">
        <f t="shared" si="112"/>
        <v>0</v>
      </c>
      <c r="JRN186" s="13">
        <f t="shared" si="112"/>
        <v>0</v>
      </c>
      <c r="JRO186" s="13">
        <f t="shared" si="112"/>
        <v>0</v>
      </c>
      <c r="JRP186" s="13">
        <f t="shared" si="112"/>
        <v>0</v>
      </c>
      <c r="JRQ186" s="13">
        <f t="shared" si="112"/>
        <v>0</v>
      </c>
      <c r="JRR186" s="13">
        <f t="shared" si="112"/>
        <v>0</v>
      </c>
      <c r="JRS186" s="13">
        <f t="shared" si="112"/>
        <v>0</v>
      </c>
      <c r="JRT186" s="13">
        <f t="shared" si="112"/>
        <v>0</v>
      </c>
      <c r="JRU186" s="13">
        <f t="shared" si="112"/>
        <v>0</v>
      </c>
      <c r="JRV186" s="13">
        <f t="shared" si="112"/>
        <v>0</v>
      </c>
      <c r="JRW186" s="13">
        <f t="shared" si="112"/>
        <v>0</v>
      </c>
      <c r="JRX186" s="13">
        <f t="shared" si="112"/>
        <v>0</v>
      </c>
      <c r="JRY186" s="13">
        <f t="shared" si="112"/>
        <v>0</v>
      </c>
      <c r="JRZ186" s="13">
        <f t="shared" si="112"/>
        <v>0</v>
      </c>
      <c r="JSA186" s="13">
        <f t="shared" si="112"/>
        <v>0</v>
      </c>
      <c r="JSB186" s="13">
        <f t="shared" si="112"/>
        <v>0</v>
      </c>
      <c r="JSC186" s="13">
        <f t="shared" ref="JSC186:JUN186" si="113">general_device_image.description</f>
        <v>0</v>
      </c>
      <c r="JSD186" s="13">
        <f t="shared" si="113"/>
        <v>0</v>
      </c>
      <c r="JSE186" s="13">
        <f t="shared" si="113"/>
        <v>0</v>
      </c>
      <c r="JSF186" s="13">
        <f t="shared" si="113"/>
        <v>0</v>
      </c>
      <c r="JSG186" s="13">
        <f t="shared" si="113"/>
        <v>0</v>
      </c>
      <c r="JSH186" s="13">
        <f t="shared" si="113"/>
        <v>0</v>
      </c>
      <c r="JSI186" s="13">
        <f t="shared" si="113"/>
        <v>0</v>
      </c>
      <c r="JSJ186" s="13">
        <f t="shared" si="113"/>
        <v>0</v>
      </c>
      <c r="JSK186" s="13">
        <f t="shared" si="113"/>
        <v>0</v>
      </c>
      <c r="JSL186" s="13">
        <f t="shared" si="113"/>
        <v>0</v>
      </c>
      <c r="JSM186" s="13">
        <f t="shared" si="113"/>
        <v>0</v>
      </c>
      <c r="JSN186" s="13">
        <f t="shared" si="113"/>
        <v>0</v>
      </c>
      <c r="JSO186" s="13">
        <f t="shared" si="113"/>
        <v>0</v>
      </c>
      <c r="JSP186" s="13">
        <f t="shared" si="113"/>
        <v>0</v>
      </c>
      <c r="JSQ186" s="13">
        <f t="shared" si="113"/>
        <v>0</v>
      </c>
      <c r="JSR186" s="13">
        <f t="shared" si="113"/>
        <v>0</v>
      </c>
      <c r="JSS186" s="13">
        <f t="shared" si="113"/>
        <v>0</v>
      </c>
      <c r="JST186" s="13">
        <f t="shared" si="113"/>
        <v>0</v>
      </c>
      <c r="JSU186" s="13">
        <f t="shared" si="113"/>
        <v>0</v>
      </c>
      <c r="JSV186" s="13">
        <f t="shared" si="113"/>
        <v>0</v>
      </c>
      <c r="JSW186" s="13">
        <f t="shared" si="113"/>
        <v>0</v>
      </c>
      <c r="JSX186" s="13">
        <f t="shared" si="113"/>
        <v>0</v>
      </c>
      <c r="JSY186" s="13">
        <f t="shared" si="113"/>
        <v>0</v>
      </c>
      <c r="JSZ186" s="13">
        <f t="shared" si="113"/>
        <v>0</v>
      </c>
      <c r="JTA186" s="13">
        <f t="shared" si="113"/>
        <v>0</v>
      </c>
      <c r="JTB186" s="13">
        <f t="shared" si="113"/>
        <v>0</v>
      </c>
      <c r="JTC186" s="13">
        <f t="shared" si="113"/>
        <v>0</v>
      </c>
      <c r="JTD186" s="13">
        <f t="shared" si="113"/>
        <v>0</v>
      </c>
      <c r="JTE186" s="13">
        <f t="shared" si="113"/>
        <v>0</v>
      </c>
      <c r="JTF186" s="13">
        <f t="shared" si="113"/>
        <v>0</v>
      </c>
      <c r="JTG186" s="13">
        <f t="shared" si="113"/>
        <v>0</v>
      </c>
      <c r="JTH186" s="13">
        <f t="shared" si="113"/>
        <v>0</v>
      </c>
      <c r="JTI186" s="13">
        <f t="shared" si="113"/>
        <v>0</v>
      </c>
      <c r="JTJ186" s="13">
        <f t="shared" si="113"/>
        <v>0</v>
      </c>
      <c r="JTK186" s="13">
        <f t="shared" si="113"/>
        <v>0</v>
      </c>
      <c r="JTL186" s="13">
        <f t="shared" si="113"/>
        <v>0</v>
      </c>
      <c r="JTM186" s="13">
        <f t="shared" si="113"/>
        <v>0</v>
      </c>
      <c r="JTN186" s="13">
        <f t="shared" si="113"/>
        <v>0</v>
      </c>
      <c r="JTO186" s="13">
        <f t="shared" si="113"/>
        <v>0</v>
      </c>
      <c r="JTP186" s="13">
        <f t="shared" si="113"/>
        <v>0</v>
      </c>
      <c r="JTQ186" s="13">
        <f t="shared" si="113"/>
        <v>0</v>
      </c>
      <c r="JTR186" s="13">
        <f t="shared" si="113"/>
        <v>0</v>
      </c>
      <c r="JTS186" s="13">
        <f t="shared" si="113"/>
        <v>0</v>
      </c>
      <c r="JTT186" s="13">
        <f t="shared" si="113"/>
        <v>0</v>
      </c>
      <c r="JTU186" s="13">
        <f t="shared" si="113"/>
        <v>0</v>
      </c>
      <c r="JTV186" s="13">
        <f t="shared" si="113"/>
        <v>0</v>
      </c>
      <c r="JTW186" s="13">
        <f t="shared" si="113"/>
        <v>0</v>
      </c>
      <c r="JTX186" s="13">
        <f t="shared" si="113"/>
        <v>0</v>
      </c>
      <c r="JTY186" s="13">
        <f t="shared" si="113"/>
        <v>0</v>
      </c>
      <c r="JTZ186" s="13">
        <f t="shared" si="113"/>
        <v>0</v>
      </c>
      <c r="JUA186" s="13">
        <f t="shared" si="113"/>
        <v>0</v>
      </c>
      <c r="JUB186" s="13">
        <f t="shared" si="113"/>
        <v>0</v>
      </c>
      <c r="JUC186" s="13">
        <f t="shared" si="113"/>
        <v>0</v>
      </c>
      <c r="JUD186" s="13">
        <f t="shared" si="113"/>
        <v>0</v>
      </c>
      <c r="JUE186" s="13">
        <f t="shared" si="113"/>
        <v>0</v>
      </c>
      <c r="JUF186" s="13">
        <f t="shared" si="113"/>
        <v>0</v>
      </c>
      <c r="JUG186" s="13">
        <f t="shared" si="113"/>
        <v>0</v>
      </c>
      <c r="JUH186" s="13">
        <f t="shared" si="113"/>
        <v>0</v>
      </c>
      <c r="JUI186" s="13">
        <f t="shared" si="113"/>
        <v>0</v>
      </c>
      <c r="JUJ186" s="13">
        <f t="shared" si="113"/>
        <v>0</v>
      </c>
      <c r="JUK186" s="13">
        <f t="shared" si="113"/>
        <v>0</v>
      </c>
      <c r="JUL186" s="13">
        <f t="shared" si="113"/>
        <v>0</v>
      </c>
      <c r="JUM186" s="13">
        <f t="shared" si="113"/>
        <v>0</v>
      </c>
      <c r="JUN186" s="13">
        <f t="shared" si="113"/>
        <v>0</v>
      </c>
      <c r="JUO186" s="13">
        <f t="shared" ref="JUO186:JWZ186" si="114">general_device_image.description</f>
        <v>0</v>
      </c>
      <c r="JUP186" s="13">
        <f t="shared" si="114"/>
        <v>0</v>
      </c>
      <c r="JUQ186" s="13">
        <f t="shared" si="114"/>
        <v>0</v>
      </c>
      <c r="JUR186" s="13">
        <f t="shared" si="114"/>
        <v>0</v>
      </c>
      <c r="JUS186" s="13">
        <f t="shared" si="114"/>
        <v>0</v>
      </c>
      <c r="JUT186" s="13">
        <f t="shared" si="114"/>
        <v>0</v>
      </c>
      <c r="JUU186" s="13">
        <f t="shared" si="114"/>
        <v>0</v>
      </c>
      <c r="JUV186" s="13">
        <f t="shared" si="114"/>
        <v>0</v>
      </c>
      <c r="JUW186" s="13">
        <f t="shared" si="114"/>
        <v>0</v>
      </c>
      <c r="JUX186" s="13">
        <f t="shared" si="114"/>
        <v>0</v>
      </c>
      <c r="JUY186" s="13">
        <f t="shared" si="114"/>
        <v>0</v>
      </c>
      <c r="JUZ186" s="13">
        <f t="shared" si="114"/>
        <v>0</v>
      </c>
      <c r="JVA186" s="13">
        <f t="shared" si="114"/>
        <v>0</v>
      </c>
      <c r="JVB186" s="13">
        <f t="shared" si="114"/>
        <v>0</v>
      </c>
      <c r="JVC186" s="13">
        <f t="shared" si="114"/>
        <v>0</v>
      </c>
      <c r="JVD186" s="13">
        <f t="shared" si="114"/>
        <v>0</v>
      </c>
      <c r="JVE186" s="13">
        <f t="shared" si="114"/>
        <v>0</v>
      </c>
      <c r="JVF186" s="13">
        <f t="shared" si="114"/>
        <v>0</v>
      </c>
      <c r="JVG186" s="13">
        <f t="shared" si="114"/>
        <v>0</v>
      </c>
      <c r="JVH186" s="13">
        <f t="shared" si="114"/>
        <v>0</v>
      </c>
      <c r="JVI186" s="13">
        <f t="shared" si="114"/>
        <v>0</v>
      </c>
      <c r="JVJ186" s="13">
        <f t="shared" si="114"/>
        <v>0</v>
      </c>
      <c r="JVK186" s="13">
        <f t="shared" si="114"/>
        <v>0</v>
      </c>
      <c r="JVL186" s="13">
        <f t="shared" si="114"/>
        <v>0</v>
      </c>
      <c r="JVM186" s="13">
        <f t="shared" si="114"/>
        <v>0</v>
      </c>
      <c r="JVN186" s="13">
        <f t="shared" si="114"/>
        <v>0</v>
      </c>
      <c r="JVO186" s="13">
        <f t="shared" si="114"/>
        <v>0</v>
      </c>
      <c r="JVP186" s="13">
        <f t="shared" si="114"/>
        <v>0</v>
      </c>
      <c r="JVQ186" s="13">
        <f t="shared" si="114"/>
        <v>0</v>
      </c>
      <c r="JVR186" s="13">
        <f t="shared" si="114"/>
        <v>0</v>
      </c>
      <c r="JVS186" s="13">
        <f t="shared" si="114"/>
        <v>0</v>
      </c>
      <c r="JVT186" s="13">
        <f t="shared" si="114"/>
        <v>0</v>
      </c>
      <c r="JVU186" s="13">
        <f t="shared" si="114"/>
        <v>0</v>
      </c>
      <c r="JVV186" s="13">
        <f t="shared" si="114"/>
        <v>0</v>
      </c>
      <c r="JVW186" s="13">
        <f t="shared" si="114"/>
        <v>0</v>
      </c>
      <c r="JVX186" s="13">
        <f t="shared" si="114"/>
        <v>0</v>
      </c>
      <c r="JVY186" s="13">
        <f t="shared" si="114"/>
        <v>0</v>
      </c>
      <c r="JVZ186" s="13">
        <f t="shared" si="114"/>
        <v>0</v>
      </c>
      <c r="JWA186" s="13">
        <f t="shared" si="114"/>
        <v>0</v>
      </c>
      <c r="JWB186" s="13">
        <f t="shared" si="114"/>
        <v>0</v>
      </c>
      <c r="JWC186" s="13">
        <f t="shared" si="114"/>
        <v>0</v>
      </c>
      <c r="JWD186" s="13">
        <f t="shared" si="114"/>
        <v>0</v>
      </c>
      <c r="JWE186" s="13">
        <f t="shared" si="114"/>
        <v>0</v>
      </c>
      <c r="JWF186" s="13">
        <f t="shared" si="114"/>
        <v>0</v>
      </c>
      <c r="JWG186" s="13">
        <f t="shared" si="114"/>
        <v>0</v>
      </c>
      <c r="JWH186" s="13">
        <f t="shared" si="114"/>
        <v>0</v>
      </c>
      <c r="JWI186" s="13">
        <f t="shared" si="114"/>
        <v>0</v>
      </c>
      <c r="JWJ186" s="13">
        <f t="shared" si="114"/>
        <v>0</v>
      </c>
      <c r="JWK186" s="13">
        <f t="shared" si="114"/>
        <v>0</v>
      </c>
      <c r="JWL186" s="13">
        <f t="shared" si="114"/>
        <v>0</v>
      </c>
      <c r="JWM186" s="13">
        <f t="shared" si="114"/>
        <v>0</v>
      </c>
      <c r="JWN186" s="13">
        <f t="shared" si="114"/>
        <v>0</v>
      </c>
      <c r="JWO186" s="13">
        <f t="shared" si="114"/>
        <v>0</v>
      </c>
      <c r="JWP186" s="13">
        <f t="shared" si="114"/>
        <v>0</v>
      </c>
      <c r="JWQ186" s="13">
        <f t="shared" si="114"/>
        <v>0</v>
      </c>
      <c r="JWR186" s="13">
        <f t="shared" si="114"/>
        <v>0</v>
      </c>
      <c r="JWS186" s="13">
        <f t="shared" si="114"/>
        <v>0</v>
      </c>
      <c r="JWT186" s="13">
        <f t="shared" si="114"/>
        <v>0</v>
      </c>
      <c r="JWU186" s="13">
        <f t="shared" si="114"/>
        <v>0</v>
      </c>
      <c r="JWV186" s="13">
        <f t="shared" si="114"/>
        <v>0</v>
      </c>
      <c r="JWW186" s="13">
        <f t="shared" si="114"/>
        <v>0</v>
      </c>
      <c r="JWX186" s="13">
        <f t="shared" si="114"/>
        <v>0</v>
      </c>
      <c r="JWY186" s="13">
        <f t="shared" si="114"/>
        <v>0</v>
      </c>
      <c r="JWZ186" s="13">
        <f t="shared" si="114"/>
        <v>0</v>
      </c>
      <c r="JXA186" s="13">
        <f t="shared" ref="JXA186:JZL186" si="115">general_device_image.description</f>
        <v>0</v>
      </c>
      <c r="JXB186" s="13">
        <f t="shared" si="115"/>
        <v>0</v>
      </c>
      <c r="JXC186" s="13">
        <f t="shared" si="115"/>
        <v>0</v>
      </c>
      <c r="JXD186" s="13">
        <f t="shared" si="115"/>
        <v>0</v>
      </c>
      <c r="JXE186" s="13">
        <f t="shared" si="115"/>
        <v>0</v>
      </c>
      <c r="JXF186" s="13">
        <f t="shared" si="115"/>
        <v>0</v>
      </c>
      <c r="JXG186" s="13">
        <f t="shared" si="115"/>
        <v>0</v>
      </c>
      <c r="JXH186" s="13">
        <f t="shared" si="115"/>
        <v>0</v>
      </c>
      <c r="JXI186" s="13">
        <f t="shared" si="115"/>
        <v>0</v>
      </c>
      <c r="JXJ186" s="13">
        <f t="shared" si="115"/>
        <v>0</v>
      </c>
      <c r="JXK186" s="13">
        <f t="shared" si="115"/>
        <v>0</v>
      </c>
      <c r="JXL186" s="13">
        <f t="shared" si="115"/>
        <v>0</v>
      </c>
      <c r="JXM186" s="13">
        <f t="shared" si="115"/>
        <v>0</v>
      </c>
      <c r="JXN186" s="13">
        <f t="shared" si="115"/>
        <v>0</v>
      </c>
      <c r="JXO186" s="13">
        <f t="shared" si="115"/>
        <v>0</v>
      </c>
      <c r="JXP186" s="13">
        <f t="shared" si="115"/>
        <v>0</v>
      </c>
      <c r="JXQ186" s="13">
        <f t="shared" si="115"/>
        <v>0</v>
      </c>
      <c r="JXR186" s="13">
        <f t="shared" si="115"/>
        <v>0</v>
      </c>
      <c r="JXS186" s="13">
        <f t="shared" si="115"/>
        <v>0</v>
      </c>
      <c r="JXT186" s="13">
        <f t="shared" si="115"/>
        <v>0</v>
      </c>
      <c r="JXU186" s="13">
        <f t="shared" si="115"/>
        <v>0</v>
      </c>
      <c r="JXV186" s="13">
        <f t="shared" si="115"/>
        <v>0</v>
      </c>
      <c r="JXW186" s="13">
        <f t="shared" si="115"/>
        <v>0</v>
      </c>
      <c r="JXX186" s="13">
        <f t="shared" si="115"/>
        <v>0</v>
      </c>
      <c r="JXY186" s="13">
        <f t="shared" si="115"/>
        <v>0</v>
      </c>
      <c r="JXZ186" s="13">
        <f t="shared" si="115"/>
        <v>0</v>
      </c>
      <c r="JYA186" s="13">
        <f t="shared" si="115"/>
        <v>0</v>
      </c>
      <c r="JYB186" s="13">
        <f t="shared" si="115"/>
        <v>0</v>
      </c>
      <c r="JYC186" s="13">
        <f t="shared" si="115"/>
        <v>0</v>
      </c>
      <c r="JYD186" s="13">
        <f t="shared" si="115"/>
        <v>0</v>
      </c>
      <c r="JYE186" s="13">
        <f t="shared" si="115"/>
        <v>0</v>
      </c>
      <c r="JYF186" s="13">
        <f t="shared" si="115"/>
        <v>0</v>
      </c>
      <c r="JYG186" s="13">
        <f t="shared" si="115"/>
        <v>0</v>
      </c>
      <c r="JYH186" s="13">
        <f t="shared" si="115"/>
        <v>0</v>
      </c>
      <c r="JYI186" s="13">
        <f t="shared" si="115"/>
        <v>0</v>
      </c>
      <c r="JYJ186" s="13">
        <f t="shared" si="115"/>
        <v>0</v>
      </c>
      <c r="JYK186" s="13">
        <f t="shared" si="115"/>
        <v>0</v>
      </c>
      <c r="JYL186" s="13">
        <f t="shared" si="115"/>
        <v>0</v>
      </c>
      <c r="JYM186" s="13">
        <f t="shared" si="115"/>
        <v>0</v>
      </c>
      <c r="JYN186" s="13">
        <f t="shared" si="115"/>
        <v>0</v>
      </c>
      <c r="JYO186" s="13">
        <f t="shared" si="115"/>
        <v>0</v>
      </c>
      <c r="JYP186" s="13">
        <f t="shared" si="115"/>
        <v>0</v>
      </c>
      <c r="JYQ186" s="13">
        <f t="shared" si="115"/>
        <v>0</v>
      </c>
      <c r="JYR186" s="13">
        <f t="shared" si="115"/>
        <v>0</v>
      </c>
      <c r="JYS186" s="13">
        <f t="shared" si="115"/>
        <v>0</v>
      </c>
      <c r="JYT186" s="13">
        <f t="shared" si="115"/>
        <v>0</v>
      </c>
      <c r="JYU186" s="13">
        <f t="shared" si="115"/>
        <v>0</v>
      </c>
      <c r="JYV186" s="13">
        <f t="shared" si="115"/>
        <v>0</v>
      </c>
      <c r="JYW186" s="13">
        <f t="shared" si="115"/>
        <v>0</v>
      </c>
      <c r="JYX186" s="13">
        <f t="shared" si="115"/>
        <v>0</v>
      </c>
      <c r="JYY186" s="13">
        <f t="shared" si="115"/>
        <v>0</v>
      </c>
      <c r="JYZ186" s="13">
        <f t="shared" si="115"/>
        <v>0</v>
      </c>
      <c r="JZA186" s="13">
        <f t="shared" si="115"/>
        <v>0</v>
      </c>
      <c r="JZB186" s="13">
        <f t="shared" si="115"/>
        <v>0</v>
      </c>
      <c r="JZC186" s="13">
        <f t="shared" si="115"/>
        <v>0</v>
      </c>
      <c r="JZD186" s="13">
        <f t="shared" si="115"/>
        <v>0</v>
      </c>
      <c r="JZE186" s="13">
        <f t="shared" si="115"/>
        <v>0</v>
      </c>
      <c r="JZF186" s="13">
        <f t="shared" si="115"/>
        <v>0</v>
      </c>
      <c r="JZG186" s="13">
        <f t="shared" si="115"/>
        <v>0</v>
      </c>
      <c r="JZH186" s="13">
        <f t="shared" si="115"/>
        <v>0</v>
      </c>
      <c r="JZI186" s="13">
        <f t="shared" si="115"/>
        <v>0</v>
      </c>
      <c r="JZJ186" s="13">
        <f t="shared" si="115"/>
        <v>0</v>
      </c>
      <c r="JZK186" s="13">
        <f t="shared" si="115"/>
        <v>0</v>
      </c>
      <c r="JZL186" s="13">
        <f t="shared" si="115"/>
        <v>0</v>
      </c>
      <c r="JZM186" s="13">
        <f t="shared" ref="JZM186:KBX186" si="116">general_device_image.description</f>
        <v>0</v>
      </c>
      <c r="JZN186" s="13">
        <f t="shared" si="116"/>
        <v>0</v>
      </c>
      <c r="JZO186" s="13">
        <f t="shared" si="116"/>
        <v>0</v>
      </c>
      <c r="JZP186" s="13">
        <f t="shared" si="116"/>
        <v>0</v>
      </c>
      <c r="JZQ186" s="13">
        <f t="shared" si="116"/>
        <v>0</v>
      </c>
      <c r="JZR186" s="13">
        <f t="shared" si="116"/>
        <v>0</v>
      </c>
      <c r="JZS186" s="13">
        <f t="shared" si="116"/>
        <v>0</v>
      </c>
      <c r="JZT186" s="13">
        <f t="shared" si="116"/>
        <v>0</v>
      </c>
      <c r="JZU186" s="13">
        <f t="shared" si="116"/>
        <v>0</v>
      </c>
      <c r="JZV186" s="13">
        <f t="shared" si="116"/>
        <v>0</v>
      </c>
      <c r="JZW186" s="13">
        <f t="shared" si="116"/>
        <v>0</v>
      </c>
      <c r="JZX186" s="13">
        <f t="shared" si="116"/>
        <v>0</v>
      </c>
      <c r="JZY186" s="13">
        <f t="shared" si="116"/>
        <v>0</v>
      </c>
      <c r="JZZ186" s="13">
        <f t="shared" si="116"/>
        <v>0</v>
      </c>
      <c r="KAA186" s="13">
        <f t="shared" si="116"/>
        <v>0</v>
      </c>
      <c r="KAB186" s="13">
        <f t="shared" si="116"/>
        <v>0</v>
      </c>
      <c r="KAC186" s="13">
        <f t="shared" si="116"/>
        <v>0</v>
      </c>
      <c r="KAD186" s="13">
        <f t="shared" si="116"/>
        <v>0</v>
      </c>
      <c r="KAE186" s="13">
        <f t="shared" si="116"/>
        <v>0</v>
      </c>
      <c r="KAF186" s="13">
        <f t="shared" si="116"/>
        <v>0</v>
      </c>
      <c r="KAG186" s="13">
        <f t="shared" si="116"/>
        <v>0</v>
      </c>
      <c r="KAH186" s="13">
        <f t="shared" si="116"/>
        <v>0</v>
      </c>
      <c r="KAI186" s="13">
        <f t="shared" si="116"/>
        <v>0</v>
      </c>
      <c r="KAJ186" s="13">
        <f t="shared" si="116"/>
        <v>0</v>
      </c>
      <c r="KAK186" s="13">
        <f t="shared" si="116"/>
        <v>0</v>
      </c>
      <c r="KAL186" s="13">
        <f t="shared" si="116"/>
        <v>0</v>
      </c>
      <c r="KAM186" s="13">
        <f t="shared" si="116"/>
        <v>0</v>
      </c>
      <c r="KAN186" s="13">
        <f t="shared" si="116"/>
        <v>0</v>
      </c>
      <c r="KAO186" s="13">
        <f t="shared" si="116"/>
        <v>0</v>
      </c>
      <c r="KAP186" s="13">
        <f t="shared" si="116"/>
        <v>0</v>
      </c>
      <c r="KAQ186" s="13">
        <f t="shared" si="116"/>
        <v>0</v>
      </c>
      <c r="KAR186" s="13">
        <f t="shared" si="116"/>
        <v>0</v>
      </c>
      <c r="KAS186" s="13">
        <f t="shared" si="116"/>
        <v>0</v>
      </c>
      <c r="KAT186" s="13">
        <f t="shared" si="116"/>
        <v>0</v>
      </c>
      <c r="KAU186" s="13">
        <f t="shared" si="116"/>
        <v>0</v>
      </c>
      <c r="KAV186" s="13">
        <f t="shared" si="116"/>
        <v>0</v>
      </c>
      <c r="KAW186" s="13">
        <f t="shared" si="116"/>
        <v>0</v>
      </c>
      <c r="KAX186" s="13">
        <f t="shared" si="116"/>
        <v>0</v>
      </c>
      <c r="KAY186" s="13">
        <f t="shared" si="116"/>
        <v>0</v>
      </c>
      <c r="KAZ186" s="13">
        <f t="shared" si="116"/>
        <v>0</v>
      </c>
      <c r="KBA186" s="13">
        <f t="shared" si="116"/>
        <v>0</v>
      </c>
      <c r="KBB186" s="13">
        <f t="shared" si="116"/>
        <v>0</v>
      </c>
      <c r="KBC186" s="13">
        <f t="shared" si="116"/>
        <v>0</v>
      </c>
      <c r="KBD186" s="13">
        <f t="shared" si="116"/>
        <v>0</v>
      </c>
      <c r="KBE186" s="13">
        <f t="shared" si="116"/>
        <v>0</v>
      </c>
      <c r="KBF186" s="13">
        <f t="shared" si="116"/>
        <v>0</v>
      </c>
      <c r="KBG186" s="13">
        <f t="shared" si="116"/>
        <v>0</v>
      </c>
      <c r="KBH186" s="13">
        <f t="shared" si="116"/>
        <v>0</v>
      </c>
      <c r="KBI186" s="13">
        <f t="shared" si="116"/>
        <v>0</v>
      </c>
      <c r="KBJ186" s="13">
        <f t="shared" si="116"/>
        <v>0</v>
      </c>
      <c r="KBK186" s="13">
        <f t="shared" si="116"/>
        <v>0</v>
      </c>
      <c r="KBL186" s="13">
        <f t="shared" si="116"/>
        <v>0</v>
      </c>
      <c r="KBM186" s="13">
        <f t="shared" si="116"/>
        <v>0</v>
      </c>
      <c r="KBN186" s="13">
        <f t="shared" si="116"/>
        <v>0</v>
      </c>
      <c r="KBO186" s="13">
        <f t="shared" si="116"/>
        <v>0</v>
      </c>
      <c r="KBP186" s="13">
        <f t="shared" si="116"/>
        <v>0</v>
      </c>
      <c r="KBQ186" s="13">
        <f t="shared" si="116"/>
        <v>0</v>
      </c>
      <c r="KBR186" s="13">
        <f t="shared" si="116"/>
        <v>0</v>
      </c>
      <c r="KBS186" s="13">
        <f t="shared" si="116"/>
        <v>0</v>
      </c>
      <c r="KBT186" s="13">
        <f t="shared" si="116"/>
        <v>0</v>
      </c>
      <c r="KBU186" s="13">
        <f t="shared" si="116"/>
        <v>0</v>
      </c>
      <c r="KBV186" s="13">
        <f t="shared" si="116"/>
        <v>0</v>
      </c>
      <c r="KBW186" s="13">
        <f t="shared" si="116"/>
        <v>0</v>
      </c>
      <c r="KBX186" s="13">
        <f t="shared" si="116"/>
        <v>0</v>
      </c>
      <c r="KBY186" s="13">
        <f t="shared" ref="KBY186:KEJ186" si="117">general_device_image.description</f>
        <v>0</v>
      </c>
      <c r="KBZ186" s="13">
        <f t="shared" si="117"/>
        <v>0</v>
      </c>
      <c r="KCA186" s="13">
        <f t="shared" si="117"/>
        <v>0</v>
      </c>
      <c r="KCB186" s="13">
        <f t="shared" si="117"/>
        <v>0</v>
      </c>
      <c r="KCC186" s="13">
        <f t="shared" si="117"/>
        <v>0</v>
      </c>
      <c r="KCD186" s="13">
        <f t="shared" si="117"/>
        <v>0</v>
      </c>
      <c r="KCE186" s="13">
        <f t="shared" si="117"/>
        <v>0</v>
      </c>
      <c r="KCF186" s="13">
        <f t="shared" si="117"/>
        <v>0</v>
      </c>
      <c r="KCG186" s="13">
        <f t="shared" si="117"/>
        <v>0</v>
      </c>
      <c r="KCH186" s="13">
        <f t="shared" si="117"/>
        <v>0</v>
      </c>
      <c r="KCI186" s="13">
        <f t="shared" si="117"/>
        <v>0</v>
      </c>
      <c r="KCJ186" s="13">
        <f t="shared" si="117"/>
        <v>0</v>
      </c>
      <c r="KCK186" s="13">
        <f t="shared" si="117"/>
        <v>0</v>
      </c>
      <c r="KCL186" s="13">
        <f t="shared" si="117"/>
        <v>0</v>
      </c>
      <c r="KCM186" s="13">
        <f t="shared" si="117"/>
        <v>0</v>
      </c>
      <c r="KCN186" s="13">
        <f t="shared" si="117"/>
        <v>0</v>
      </c>
      <c r="KCO186" s="13">
        <f t="shared" si="117"/>
        <v>0</v>
      </c>
      <c r="KCP186" s="13">
        <f t="shared" si="117"/>
        <v>0</v>
      </c>
      <c r="KCQ186" s="13">
        <f t="shared" si="117"/>
        <v>0</v>
      </c>
      <c r="KCR186" s="13">
        <f t="shared" si="117"/>
        <v>0</v>
      </c>
      <c r="KCS186" s="13">
        <f t="shared" si="117"/>
        <v>0</v>
      </c>
      <c r="KCT186" s="13">
        <f t="shared" si="117"/>
        <v>0</v>
      </c>
      <c r="KCU186" s="13">
        <f t="shared" si="117"/>
        <v>0</v>
      </c>
      <c r="KCV186" s="13">
        <f t="shared" si="117"/>
        <v>0</v>
      </c>
      <c r="KCW186" s="13">
        <f t="shared" si="117"/>
        <v>0</v>
      </c>
      <c r="KCX186" s="13">
        <f t="shared" si="117"/>
        <v>0</v>
      </c>
      <c r="KCY186" s="13">
        <f t="shared" si="117"/>
        <v>0</v>
      </c>
      <c r="KCZ186" s="13">
        <f t="shared" si="117"/>
        <v>0</v>
      </c>
      <c r="KDA186" s="13">
        <f t="shared" si="117"/>
        <v>0</v>
      </c>
      <c r="KDB186" s="13">
        <f t="shared" si="117"/>
        <v>0</v>
      </c>
      <c r="KDC186" s="13">
        <f t="shared" si="117"/>
        <v>0</v>
      </c>
      <c r="KDD186" s="13">
        <f t="shared" si="117"/>
        <v>0</v>
      </c>
      <c r="KDE186" s="13">
        <f t="shared" si="117"/>
        <v>0</v>
      </c>
      <c r="KDF186" s="13">
        <f t="shared" si="117"/>
        <v>0</v>
      </c>
      <c r="KDG186" s="13">
        <f t="shared" si="117"/>
        <v>0</v>
      </c>
      <c r="KDH186" s="13">
        <f t="shared" si="117"/>
        <v>0</v>
      </c>
      <c r="KDI186" s="13">
        <f t="shared" si="117"/>
        <v>0</v>
      </c>
      <c r="KDJ186" s="13">
        <f t="shared" si="117"/>
        <v>0</v>
      </c>
      <c r="KDK186" s="13">
        <f t="shared" si="117"/>
        <v>0</v>
      </c>
      <c r="KDL186" s="13">
        <f t="shared" si="117"/>
        <v>0</v>
      </c>
      <c r="KDM186" s="13">
        <f t="shared" si="117"/>
        <v>0</v>
      </c>
      <c r="KDN186" s="13">
        <f t="shared" si="117"/>
        <v>0</v>
      </c>
      <c r="KDO186" s="13">
        <f t="shared" si="117"/>
        <v>0</v>
      </c>
      <c r="KDP186" s="13">
        <f t="shared" si="117"/>
        <v>0</v>
      </c>
      <c r="KDQ186" s="13">
        <f t="shared" si="117"/>
        <v>0</v>
      </c>
      <c r="KDR186" s="13">
        <f t="shared" si="117"/>
        <v>0</v>
      </c>
      <c r="KDS186" s="13">
        <f t="shared" si="117"/>
        <v>0</v>
      </c>
      <c r="KDT186" s="13">
        <f t="shared" si="117"/>
        <v>0</v>
      </c>
      <c r="KDU186" s="13">
        <f t="shared" si="117"/>
        <v>0</v>
      </c>
      <c r="KDV186" s="13">
        <f t="shared" si="117"/>
        <v>0</v>
      </c>
      <c r="KDW186" s="13">
        <f t="shared" si="117"/>
        <v>0</v>
      </c>
      <c r="KDX186" s="13">
        <f t="shared" si="117"/>
        <v>0</v>
      </c>
      <c r="KDY186" s="13">
        <f t="shared" si="117"/>
        <v>0</v>
      </c>
      <c r="KDZ186" s="13">
        <f t="shared" si="117"/>
        <v>0</v>
      </c>
      <c r="KEA186" s="13">
        <f t="shared" si="117"/>
        <v>0</v>
      </c>
      <c r="KEB186" s="13">
        <f t="shared" si="117"/>
        <v>0</v>
      </c>
      <c r="KEC186" s="13">
        <f t="shared" si="117"/>
        <v>0</v>
      </c>
      <c r="KED186" s="13">
        <f t="shared" si="117"/>
        <v>0</v>
      </c>
      <c r="KEE186" s="13">
        <f t="shared" si="117"/>
        <v>0</v>
      </c>
      <c r="KEF186" s="13">
        <f t="shared" si="117"/>
        <v>0</v>
      </c>
      <c r="KEG186" s="13">
        <f t="shared" si="117"/>
        <v>0</v>
      </c>
      <c r="KEH186" s="13">
        <f t="shared" si="117"/>
        <v>0</v>
      </c>
      <c r="KEI186" s="13">
        <f t="shared" si="117"/>
        <v>0</v>
      </c>
      <c r="KEJ186" s="13">
        <f t="shared" si="117"/>
        <v>0</v>
      </c>
      <c r="KEK186" s="13">
        <f t="shared" ref="KEK186:KGV186" si="118">general_device_image.description</f>
        <v>0</v>
      </c>
      <c r="KEL186" s="13">
        <f t="shared" si="118"/>
        <v>0</v>
      </c>
      <c r="KEM186" s="13">
        <f t="shared" si="118"/>
        <v>0</v>
      </c>
      <c r="KEN186" s="13">
        <f t="shared" si="118"/>
        <v>0</v>
      </c>
      <c r="KEO186" s="13">
        <f t="shared" si="118"/>
        <v>0</v>
      </c>
      <c r="KEP186" s="13">
        <f t="shared" si="118"/>
        <v>0</v>
      </c>
      <c r="KEQ186" s="13">
        <f t="shared" si="118"/>
        <v>0</v>
      </c>
      <c r="KER186" s="13">
        <f t="shared" si="118"/>
        <v>0</v>
      </c>
      <c r="KES186" s="13">
        <f t="shared" si="118"/>
        <v>0</v>
      </c>
      <c r="KET186" s="13">
        <f t="shared" si="118"/>
        <v>0</v>
      </c>
      <c r="KEU186" s="13">
        <f t="shared" si="118"/>
        <v>0</v>
      </c>
      <c r="KEV186" s="13">
        <f t="shared" si="118"/>
        <v>0</v>
      </c>
      <c r="KEW186" s="13">
        <f t="shared" si="118"/>
        <v>0</v>
      </c>
      <c r="KEX186" s="13">
        <f t="shared" si="118"/>
        <v>0</v>
      </c>
      <c r="KEY186" s="13">
        <f t="shared" si="118"/>
        <v>0</v>
      </c>
      <c r="KEZ186" s="13">
        <f t="shared" si="118"/>
        <v>0</v>
      </c>
      <c r="KFA186" s="13">
        <f t="shared" si="118"/>
        <v>0</v>
      </c>
      <c r="KFB186" s="13">
        <f t="shared" si="118"/>
        <v>0</v>
      </c>
      <c r="KFC186" s="13">
        <f t="shared" si="118"/>
        <v>0</v>
      </c>
      <c r="KFD186" s="13">
        <f t="shared" si="118"/>
        <v>0</v>
      </c>
      <c r="KFE186" s="13">
        <f t="shared" si="118"/>
        <v>0</v>
      </c>
      <c r="KFF186" s="13">
        <f t="shared" si="118"/>
        <v>0</v>
      </c>
      <c r="KFG186" s="13">
        <f t="shared" si="118"/>
        <v>0</v>
      </c>
      <c r="KFH186" s="13">
        <f t="shared" si="118"/>
        <v>0</v>
      </c>
      <c r="KFI186" s="13">
        <f t="shared" si="118"/>
        <v>0</v>
      </c>
      <c r="KFJ186" s="13">
        <f t="shared" si="118"/>
        <v>0</v>
      </c>
      <c r="KFK186" s="13">
        <f t="shared" si="118"/>
        <v>0</v>
      </c>
      <c r="KFL186" s="13">
        <f t="shared" si="118"/>
        <v>0</v>
      </c>
      <c r="KFM186" s="13">
        <f t="shared" si="118"/>
        <v>0</v>
      </c>
      <c r="KFN186" s="13">
        <f t="shared" si="118"/>
        <v>0</v>
      </c>
      <c r="KFO186" s="13">
        <f t="shared" si="118"/>
        <v>0</v>
      </c>
      <c r="KFP186" s="13">
        <f t="shared" si="118"/>
        <v>0</v>
      </c>
      <c r="KFQ186" s="13">
        <f t="shared" si="118"/>
        <v>0</v>
      </c>
      <c r="KFR186" s="13">
        <f t="shared" si="118"/>
        <v>0</v>
      </c>
      <c r="KFS186" s="13">
        <f t="shared" si="118"/>
        <v>0</v>
      </c>
      <c r="KFT186" s="13">
        <f t="shared" si="118"/>
        <v>0</v>
      </c>
      <c r="KFU186" s="13">
        <f t="shared" si="118"/>
        <v>0</v>
      </c>
      <c r="KFV186" s="13">
        <f t="shared" si="118"/>
        <v>0</v>
      </c>
      <c r="KFW186" s="13">
        <f t="shared" si="118"/>
        <v>0</v>
      </c>
      <c r="KFX186" s="13">
        <f t="shared" si="118"/>
        <v>0</v>
      </c>
      <c r="KFY186" s="13">
        <f t="shared" si="118"/>
        <v>0</v>
      </c>
      <c r="KFZ186" s="13">
        <f t="shared" si="118"/>
        <v>0</v>
      </c>
      <c r="KGA186" s="13">
        <f t="shared" si="118"/>
        <v>0</v>
      </c>
      <c r="KGB186" s="13">
        <f t="shared" si="118"/>
        <v>0</v>
      </c>
      <c r="KGC186" s="13">
        <f t="shared" si="118"/>
        <v>0</v>
      </c>
      <c r="KGD186" s="13">
        <f t="shared" si="118"/>
        <v>0</v>
      </c>
      <c r="KGE186" s="13">
        <f t="shared" si="118"/>
        <v>0</v>
      </c>
      <c r="KGF186" s="13">
        <f t="shared" si="118"/>
        <v>0</v>
      </c>
      <c r="KGG186" s="13">
        <f t="shared" si="118"/>
        <v>0</v>
      </c>
      <c r="KGH186" s="13">
        <f t="shared" si="118"/>
        <v>0</v>
      </c>
      <c r="KGI186" s="13">
        <f t="shared" si="118"/>
        <v>0</v>
      </c>
      <c r="KGJ186" s="13">
        <f t="shared" si="118"/>
        <v>0</v>
      </c>
      <c r="KGK186" s="13">
        <f t="shared" si="118"/>
        <v>0</v>
      </c>
      <c r="KGL186" s="13">
        <f t="shared" si="118"/>
        <v>0</v>
      </c>
      <c r="KGM186" s="13">
        <f t="shared" si="118"/>
        <v>0</v>
      </c>
      <c r="KGN186" s="13">
        <f t="shared" si="118"/>
        <v>0</v>
      </c>
      <c r="KGO186" s="13">
        <f t="shared" si="118"/>
        <v>0</v>
      </c>
      <c r="KGP186" s="13">
        <f t="shared" si="118"/>
        <v>0</v>
      </c>
      <c r="KGQ186" s="13">
        <f t="shared" si="118"/>
        <v>0</v>
      </c>
      <c r="KGR186" s="13">
        <f t="shared" si="118"/>
        <v>0</v>
      </c>
      <c r="KGS186" s="13">
        <f t="shared" si="118"/>
        <v>0</v>
      </c>
      <c r="KGT186" s="13">
        <f t="shared" si="118"/>
        <v>0</v>
      </c>
      <c r="KGU186" s="13">
        <f t="shared" si="118"/>
        <v>0</v>
      </c>
      <c r="KGV186" s="13">
        <f t="shared" si="118"/>
        <v>0</v>
      </c>
      <c r="KGW186" s="13">
        <f t="shared" ref="KGW186:KJH186" si="119">general_device_image.description</f>
        <v>0</v>
      </c>
      <c r="KGX186" s="13">
        <f t="shared" si="119"/>
        <v>0</v>
      </c>
      <c r="KGY186" s="13">
        <f t="shared" si="119"/>
        <v>0</v>
      </c>
      <c r="KGZ186" s="13">
        <f t="shared" si="119"/>
        <v>0</v>
      </c>
      <c r="KHA186" s="13">
        <f t="shared" si="119"/>
        <v>0</v>
      </c>
      <c r="KHB186" s="13">
        <f t="shared" si="119"/>
        <v>0</v>
      </c>
      <c r="KHC186" s="13">
        <f t="shared" si="119"/>
        <v>0</v>
      </c>
      <c r="KHD186" s="13">
        <f t="shared" si="119"/>
        <v>0</v>
      </c>
      <c r="KHE186" s="13">
        <f t="shared" si="119"/>
        <v>0</v>
      </c>
      <c r="KHF186" s="13">
        <f t="shared" si="119"/>
        <v>0</v>
      </c>
      <c r="KHG186" s="13">
        <f t="shared" si="119"/>
        <v>0</v>
      </c>
      <c r="KHH186" s="13">
        <f t="shared" si="119"/>
        <v>0</v>
      </c>
      <c r="KHI186" s="13">
        <f t="shared" si="119"/>
        <v>0</v>
      </c>
      <c r="KHJ186" s="13">
        <f t="shared" si="119"/>
        <v>0</v>
      </c>
      <c r="KHK186" s="13">
        <f t="shared" si="119"/>
        <v>0</v>
      </c>
      <c r="KHL186" s="13">
        <f t="shared" si="119"/>
        <v>0</v>
      </c>
      <c r="KHM186" s="13">
        <f t="shared" si="119"/>
        <v>0</v>
      </c>
      <c r="KHN186" s="13">
        <f t="shared" si="119"/>
        <v>0</v>
      </c>
      <c r="KHO186" s="13">
        <f t="shared" si="119"/>
        <v>0</v>
      </c>
      <c r="KHP186" s="13">
        <f t="shared" si="119"/>
        <v>0</v>
      </c>
      <c r="KHQ186" s="13">
        <f t="shared" si="119"/>
        <v>0</v>
      </c>
      <c r="KHR186" s="13">
        <f t="shared" si="119"/>
        <v>0</v>
      </c>
      <c r="KHS186" s="13">
        <f t="shared" si="119"/>
        <v>0</v>
      </c>
      <c r="KHT186" s="13">
        <f t="shared" si="119"/>
        <v>0</v>
      </c>
      <c r="KHU186" s="13">
        <f t="shared" si="119"/>
        <v>0</v>
      </c>
      <c r="KHV186" s="13">
        <f t="shared" si="119"/>
        <v>0</v>
      </c>
      <c r="KHW186" s="13">
        <f t="shared" si="119"/>
        <v>0</v>
      </c>
      <c r="KHX186" s="13">
        <f t="shared" si="119"/>
        <v>0</v>
      </c>
      <c r="KHY186" s="13">
        <f t="shared" si="119"/>
        <v>0</v>
      </c>
      <c r="KHZ186" s="13">
        <f t="shared" si="119"/>
        <v>0</v>
      </c>
      <c r="KIA186" s="13">
        <f t="shared" si="119"/>
        <v>0</v>
      </c>
      <c r="KIB186" s="13">
        <f t="shared" si="119"/>
        <v>0</v>
      </c>
      <c r="KIC186" s="13">
        <f t="shared" si="119"/>
        <v>0</v>
      </c>
      <c r="KID186" s="13">
        <f t="shared" si="119"/>
        <v>0</v>
      </c>
      <c r="KIE186" s="13">
        <f t="shared" si="119"/>
        <v>0</v>
      </c>
      <c r="KIF186" s="13">
        <f t="shared" si="119"/>
        <v>0</v>
      </c>
      <c r="KIG186" s="13">
        <f t="shared" si="119"/>
        <v>0</v>
      </c>
      <c r="KIH186" s="13">
        <f t="shared" si="119"/>
        <v>0</v>
      </c>
      <c r="KII186" s="13">
        <f t="shared" si="119"/>
        <v>0</v>
      </c>
      <c r="KIJ186" s="13">
        <f t="shared" si="119"/>
        <v>0</v>
      </c>
      <c r="KIK186" s="13">
        <f t="shared" si="119"/>
        <v>0</v>
      </c>
      <c r="KIL186" s="13">
        <f t="shared" si="119"/>
        <v>0</v>
      </c>
      <c r="KIM186" s="13">
        <f t="shared" si="119"/>
        <v>0</v>
      </c>
      <c r="KIN186" s="13">
        <f t="shared" si="119"/>
        <v>0</v>
      </c>
      <c r="KIO186" s="13">
        <f t="shared" si="119"/>
        <v>0</v>
      </c>
      <c r="KIP186" s="13">
        <f t="shared" si="119"/>
        <v>0</v>
      </c>
      <c r="KIQ186" s="13">
        <f t="shared" si="119"/>
        <v>0</v>
      </c>
      <c r="KIR186" s="13">
        <f t="shared" si="119"/>
        <v>0</v>
      </c>
      <c r="KIS186" s="13">
        <f t="shared" si="119"/>
        <v>0</v>
      </c>
      <c r="KIT186" s="13">
        <f t="shared" si="119"/>
        <v>0</v>
      </c>
      <c r="KIU186" s="13">
        <f t="shared" si="119"/>
        <v>0</v>
      </c>
      <c r="KIV186" s="13">
        <f t="shared" si="119"/>
        <v>0</v>
      </c>
      <c r="KIW186" s="13">
        <f t="shared" si="119"/>
        <v>0</v>
      </c>
      <c r="KIX186" s="13">
        <f t="shared" si="119"/>
        <v>0</v>
      </c>
      <c r="KIY186" s="13">
        <f t="shared" si="119"/>
        <v>0</v>
      </c>
      <c r="KIZ186" s="13">
        <f t="shared" si="119"/>
        <v>0</v>
      </c>
      <c r="KJA186" s="13">
        <f t="shared" si="119"/>
        <v>0</v>
      </c>
      <c r="KJB186" s="13">
        <f t="shared" si="119"/>
        <v>0</v>
      </c>
      <c r="KJC186" s="13">
        <f t="shared" si="119"/>
        <v>0</v>
      </c>
      <c r="KJD186" s="13">
        <f t="shared" si="119"/>
        <v>0</v>
      </c>
      <c r="KJE186" s="13">
        <f t="shared" si="119"/>
        <v>0</v>
      </c>
      <c r="KJF186" s="13">
        <f t="shared" si="119"/>
        <v>0</v>
      </c>
      <c r="KJG186" s="13">
        <f t="shared" si="119"/>
        <v>0</v>
      </c>
      <c r="KJH186" s="13">
        <f t="shared" si="119"/>
        <v>0</v>
      </c>
      <c r="KJI186" s="13">
        <f t="shared" ref="KJI186:KLT186" si="120">general_device_image.description</f>
        <v>0</v>
      </c>
      <c r="KJJ186" s="13">
        <f t="shared" si="120"/>
        <v>0</v>
      </c>
      <c r="KJK186" s="13">
        <f t="shared" si="120"/>
        <v>0</v>
      </c>
      <c r="KJL186" s="13">
        <f t="shared" si="120"/>
        <v>0</v>
      </c>
      <c r="KJM186" s="13">
        <f t="shared" si="120"/>
        <v>0</v>
      </c>
      <c r="KJN186" s="13">
        <f t="shared" si="120"/>
        <v>0</v>
      </c>
      <c r="KJO186" s="13">
        <f t="shared" si="120"/>
        <v>0</v>
      </c>
      <c r="KJP186" s="13">
        <f t="shared" si="120"/>
        <v>0</v>
      </c>
      <c r="KJQ186" s="13">
        <f t="shared" si="120"/>
        <v>0</v>
      </c>
      <c r="KJR186" s="13">
        <f t="shared" si="120"/>
        <v>0</v>
      </c>
      <c r="KJS186" s="13">
        <f t="shared" si="120"/>
        <v>0</v>
      </c>
      <c r="KJT186" s="13">
        <f t="shared" si="120"/>
        <v>0</v>
      </c>
      <c r="KJU186" s="13">
        <f t="shared" si="120"/>
        <v>0</v>
      </c>
      <c r="KJV186" s="13">
        <f t="shared" si="120"/>
        <v>0</v>
      </c>
      <c r="KJW186" s="13">
        <f t="shared" si="120"/>
        <v>0</v>
      </c>
      <c r="KJX186" s="13">
        <f t="shared" si="120"/>
        <v>0</v>
      </c>
      <c r="KJY186" s="13">
        <f t="shared" si="120"/>
        <v>0</v>
      </c>
      <c r="KJZ186" s="13">
        <f t="shared" si="120"/>
        <v>0</v>
      </c>
      <c r="KKA186" s="13">
        <f t="shared" si="120"/>
        <v>0</v>
      </c>
      <c r="KKB186" s="13">
        <f t="shared" si="120"/>
        <v>0</v>
      </c>
      <c r="KKC186" s="13">
        <f t="shared" si="120"/>
        <v>0</v>
      </c>
      <c r="KKD186" s="13">
        <f t="shared" si="120"/>
        <v>0</v>
      </c>
      <c r="KKE186" s="13">
        <f t="shared" si="120"/>
        <v>0</v>
      </c>
      <c r="KKF186" s="13">
        <f t="shared" si="120"/>
        <v>0</v>
      </c>
      <c r="KKG186" s="13">
        <f t="shared" si="120"/>
        <v>0</v>
      </c>
      <c r="KKH186" s="13">
        <f t="shared" si="120"/>
        <v>0</v>
      </c>
      <c r="KKI186" s="13">
        <f t="shared" si="120"/>
        <v>0</v>
      </c>
      <c r="KKJ186" s="13">
        <f t="shared" si="120"/>
        <v>0</v>
      </c>
      <c r="KKK186" s="13">
        <f t="shared" si="120"/>
        <v>0</v>
      </c>
      <c r="KKL186" s="13">
        <f t="shared" si="120"/>
        <v>0</v>
      </c>
      <c r="KKM186" s="13">
        <f t="shared" si="120"/>
        <v>0</v>
      </c>
      <c r="KKN186" s="13">
        <f t="shared" si="120"/>
        <v>0</v>
      </c>
      <c r="KKO186" s="13">
        <f t="shared" si="120"/>
        <v>0</v>
      </c>
      <c r="KKP186" s="13">
        <f t="shared" si="120"/>
        <v>0</v>
      </c>
      <c r="KKQ186" s="13">
        <f t="shared" si="120"/>
        <v>0</v>
      </c>
      <c r="KKR186" s="13">
        <f t="shared" si="120"/>
        <v>0</v>
      </c>
      <c r="KKS186" s="13">
        <f t="shared" si="120"/>
        <v>0</v>
      </c>
      <c r="KKT186" s="13">
        <f t="shared" si="120"/>
        <v>0</v>
      </c>
      <c r="KKU186" s="13">
        <f t="shared" si="120"/>
        <v>0</v>
      </c>
      <c r="KKV186" s="13">
        <f t="shared" si="120"/>
        <v>0</v>
      </c>
      <c r="KKW186" s="13">
        <f t="shared" si="120"/>
        <v>0</v>
      </c>
      <c r="KKX186" s="13">
        <f t="shared" si="120"/>
        <v>0</v>
      </c>
      <c r="KKY186" s="13">
        <f t="shared" si="120"/>
        <v>0</v>
      </c>
      <c r="KKZ186" s="13">
        <f t="shared" si="120"/>
        <v>0</v>
      </c>
      <c r="KLA186" s="13">
        <f t="shared" si="120"/>
        <v>0</v>
      </c>
      <c r="KLB186" s="13">
        <f t="shared" si="120"/>
        <v>0</v>
      </c>
      <c r="KLC186" s="13">
        <f t="shared" si="120"/>
        <v>0</v>
      </c>
      <c r="KLD186" s="13">
        <f t="shared" si="120"/>
        <v>0</v>
      </c>
      <c r="KLE186" s="13">
        <f t="shared" si="120"/>
        <v>0</v>
      </c>
      <c r="KLF186" s="13">
        <f t="shared" si="120"/>
        <v>0</v>
      </c>
      <c r="KLG186" s="13">
        <f t="shared" si="120"/>
        <v>0</v>
      </c>
      <c r="KLH186" s="13">
        <f t="shared" si="120"/>
        <v>0</v>
      </c>
      <c r="KLI186" s="13">
        <f t="shared" si="120"/>
        <v>0</v>
      </c>
      <c r="KLJ186" s="13">
        <f t="shared" si="120"/>
        <v>0</v>
      </c>
      <c r="KLK186" s="13">
        <f t="shared" si="120"/>
        <v>0</v>
      </c>
      <c r="KLL186" s="13">
        <f t="shared" si="120"/>
        <v>0</v>
      </c>
      <c r="KLM186" s="13">
        <f t="shared" si="120"/>
        <v>0</v>
      </c>
      <c r="KLN186" s="13">
        <f t="shared" si="120"/>
        <v>0</v>
      </c>
      <c r="KLO186" s="13">
        <f t="shared" si="120"/>
        <v>0</v>
      </c>
      <c r="KLP186" s="13">
        <f t="shared" si="120"/>
        <v>0</v>
      </c>
      <c r="KLQ186" s="13">
        <f t="shared" si="120"/>
        <v>0</v>
      </c>
      <c r="KLR186" s="13">
        <f t="shared" si="120"/>
        <v>0</v>
      </c>
      <c r="KLS186" s="13">
        <f t="shared" si="120"/>
        <v>0</v>
      </c>
      <c r="KLT186" s="13">
        <f t="shared" si="120"/>
        <v>0</v>
      </c>
      <c r="KLU186" s="13">
        <f t="shared" ref="KLU186:KOF186" si="121">general_device_image.description</f>
        <v>0</v>
      </c>
      <c r="KLV186" s="13">
        <f t="shared" si="121"/>
        <v>0</v>
      </c>
      <c r="KLW186" s="13">
        <f t="shared" si="121"/>
        <v>0</v>
      </c>
      <c r="KLX186" s="13">
        <f t="shared" si="121"/>
        <v>0</v>
      </c>
      <c r="KLY186" s="13">
        <f t="shared" si="121"/>
        <v>0</v>
      </c>
      <c r="KLZ186" s="13">
        <f t="shared" si="121"/>
        <v>0</v>
      </c>
      <c r="KMA186" s="13">
        <f t="shared" si="121"/>
        <v>0</v>
      </c>
      <c r="KMB186" s="13">
        <f t="shared" si="121"/>
        <v>0</v>
      </c>
      <c r="KMC186" s="13">
        <f t="shared" si="121"/>
        <v>0</v>
      </c>
      <c r="KMD186" s="13">
        <f t="shared" si="121"/>
        <v>0</v>
      </c>
      <c r="KME186" s="13">
        <f t="shared" si="121"/>
        <v>0</v>
      </c>
      <c r="KMF186" s="13">
        <f t="shared" si="121"/>
        <v>0</v>
      </c>
      <c r="KMG186" s="13">
        <f t="shared" si="121"/>
        <v>0</v>
      </c>
      <c r="KMH186" s="13">
        <f t="shared" si="121"/>
        <v>0</v>
      </c>
      <c r="KMI186" s="13">
        <f t="shared" si="121"/>
        <v>0</v>
      </c>
      <c r="KMJ186" s="13">
        <f t="shared" si="121"/>
        <v>0</v>
      </c>
      <c r="KMK186" s="13">
        <f t="shared" si="121"/>
        <v>0</v>
      </c>
      <c r="KML186" s="13">
        <f t="shared" si="121"/>
        <v>0</v>
      </c>
      <c r="KMM186" s="13">
        <f t="shared" si="121"/>
        <v>0</v>
      </c>
      <c r="KMN186" s="13">
        <f t="shared" si="121"/>
        <v>0</v>
      </c>
      <c r="KMO186" s="13">
        <f t="shared" si="121"/>
        <v>0</v>
      </c>
      <c r="KMP186" s="13">
        <f t="shared" si="121"/>
        <v>0</v>
      </c>
      <c r="KMQ186" s="13">
        <f t="shared" si="121"/>
        <v>0</v>
      </c>
      <c r="KMR186" s="13">
        <f t="shared" si="121"/>
        <v>0</v>
      </c>
      <c r="KMS186" s="13">
        <f t="shared" si="121"/>
        <v>0</v>
      </c>
      <c r="KMT186" s="13">
        <f t="shared" si="121"/>
        <v>0</v>
      </c>
      <c r="KMU186" s="13">
        <f t="shared" si="121"/>
        <v>0</v>
      </c>
      <c r="KMV186" s="13">
        <f t="shared" si="121"/>
        <v>0</v>
      </c>
      <c r="KMW186" s="13">
        <f t="shared" si="121"/>
        <v>0</v>
      </c>
      <c r="KMX186" s="13">
        <f t="shared" si="121"/>
        <v>0</v>
      </c>
      <c r="KMY186" s="13">
        <f t="shared" si="121"/>
        <v>0</v>
      </c>
      <c r="KMZ186" s="13">
        <f t="shared" si="121"/>
        <v>0</v>
      </c>
      <c r="KNA186" s="13">
        <f t="shared" si="121"/>
        <v>0</v>
      </c>
      <c r="KNB186" s="13">
        <f t="shared" si="121"/>
        <v>0</v>
      </c>
      <c r="KNC186" s="13">
        <f t="shared" si="121"/>
        <v>0</v>
      </c>
      <c r="KND186" s="13">
        <f t="shared" si="121"/>
        <v>0</v>
      </c>
      <c r="KNE186" s="13">
        <f t="shared" si="121"/>
        <v>0</v>
      </c>
      <c r="KNF186" s="13">
        <f t="shared" si="121"/>
        <v>0</v>
      </c>
      <c r="KNG186" s="13">
        <f t="shared" si="121"/>
        <v>0</v>
      </c>
      <c r="KNH186" s="13">
        <f t="shared" si="121"/>
        <v>0</v>
      </c>
      <c r="KNI186" s="13">
        <f t="shared" si="121"/>
        <v>0</v>
      </c>
      <c r="KNJ186" s="13">
        <f t="shared" si="121"/>
        <v>0</v>
      </c>
      <c r="KNK186" s="13">
        <f t="shared" si="121"/>
        <v>0</v>
      </c>
      <c r="KNL186" s="13">
        <f t="shared" si="121"/>
        <v>0</v>
      </c>
      <c r="KNM186" s="13">
        <f t="shared" si="121"/>
        <v>0</v>
      </c>
      <c r="KNN186" s="13">
        <f t="shared" si="121"/>
        <v>0</v>
      </c>
      <c r="KNO186" s="13">
        <f t="shared" si="121"/>
        <v>0</v>
      </c>
      <c r="KNP186" s="13">
        <f t="shared" si="121"/>
        <v>0</v>
      </c>
      <c r="KNQ186" s="13">
        <f t="shared" si="121"/>
        <v>0</v>
      </c>
      <c r="KNR186" s="13">
        <f t="shared" si="121"/>
        <v>0</v>
      </c>
      <c r="KNS186" s="13">
        <f t="shared" si="121"/>
        <v>0</v>
      </c>
      <c r="KNT186" s="13">
        <f t="shared" si="121"/>
        <v>0</v>
      </c>
      <c r="KNU186" s="13">
        <f t="shared" si="121"/>
        <v>0</v>
      </c>
      <c r="KNV186" s="13">
        <f t="shared" si="121"/>
        <v>0</v>
      </c>
      <c r="KNW186" s="13">
        <f t="shared" si="121"/>
        <v>0</v>
      </c>
      <c r="KNX186" s="13">
        <f t="shared" si="121"/>
        <v>0</v>
      </c>
      <c r="KNY186" s="13">
        <f t="shared" si="121"/>
        <v>0</v>
      </c>
      <c r="KNZ186" s="13">
        <f t="shared" si="121"/>
        <v>0</v>
      </c>
      <c r="KOA186" s="13">
        <f t="shared" si="121"/>
        <v>0</v>
      </c>
      <c r="KOB186" s="13">
        <f t="shared" si="121"/>
        <v>0</v>
      </c>
      <c r="KOC186" s="13">
        <f t="shared" si="121"/>
        <v>0</v>
      </c>
      <c r="KOD186" s="13">
        <f t="shared" si="121"/>
        <v>0</v>
      </c>
      <c r="KOE186" s="13">
        <f t="shared" si="121"/>
        <v>0</v>
      </c>
      <c r="KOF186" s="13">
        <f t="shared" si="121"/>
        <v>0</v>
      </c>
      <c r="KOG186" s="13">
        <f t="shared" ref="KOG186:KQR186" si="122">general_device_image.description</f>
        <v>0</v>
      </c>
      <c r="KOH186" s="13">
        <f t="shared" si="122"/>
        <v>0</v>
      </c>
      <c r="KOI186" s="13">
        <f t="shared" si="122"/>
        <v>0</v>
      </c>
      <c r="KOJ186" s="13">
        <f t="shared" si="122"/>
        <v>0</v>
      </c>
      <c r="KOK186" s="13">
        <f t="shared" si="122"/>
        <v>0</v>
      </c>
      <c r="KOL186" s="13">
        <f t="shared" si="122"/>
        <v>0</v>
      </c>
      <c r="KOM186" s="13">
        <f t="shared" si="122"/>
        <v>0</v>
      </c>
      <c r="KON186" s="13">
        <f t="shared" si="122"/>
        <v>0</v>
      </c>
      <c r="KOO186" s="13">
        <f t="shared" si="122"/>
        <v>0</v>
      </c>
      <c r="KOP186" s="13">
        <f t="shared" si="122"/>
        <v>0</v>
      </c>
      <c r="KOQ186" s="13">
        <f t="shared" si="122"/>
        <v>0</v>
      </c>
      <c r="KOR186" s="13">
        <f t="shared" si="122"/>
        <v>0</v>
      </c>
      <c r="KOS186" s="13">
        <f t="shared" si="122"/>
        <v>0</v>
      </c>
      <c r="KOT186" s="13">
        <f t="shared" si="122"/>
        <v>0</v>
      </c>
      <c r="KOU186" s="13">
        <f t="shared" si="122"/>
        <v>0</v>
      </c>
      <c r="KOV186" s="13">
        <f t="shared" si="122"/>
        <v>0</v>
      </c>
      <c r="KOW186" s="13">
        <f t="shared" si="122"/>
        <v>0</v>
      </c>
      <c r="KOX186" s="13">
        <f t="shared" si="122"/>
        <v>0</v>
      </c>
      <c r="KOY186" s="13">
        <f t="shared" si="122"/>
        <v>0</v>
      </c>
      <c r="KOZ186" s="13">
        <f t="shared" si="122"/>
        <v>0</v>
      </c>
      <c r="KPA186" s="13">
        <f t="shared" si="122"/>
        <v>0</v>
      </c>
      <c r="KPB186" s="13">
        <f t="shared" si="122"/>
        <v>0</v>
      </c>
      <c r="KPC186" s="13">
        <f t="shared" si="122"/>
        <v>0</v>
      </c>
      <c r="KPD186" s="13">
        <f t="shared" si="122"/>
        <v>0</v>
      </c>
      <c r="KPE186" s="13">
        <f t="shared" si="122"/>
        <v>0</v>
      </c>
      <c r="KPF186" s="13">
        <f t="shared" si="122"/>
        <v>0</v>
      </c>
      <c r="KPG186" s="13">
        <f t="shared" si="122"/>
        <v>0</v>
      </c>
      <c r="KPH186" s="13">
        <f t="shared" si="122"/>
        <v>0</v>
      </c>
      <c r="KPI186" s="13">
        <f t="shared" si="122"/>
        <v>0</v>
      </c>
      <c r="KPJ186" s="13">
        <f t="shared" si="122"/>
        <v>0</v>
      </c>
      <c r="KPK186" s="13">
        <f t="shared" si="122"/>
        <v>0</v>
      </c>
      <c r="KPL186" s="13">
        <f t="shared" si="122"/>
        <v>0</v>
      </c>
      <c r="KPM186" s="13">
        <f t="shared" si="122"/>
        <v>0</v>
      </c>
      <c r="KPN186" s="13">
        <f t="shared" si="122"/>
        <v>0</v>
      </c>
      <c r="KPO186" s="13">
        <f t="shared" si="122"/>
        <v>0</v>
      </c>
      <c r="KPP186" s="13">
        <f t="shared" si="122"/>
        <v>0</v>
      </c>
      <c r="KPQ186" s="13">
        <f t="shared" si="122"/>
        <v>0</v>
      </c>
      <c r="KPR186" s="13">
        <f t="shared" si="122"/>
        <v>0</v>
      </c>
      <c r="KPS186" s="13">
        <f t="shared" si="122"/>
        <v>0</v>
      </c>
      <c r="KPT186" s="13">
        <f t="shared" si="122"/>
        <v>0</v>
      </c>
      <c r="KPU186" s="13">
        <f t="shared" si="122"/>
        <v>0</v>
      </c>
      <c r="KPV186" s="13">
        <f t="shared" si="122"/>
        <v>0</v>
      </c>
      <c r="KPW186" s="13">
        <f t="shared" si="122"/>
        <v>0</v>
      </c>
      <c r="KPX186" s="13">
        <f t="shared" si="122"/>
        <v>0</v>
      </c>
      <c r="KPY186" s="13">
        <f t="shared" si="122"/>
        <v>0</v>
      </c>
      <c r="KPZ186" s="13">
        <f t="shared" si="122"/>
        <v>0</v>
      </c>
      <c r="KQA186" s="13">
        <f t="shared" si="122"/>
        <v>0</v>
      </c>
      <c r="KQB186" s="13">
        <f t="shared" si="122"/>
        <v>0</v>
      </c>
      <c r="KQC186" s="13">
        <f t="shared" si="122"/>
        <v>0</v>
      </c>
      <c r="KQD186" s="13">
        <f t="shared" si="122"/>
        <v>0</v>
      </c>
      <c r="KQE186" s="13">
        <f t="shared" si="122"/>
        <v>0</v>
      </c>
      <c r="KQF186" s="13">
        <f t="shared" si="122"/>
        <v>0</v>
      </c>
      <c r="KQG186" s="13">
        <f t="shared" si="122"/>
        <v>0</v>
      </c>
      <c r="KQH186" s="13">
        <f t="shared" si="122"/>
        <v>0</v>
      </c>
      <c r="KQI186" s="13">
        <f t="shared" si="122"/>
        <v>0</v>
      </c>
      <c r="KQJ186" s="13">
        <f t="shared" si="122"/>
        <v>0</v>
      </c>
      <c r="KQK186" s="13">
        <f t="shared" si="122"/>
        <v>0</v>
      </c>
      <c r="KQL186" s="13">
        <f t="shared" si="122"/>
        <v>0</v>
      </c>
      <c r="KQM186" s="13">
        <f t="shared" si="122"/>
        <v>0</v>
      </c>
      <c r="KQN186" s="13">
        <f t="shared" si="122"/>
        <v>0</v>
      </c>
      <c r="KQO186" s="13">
        <f t="shared" si="122"/>
        <v>0</v>
      </c>
      <c r="KQP186" s="13">
        <f t="shared" si="122"/>
        <v>0</v>
      </c>
      <c r="KQQ186" s="13">
        <f t="shared" si="122"/>
        <v>0</v>
      </c>
      <c r="KQR186" s="13">
        <f t="shared" si="122"/>
        <v>0</v>
      </c>
      <c r="KQS186" s="13">
        <f t="shared" ref="KQS186:KTD186" si="123">general_device_image.description</f>
        <v>0</v>
      </c>
      <c r="KQT186" s="13">
        <f t="shared" si="123"/>
        <v>0</v>
      </c>
      <c r="KQU186" s="13">
        <f t="shared" si="123"/>
        <v>0</v>
      </c>
      <c r="KQV186" s="13">
        <f t="shared" si="123"/>
        <v>0</v>
      </c>
      <c r="KQW186" s="13">
        <f t="shared" si="123"/>
        <v>0</v>
      </c>
      <c r="KQX186" s="13">
        <f t="shared" si="123"/>
        <v>0</v>
      </c>
      <c r="KQY186" s="13">
        <f t="shared" si="123"/>
        <v>0</v>
      </c>
      <c r="KQZ186" s="13">
        <f t="shared" si="123"/>
        <v>0</v>
      </c>
      <c r="KRA186" s="13">
        <f t="shared" si="123"/>
        <v>0</v>
      </c>
      <c r="KRB186" s="13">
        <f t="shared" si="123"/>
        <v>0</v>
      </c>
      <c r="KRC186" s="13">
        <f t="shared" si="123"/>
        <v>0</v>
      </c>
      <c r="KRD186" s="13">
        <f t="shared" si="123"/>
        <v>0</v>
      </c>
      <c r="KRE186" s="13">
        <f t="shared" si="123"/>
        <v>0</v>
      </c>
      <c r="KRF186" s="13">
        <f t="shared" si="123"/>
        <v>0</v>
      </c>
      <c r="KRG186" s="13">
        <f t="shared" si="123"/>
        <v>0</v>
      </c>
      <c r="KRH186" s="13">
        <f t="shared" si="123"/>
        <v>0</v>
      </c>
      <c r="KRI186" s="13">
        <f t="shared" si="123"/>
        <v>0</v>
      </c>
      <c r="KRJ186" s="13">
        <f t="shared" si="123"/>
        <v>0</v>
      </c>
      <c r="KRK186" s="13">
        <f t="shared" si="123"/>
        <v>0</v>
      </c>
      <c r="KRL186" s="13">
        <f t="shared" si="123"/>
        <v>0</v>
      </c>
      <c r="KRM186" s="13">
        <f t="shared" si="123"/>
        <v>0</v>
      </c>
      <c r="KRN186" s="13">
        <f t="shared" si="123"/>
        <v>0</v>
      </c>
      <c r="KRO186" s="13">
        <f t="shared" si="123"/>
        <v>0</v>
      </c>
      <c r="KRP186" s="13">
        <f t="shared" si="123"/>
        <v>0</v>
      </c>
      <c r="KRQ186" s="13">
        <f t="shared" si="123"/>
        <v>0</v>
      </c>
      <c r="KRR186" s="13">
        <f t="shared" si="123"/>
        <v>0</v>
      </c>
      <c r="KRS186" s="13">
        <f t="shared" si="123"/>
        <v>0</v>
      </c>
      <c r="KRT186" s="13">
        <f t="shared" si="123"/>
        <v>0</v>
      </c>
      <c r="KRU186" s="13">
        <f t="shared" si="123"/>
        <v>0</v>
      </c>
      <c r="KRV186" s="13">
        <f t="shared" si="123"/>
        <v>0</v>
      </c>
      <c r="KRW186" s="13">
        <f t="shared" si="123"/>
        <v>0</v>
      </c>
      <c r="KRX186" s="13">
        <f t="shared" si="123"/>
        <v>0</v>
      </c>
      <c r="KRY186" s="13">
        <f t="shared" si="123"/>
        <v>0</v>
      </c>
      <c r="KRZ186" s="13">
        <f t="shared" si="123"/>
        <v>0</v>
      </c>
      <c r="KSA186" s="13">
        <f t="shared" si="123"/>
        <v>0</v>
      </c>
      <c r="KSB186" s="13">
        <f t="shared" si="123"/>
        <v>0</v>
      </c>
      <c r="KSC186" s="13">
        <f t="shared" si="123"/>
        <v>0</v>
      </c>
      <c r="KSD186" s="13">
        <f t="shared" si="123"/>
        <v>0</v>
      </c>
      <c r="KSE186" s="13">
        <f t="shared" si="123"/>
        <v>0</v>
      </c>
      <c r="KSF186" s="13">
        <f t="shared" si="123"/>
        <v>0</v>
      </c>
      <c r="KSG186" s="13">
        <f t="shared" si="123"/>
        <v>0</v>
      </c>
      <c r="KSH186" s="13">
        <f t="shared" si="123"/>
        <v>0</v>
      </c>
      <c r="KSI186" s="13">
        <f t="shared" si="123"/>
        <v>0</v>
      </c>
      <c r="KSJ186" s="13">
        <f t="shared" si="123"/>
        <v>0</v>
      </c>
      <c r="KSK186" s="13">
        <f t="shared" si="123"/>
        <v>0</v>
      </c>
      <c r="KSL186" s="13">
        <f t="shared" si="123"/>
        <v>0</v>
      </c>
      <c r="KSM186" s="13">
        <f t="shared" si="123"/>
        <v>0</v>
      </c>
      <c r="KSN186" s="13">
        <f t="shared" si="123"/>
        <v>0</v>
      </c>
      <c r="KSO186" s="13">
        <f t="shared" si="123"/>
        <v>0</v>
      </c>
      <c r="KSP186" s="13">
        <f t="shared" si="123"/>
        <v>0</v>
      </c>
      <c r="KSQ186" s="13">
        <f t="shared" si="123"/>
        <v>0</v>
      </c>
      <c r="KSR186" s="13">
        <f t="shared" si="123"/>
        <v>0</v>
      </c>
      <c r="KSS186" s="13">
        <f t="shared" si="123"/>
        <v>0</v>
      </c>
      <c r="KST186" s="13">
        <f t="shared" si="123"/>
        <v>0</v>
      </c>
      <c r="KSU186" s="13">
        <f t="shared" si="123"/>
        <v>0</v>
      </c>
      <c r="KSV186" s="13">
        <f t="shared" si="123"/>
        <v>0</v>
      </c>
      <c r="KSW186" s="13">
        <f t="shared" si="123"/>
        <v>0</v>
      </c>
      <c r="KSX186" s="13">
        <f t="shared" si="123"/>
        <v>0</v>
      </c>
      <c r="KSY186" s="13">
        <f t="shared" si="123"/>
        <v>0</v>
      </c>
      <c r="KSZ186" s="13">
        <f t="shared" si="123"/>
        <v>0</v>
      </c>
      <c r="KTA186" s="13">
        <f t="shared" si="123"/>
        <v>0</v>
      </c>
      <c r="KTB186" s="13">
        <f t="shared" si="123"/>
        <v>0</v>
      </c>
      <c r="KTC186" s="13">
        <f t="shared" si="123"/>
        <v>0</v>
      </c>
      <c r="KTD186" s="13">
        <f t="shared" si="123"/>
        <v>0</v>
      </c>
      <c r="KTE186" s="13">
        <f t="shared" ref="KTE186:KVP186" si="124">general_device_image.description</f>
        <v>0</v>
      </c>
      <c r="KTF186" s="13">
        <f t="shared" si="124"/>
        <v>0</v>
      </c>
      <c r="KTG186" s="13">
        <f t="shared" si="124"/>
        <v>0</v>
      </c>
      <c r="KTH186" s="13">
        <f t="shared" si="124"/>
        <v>0</v>
      </c>
      <c r="KTI186" s="13">
        <f t="shared" si="124"/>
        <v>0</v>
      </c>
      <c r="KTJ186" s="13">
        <f t="shared" si="124"/>
        <v>0</v>
      </c>
      <c r="KTK186" s="13">
        <f t="shared" si="124"/>
        <v>0</v>
      </c>
      <c r="KTL186" s="13">
        <f t="shared" si="124"/>
        <v>0</v>
      </c>
      <c r="KTM186" s="13">
        <f t="shared" si="124"/>
        <v>0</v>
      </c>
      <c r="KTN186" s="13">
        <f t="shared" si="124"/>
        <v>0</v>
      </c>
      <c r="KTO186" s="13">
        <f t="shared" si="124"/>
        <v>0</v>
      </c>
      <c r="KTP186" s="13">
        <f t="shared" si="124"/>
        <v>0</v>
      </c>
      <c r="KTQ186" s="13">
        <f t="shared" si="124"/>
        <v>0</v>
      </c>
      <c r="KTR186" s="13">
        <f t="shared" si="124"/>
        <v>0</v>
      </c>
      <c r="KTS186" s="13">
        <f t="shared" si="124"/>
        <v>0</v>
      </c>
      <c r="KTT186" s="13">
        <f t="shared" si="124"/>
        <v>0</v>
      </c>
      <c r="KTU186" s="13">
        <f t="shared" si="124"/>
        <v>0</v>
      </c>
      <c r="KTV186" s="13">
        <f t="shared" si="124"/>
        <v>0</v>
      </c>
      <c r="KTW186" s="13">
        <f t="shared" si="124"/>
        <v>0</v>
      </c>
      <c r="KTX186" s="13">
        <f t="shared" si="124"/>
        <v>0</v>
      </c>
      <c r="KTY186" s="13">
        <f t="shared" si="124"/>
        <v>0</v>
      </c>
      <c r="KTZ186" s="13">
        <f t="shared" si="124"/>
        <v>0</v>
      </c>
      <c r="KUA186" s="13">
        <f t="shared" si="124"/>
        <v>0</v>
      </c>
      <c r="KUB186" s="13">
        <f t="shared" si="124"/>
        <v>0</v>
      </c>
      <c r="KUC186" s="13">
        <f t="shared" si="124"/>
        <v>0</v>
      </c>
      <c r="KUD186" s="13">
        <f t="shared" si="124"/>
        <v>0</v>
      </c>
      <c r="KUE186" s="13">
        <f t="shared" si="124"/>
        <v>0</v>
      </c>
      <c r="KUF186" s="13">
        <f t="shared" si="124"/>
        <v>0</v>
      </c>
      <c r="KUG186" s="13">
        <f t="shared" si="124"/>
        <v>0</v>
      </c>
      <c r="KUH186" s="13">
        <f t="shared" si="124"/>
        <v>0</v>
      </c>
      <c r="KUI186" s="13">
        <f t="shared" si="124"/>
        <v>0</v>
      </c>
      <c r="KUJ186" s="13">
        <f t="shared" si="124"/>
        <v>0</v>
      </c>
      <c r="KUK186" s="13">
        <f t="shared" si="124"/>
        <v>0</v>
      </c>
      <c r="KUL186" s="13">
        <f t="shared" si="124"/>
        <v>0</v>
      </c>
      <c r="KUM186" s="13">
        <f t="shared" si="124"/>
        <v>0</v>
      </c>
      <c r="KUN186" s="13">
        <f t="shared" si="124"/>
        <v>0</v>
      </c>
      <c r="KUO186" s="13">
        <f t="shared" si="124"/>
        <v>0</v>
      </c>
      <c r="KUP186" s="13">
        <f t="shared" si="124"/>
        <v>0</v>
      </c>
      <c r="KUQ186" s="13">
        <f t="shared" si="124"/>
        <v>0</v>
      </c>
      <c r="KUR186" s="13">
        <f t="shared" si="124"/>
        <v>0</v>
      </c>
      <c r="KUS186" s="13">
        <f t="shared" si="124"/>
        <v>0</v>
      </c>
      <c r="KUT186" s="13">
        <f t="shared" si="124"/>
        <v>0</v>
      </c>
      <c r="KUU186" s="13">
        <f t="shared" si="124"/>
        <v>0</v>
      </c>
      <c r="KUV186" s="13">
        <f t="shared" si="124"/>
        <v>0</v>
      </c>
      <c r="KUW186" s="13">
        <f t="shared" si="124"/>
        <v>0</v>
      </c>
      <c r="KUX186" s="13">
        <f t="shared" si="124"/>
        <v>0</v>
      </c>
      <c r="KUY186" s="13">
        <f t="shared" si="124"/>
        <v>0</v>
      </c>
      <c r="KUZ186" s="13">
        <f t="shared" si="124"/>
        <v>0</v>
      </c>
      <c r="KVA186" s="13">
        <f t="shared" si="124"/>
        <v>0</v>
      </c>
      <c r="KVB186" s="13">
        <f t="shared" si="124"/>
        <v>0</v>
      </c>
      <c r="KVC186" s="13">
        <f t="shared" si="124"/>
        <v>0</v>
      </c>
      <c r="KVD186" s="13">
        <f t="shared" si="124"/>
        <v>0</v>
      </c>
      <c r="KVE186" s="13">
        <f t="shared" si="124"/>
        <v>0</v>
      </c>
      <c r="KVF186" s="13">
        <f t="shared" si="124"/>
        <v>0</v>
      </c>
      <c r="KVG186" s="13">
        <f t="shared" si="124"/>
        <v>0</v>
      </c>
      <c r="KVH186" s="13">
        <f t="shared" si="124"/>
        <v>0</v>
      </c>
      <c r="KVI186" s="13">
        <f t="shared" si="124"/>
        <v>0</v>
      </c>
      <c r="KVJ186" s="13">
        <f t="shared" si="124"/>
        <v>0</v>
      </c>
      <c r="KVK186" s="13">
        <f t="shared" si="124"/>
        <v>0</v>
      </c>
      <c r="KVL186" s="13">
        <f t="shared" si="124"/>
        <v>0</v>
      </c>
      <c r="KVM186" s="13">
        <f t="shared" si="124"/>
        <v>0</v>
      </c>
      <c r="KVN186" s="13">
        <f t="shared" si="124"/>
        <v>0</v>
      </c>
      <c r="KVO186" s="13">
        <f t="shared" si="124"/>
        <v>0</v>
      </c>
      <c r="KVP186" s="13">
        <f t="shared" si="124"/>
        <v>0</v>
      </c>
      <c r="KVQ186" s="13">
        <f t="shared" ref="KVQ186:KYB186" si="125">general_device_image.description</f>
        <v>0</v>
      </c>
      <c r="KVR186" s="13">
        <f t="shared" si="125"/>
        <v>0</v>
      </c>
      <c r="KVS186" s="13">
        <f t="shared" si="125"/>
        <v>0</v>
      </c>
      <c r="KVT186" s="13">
        <f t="shared" si="125"/>
        <v>0</v>
      </c>
      <c r="KVU186" s="13">
        <f t="shared" si="125"/>
        <v>0</v>
      </c>
      <c r="KVV186" s="13">
        <f t="shared" si="125"/>
        <v>0</v>
      </c>
      <c r="KVW186" s="13">
        <f t="shared" si="125"/>
        <v>0</v>
      </c>
      <c r="KVX186" s="13">
        <f t="shared" si="125"/>
        <v>0</v>
      </c>
      <c r="KVY186" s="13">
        <f t="shared" si="125"/>
        <v>0</v>
      </c>
      <c r="KVZ186" s="13">
        <f t="shared" si="125"/>
        <v>0</v>
      </c>
      <c r="KWA186" s="13">
        <f t="shared" si="125"/>
        <v>0</v>
      </c>
      <c r="KWB186" s="13">
        <f t="shared" si="125"/>
        <v>0</v>
      </c>
      <c r="KWC186" s="13">
        <f t="shared" si="125"/>
        <v>0</v>
      </c>
      <c r="KWD186" s="13">
        <f t="shared" si="125"/>
        <v>0</v>
      </c>
      <c r="KWE186" s="13">
        <f t="shared" si="125"/>
        <v>0</v>
      </c>
      <c r="KWF186" s="13">
        <f t="shared" si="125"/>
        <v>0</v>
      </c>
      <c r="KWG186" s="13">
        <f t="shared" si="125"/>
        <v>0</v>
      </c>
      <c r="KWH186" s="13">
        <f t="shared" si="125"/>
        <v>0</v>
      </c>
      <c r="KWI186" s="13">
        <f t="shared" si="125"/>
        <v>0</v>
      </c>
      <c r="KWJ186" s="13">
        <f t="shared" si="125"/>
        <v>0</v>
      </c>
      <c r="KWK186" s="13">
        <f t="shared" si="125"/>
        <v>0</v>
      </c>
      <c r="KWL186" s="13">
        <f t="shared" si="125"/>
        <v>0</v>
      </c>
      <c r="KWM186" s="13">
        <f t="shared" si="125"/>
        <v>0</v>
      </c>
      <c r="KWN186" s="13">
        <f t="shared" si="125"/>
        <v>0</v>
      </c>
      <c r="KWO186" s="13">
        <f t="shared" si="125"/>
        <v>0</v>
      </c>
      <c r="KWP186" s="13">
        <f t="shared" si="125"/>
        <v>0</v>
      </c>
      <c r="KWQ186" s="13">
        <f t="shared" si="125"/>
        <v>0</v>
      </c>
      <c r="KWR186" s="13">
        <f t="shared" si="125"/>
        <v>0</v>
      </c>
      <c r="KWS186" s="13">
        <f t="shared" si="125"/>
        <v>0</v>
      </c>
      <c r="KWT186" s="13">
        <f t="shared" si="125"/>
        <v>0</v>
      </c>
      <c r="KWU186" s="13">
        <f t="shared" si="125"/>
        <v>0</v>
      </c>
      <c r="KWV186" s="13">
        <f t="shared" si="125"/>
        <v>0</v>
      </c>
      <c r="KWW186" s="13">
        <f t="shared" si="125"/>
        <v>0</v>
      </c>
      <c r="KWX186" s="13">
        <f t="shared" si="125"/>
        <v>0</v>
      </c>
      <c r="KWY186" s="13">
        <f t="shared" si="125"/>
        <v>0</v>
      </c>
      <c r="KWZ186" s="13">
        <f t="shared" si="125"/>
        <v>0</v>
      </c>
      <c r="KXA186" s="13">
        <f t="shared" si="125"/>
        <v>0</v>
      </c>
      <c r="KXB186" s="13">
        <f t="shared" si="125"/>
        <v>0</v>
      </c>
      <c r="KXC186" s="13">
        <f t="shared" si="125"/>
        <v>0</v>
      </c>
      <c r="KXD186" s="13">
        <f t="shared" si="125"/>
        <v>0</v>
      </c>
      <c r="KXE186" s="13">
        <f t="shared" si="125"/>
        <v>0</v>
      </c>
      <c r="KXF186" s="13">
        <f t="shared" si="125"/>
        <v>0</v>
      </c>
      <c r="KXG186" s="13">
        <f t="shared" si="125"/>
        <v>0</v>
      </c>
      <c r="KXH186" s="13">
        <f t="shared" si="125"/>
        <v>0</v>
      </c>
      <c r="KXI186" s="13">
        <f t="shared" si="125"/>
        <v>0</v>
      </c>
      <c r="KXJ186" s="13">
        <f t="shared" si="125"/>
        <v>0</v>
      </c>
      <c r="KXK186" s="13">
        <f t="shared" si="125"/>
        <v>0</v>
      </c>
      <c r="KXL186" s="13">
        <f t="shared" si="125"/>
        <v>0</v>
      </c>
      <c r="KXM186" s="13">
        <f t="shared" si="125"/>
        <v>0</v>
      </c>
      <c r="KXN186" s="13">
        <f t="shared" si="125"/>
        <v>0</v>
      </c>
      <c r="KXO186" s="13">
        <f t="shared" si="125"/>
        <v>0</v>
      </c>
      <c r="KXP186" s="13">
        <f t="shared" si="125"/>
        <v>0</v>
      </c>
      <c r="KXQ186" s="13">
        <f t="shared" si="125"/>
        <v>0</v>
      </c>
      <c r="KXR186" s="13">
        <f t="shared" si="125"/>
        <v>0</v>
      </c>
      <c r="KXS186" s="13">
        <f t="shared" si="125"/>
        <v>0</v>
      </c>
      <c r="KXT186" s="13">
        <f t="shared" si="125"/>
        <v>0</v>
      </c>
      <c r="KXU186" s="13">
        <f t="shared" si="125"/>
        <v>0</v>
      </c>
      <c r="KXV186" s="13">
        <f t="shared" si="125"/>
        <v>0</v>
      </c>
      <c r="KXW186" s="13">
        <f t="shared" si="125"/>
        <v>0</v>
      </c>
      <c r="KXX186" s="13">
        <f t="shared" si="125"/>
        <v>0</v>
      </c>
      <c r="KXY186" s="13">
        <f t="shared" si="125"/>
        <v>0</v>
      </c>
      <c r="KXZ186" s="13">
        <f t="shared" si="125"/>
        <v>0</v>
      </c>
      <c r="KYA186" s="13">
        <f t="shared" si="125"/>
        <v>0</v>
      </c>
      <c r="KYB186" s="13">
        <f t="shared" si="125"/>
        <v>0</v>
      </c>
      <c r="KYC186" s="13">
        <f t="shared" ref="KYC186:LAN186" si="126">general_device_image.description</f>
        <v>0</v>
      </c>
      <c r="KYD186" s="13">
        <f t="shared" si="126"/>
        <v>0</v>
      </c>
      <c r="KYE186" s="13">
        <f t="shared" si="126"/>
        <v>0</v>
      </c>
      <c r="KYF186" s="13">
        <f t="shared" si="126"/>
        <v>0</v>
      </c>
      <c r="KYG186" s="13">
        <f t="shared" si="126"/>
        <v>0</v>
      </c>
      <c r="KYH186" s="13">
        <f t="shared" si="126"/>
        <v>0</v>
      </c>
      <c r="KYI186" s="13">
        <f t="shared" si="126"/>
        <v>0</v>
      </c>
      <c r="KYJ186" s="13">
        <f t="shared" si="126"/>
        <v>0</v>
      </c>
      <c r="KYK186" s="13">
        <f t="shared" si="126"/>
        <v>0</v>
      </c>
      <c r="KYL186" s="13">
        <f t="shared" si="126"/>
        <v>0</v>
      </c>
      <c r="KYM186" s="13">
        <f t="shared" si="126"/>
        <v>0</v>
      </c>
      <c r="KYN186" s="13">
        <f t="shared" si="126"/>
        <v>0</v>
      </c>
      <c r="KYO186" s="13">
        <f t="shared" si="126"/>
        <v>0</v>
      </c>
      <c r="KYP186" s="13">
        <f t="shared" si="126"/>
        <v>0</v>
      </c>
      <c r="KYQ186" s="13">
        <f t="shared" si="126"/>
        <v>0</v>
      </c>
      <c r="KYR186" s="13">
        <f t="shared" si="126"/>
        <v>0</v>
      </c>
      <c r="KYS186" s="13">
        <f t="shared" si="126"/>
        <v>0</v>
      </c>
      <c r="KYT186" s="13">
        <f t="shared" si="126"/>
        <v>0</v>
      </c>
      <c r="KYU186" s="13">
        <f t="shared" si="126"/>
        <v>0</v>
      </c>
      <c r="KYV186" s="13">
        <f t="shared" si="126"/>
        <v>0</v>
      </c>
      <c r="KYW186" s="13">
        <f t="shared" si="126"/>
        <v>0</v>
      </c>
      <c r="KYX186" s="13">
        <f t="shared" si="126"/>
        <v>0</v>
      </c>
      <c r="KYY186" s="13">
        <f t="shared" si="126"/>
        <v>0</v>
      </c>
      <c r="KYZ186" s="13">
        <f t="shared" si="126"/>
        <v>0</v>
      </c>
      <c r="KZA186" s="13">
        <f t="shared" si="126"/>
        <v>0</v>
      </c>
      <c r="KZB186" s="13">
        <f t="shared" si="126"/>
        <v>0</v>
      </c>
      <c r="KZC186" s="13">
        <f t="shared" si="126"/>
        <v>0</v>
      </c>
      <c r="KZD186" s="13">
        <f t="shared" si="126"/>
        <v>0</v>
      </c>
      <c r="KZE186" s="13">
        <f t="shared" si="126"/>
        <v>0</v>
      </c>
      <c r="KZF186" s="13">
        <f t="shared" si="126"/>
        <v>0</v>
      </c>
      <c r="KZG186" s="13">
        <f t="shared" si="126"/>
        <v>0</v>
      </c>
      <c r="KZH186" s="13">
        <f t="shared" si="126"/>
        <v>0</v>
      </c>
      <c r="KZI186" s="13">
        <f t="shared" si="126"/>
        <v>0</v>
      </c>
      <c r="KZJ186" s="13">
        <f t="shared" si="126"/>
        <v>0</v>
      </c>
      <c r="KZK186" s="13">
        <f t="shared" si="126"/>
        <v>0</v>
      </c>
      <c r="KZL186" s="13">
        <f t="shared" si="126"/>
        <v>0</v>
      </c>
      <c r="KZM186" s="13">
        <f t="shared" si="126"/>
        <v>0</v>
      </c>
      <c r="KZN186" s="13">
        <f t="shared" si="126"/>
        <v>0</v>
      </c>
      <c r="KZO186" s="13">
        <f t="shared" si="126"/>
        <v>0</v>
      </c>
      <c r="KZP186" s="13">
        <f t="shared" si="126"/>
        <v>0</v>
      </c>
      <c r="KZQ186" s="13">
        <f t="shared" si="126"/>
        <v>0</v>
      </c>
      <c r="KZR186" s="13">
        <f t="shared" si="126"/>
        <v>0</v>
      </c>
      <c r="KZS186" s="13">
        <f t="shared" si="126"/>
        <v>0</v>
      </c>
      <c r="KZT186" s="13">
        <f t="shared" si="126"/>
        <v>0</v>
      </c>
      <c r="KZU186" s="13">
        <f t="shared" si="126"/>
        <v>0</v>
      </c>
      <c r="KZV186" s="13">
        <f t="shared" si="126"/>
        <v>0</v>
      </c>
      <c r="KZW186" s="13">
        <f t="shared" si="126"/>
        <v>0</v>
      </c>
      <c r="KZX186" s="13">
        <f t="shared" si="126"/>
        <v>0</v>
      </c>
      <c r="KZY186" s="13">
        <f t="shared" si="126"/>
        <v>0</v>
      </c>
      <c r="KZZ186" s="13">
        <f t="shared" si="126"/>
        <v>0</v>
      </c>
      <c r="LAA186" s="13">
        <f t="shared" si="126"/>
        <v>0</v>
      </c>
      <c r="LAB186" s="13">
        <f t="shared" si="126"/>
        <v>0</v>
      </c>
      <c r="LAC186" s="13">
        <f t="shared" si="126"/>
        <v>0</v>
      </c>
      <c r="LAD186" s="13">
        <f t="shared" si="126"/>
        <v>0</v>
      </c>
      <c r="LAE186" s="13">
        <f t="shared" si="126"/>
        <v>0</v>
      </c>
      <c r="LAF186" s="13">
        <f t="shared" si="126"/>
        <v>0</v>
      </c>
      <c r="LAG186" s="13">
        <f t="shared" si="126"/>
        <v>0</v>
      </c>
      <c r="LAH186" s="13">
        <f t="shared" si="126"/>
        <v>0</v>
      </c>
      <c r="LAI186" s="13">
        <f t="shared" si="126"/>
        <v>0</v>
      </c>
      <c r="LAJ186" s="13">
        <f t="shared" si="126"/>
        <v>0</v>
      </c>
      <c r="LAK186" s="13">
        <f t="shared" si="126"/>
        <v>0</v>
      </c>
      <c r="LAL186" s="13">
        <f t="shared" si="126"/>
        <v>0</v>
      </c>
      <c r="LAM186" s="13">
        <f t="shared" si="126"/>
        <v>0</v>
      </c>
      <c r="LAN186" s="13">
        <f t="shared" si="126"/>
        <v>0</v>
      </c>
      <c r="LAO186" s="13">
        <f t="shared" ref="LAO186:LCZ186" si="127">general_device_image.description</f>
        <v>0</v>
      </c>
      <c r="LAP186" s="13">
        <f t="shared" si="127"/>
        <v>0</v>
      </c>
      <c r="LAQ186" s="13">
        <f t="shared" si="127"/>
        <v>0</v>
      </c>
      <c r="LAR186" s="13">
        <f t="shared" si="127"/>
        <v>0</v>
      </c>
      <c r="LAS186" s="13">
        <f t="shared" si="127"/>
        <v>0</v>
      </c>
      <c r="LAT186" s="13">
        <f t="shared" si="127"/>
        <v>0</v>
      </c>
      <c r="LAU186" s="13">
        <f t="shared" si="127"/>
        <v>0</v>
      </c>
      <c r="LAV186" s="13">
        <f t="shared" si="127"/>
        <v>0</v>
      </c>
      <c r="LAW186" s="13">
        <f t="shared" si="127"/>
        <v>0</v>
      </c>
      <c r="LAX186" s="13">
        <f t="shared" si="127"/>
        <v>0</v>
      </c>
      <c r="LAY186" s="13">
        <f t="shared" si="127"/>
        <v>0</v>
      </c>
      <c r="LAZ186" s="13">
        <f t="shared" si="127"/>
        <v>0</v>
      </c>
      <c r="LBA186" s="13">
        <f t="shared" si="127"/>
        <v>0</v>
      </c>
      <c r="LBB186" s="13">
        <f t="shared" si="127"/>
        <v>0</v>
      </c>
      <c r="LBC186" s="13">
        <f t="shared" si="127"/>
        <v>0</v>
      </c>
      <c r="LBD186" s="13">
        <f t="shared" si="127"/>
        <v>0</v>
      </c>
      <c r="LBE186" s="13">
        <f t="shared" si="127"/>
        <v>0</v>
      </c>
      <c r="LBF186" s="13">
        <f t="shared" si="127"/>
        <v>0</v>
      </c>
      <c r="LBG186" s="13">
        <f t="shared" si="127"/>
        <v>0</v>
      </c>
      <c r="LBH186" s="13">
        <f t="shared" si="127"/>
        <v>0</v>
      </c>
      <c r="LBI186" s="13">
        <f t="shared" si="127"/>
        <v>0</v>
      </c>
      <c r="LBJ186" s="13">
        <f t="shared" si="127"/>
        <v>0</v>
      </c>
      <c r="LBK186" s="13">
        <f t="shared" si="127"/>
        <v>0</v>
      </c>
      <c r="LBL186" s="13">
        <f t="shared" si="127"/>
        <v>0</v>
      </c>
      <c r="LBM186" s="13">
        <f t="shared" si="127"/>
        <v>0</v>
      </c>
      <c r="LBN186" s="13">
        <f t="shared" si="127"/>
        <v>0</v>
      </c>
      <c r="LBO186" s="13">
        <f t="shared" si="127"/>
        <v>0</v>
      </c>
      <c r="LBP186" s="13">
        <f t="shared" si="127"/>
        <v>0</v>
      </c>
      <c r="LBQ186" s="13">
        <f t="shared" si="127"/>
        <v>0</v>
      </c>
      <c r="LBR186" s="13">
        <f t="shared" si="127"/>
        <v>0</v>
      </c>
      <c r="LBS186" s="13">
        <f t="shared" si="127"/>
        <v>0</v>
      </c>
      <c r="LBT186" s="13">
        <f t="shared" si="127"/>
        <v>0</v>
      </c>
      <c r="LBU186" s="13">
        <f t="shared" si="127"/>
        <v>0</v>
      </c>
      <c r="LBV186" s="13">
        <f t="shared" si="127"/>
        <v>0</v>
      </c>
      <c r="LBW186" s="13">
        <f t="shared" si="127"/>
        <v>0</v>
      </c>
      <c r="LBX186" s="13">
        <f t="shared" si="127"/>
        <v>0</v>
      </c>
      <c r="LBY186" s="13">
        <f t="shared" si="127"/>
        <v>0</v>
      </c>
      <c r="LBZ186" s="13">
        <f t="shared" si="127"/>
        <v>0</v>
      </c>
      <c r="LCA186" s="13">
        <f t="shared" si="127"/>
        <v>0</v>
      </c>
      <c r="LCB186" s="13">
        <f t="shared" si="127"/>
        <v>0</v>
      </c>
      <c r="LCC186" s="13">
        <f t="shared" si="127"/>
        <v>0</v>
      </c>
      <c r="LCD186" s="13">
        <f t="shared" si="127"/>
        <v>0</v>
      </c>
      <c r="LCE186" s="13">
        <f t="shared" si="127"/>
        <v>0</v>
      </c>
      <c r="LCF186" s="13">
        <f t="shared" si="127"/>
        <v>0</v>
      </c>
      <c r="LCG186" s="13">
        <f t="shared" si="127"/>
        <v>0</v>
      </c>
      <c r="LCH186" s="13">
        <f t="shared" si="127"/>
        <v>0</v>
      </c>
      <c r="LCI186" s="13">
        <f t="shared" si="127"/>
        <v>0</v>
      </c>
      <c r="LCJ186" s="13">
        <f t="shared" si="127"/>
        <v>0</v>
      </c>
      <c r="LCK186" s="13">
        <f t="shared" si="127"/>
        <v>0</v>
      </c>
      <c r="LCL186" s="13">
        <f t="shared" si="127"/>
        <v>0</v>
      </c>
      <c r="LCM186" s="13">
        <f t="shared" si="127"/>
        <v>0</v>
      </c>
      <c r="LCN186" s="13">
        <f t="shared" si="127"/>
        <v>0</v>
      </c>
      <c r="LCO186" s="13">
        <f t="shared" si="127"/>
        <v>0</v>
      </c>
      <c r="LCP186" s="13">
        <f t="shared" si="127"/>
        <v>0</v>
      </c>
      <c r="LCQ186" s="13">
        <f t="shared" si="127"/>
        <v>0</v>
      </c>
      <c r="LCR186" s="13">
        <f t="shared" si="127"/>
        <v>0</v>
      </c>
      <c r="LCS186" s="13">
        <f t="shared" si="127"/>
        <v>0</v>
      </c>
      <c r="LCT186" s="13">
        <f t="shared" si="127"/>
        <v>0</v>
      </c>
      <c r="LCU186" s="13">
        <f t="shared" si="127"/>
        <v>0</v>
      </c>
      <c r="LCV186" s="13">
        <f t="shared" si="127"/>
        <v>0</v>
      </c>
      <c r="LCW186" s="13">
        <f t="shared" si="127"/>
        <v>0</v>
      </c>
      <c r="LCX186" s="13">
        <f t="shared" si="127"/>
        <v>0</v>
      </c>
      <c r="LCY186" s="13">
        <f t="shared" si="127"/>
        <v>0</v>
      </c>
      <c r="LCZ186" s="13">
        <f t="shared" si="127"/>
        <v>0</v>
      </c>
      <c r="LDA186" s="13">
        <f t="shared" ref="LDA186:LFL186" si="128">general_device_image.description</f>
        <v>0</v>
      </c>
      <c r="LDB186" s="13">
        <f t="shared" si="128"/>
        <v>0</v>
      </c>
      <c r="LDC186" s="13">
        <f t="shared" si="128"/>
        <v>0</v>
      </c>
      <c r="LDD186" s="13">
        <f t="shared" si="128"/>
        <v>0</v>
      </c>
      <c r="LDE186" s="13">
        <f t="shared" si="128"/>
        <v>0</v>
      </c>
      <c r="LDF186" s="13">
        <f t="shared" si="128"/>
        <v>0</v>
      </c>
      <c r="LDG186" s="13">
        <f t="shared" si="128"/>
        <v>0</v>
      </c>
      <c r="LDH186" s="13">
        <f t="shared" si="128"/>
        <v>0</v>
      </c>
      <c r="LDI186" s="13">
        <f t="shared" si="128"/>
        <v>0</v>
      </c>
      <c r="LDJ186" s="13">
        <f t="shared" si="128"/>
        <v>0</v>
      </c>
      <c r="LDK186" s="13">
        <f t="shared" si="128"/>
        <v>0</v>
      </c>
      <c r="LDL186" s="13">
        <f t="shared" si="128"/>
        <v>0</v>
      </c>
      <c r="LDM186" s="13">
        <f t="shared" si="128"/>
        <v>0</v>
      </c>
      <c r="LDN186" s="13">
        <f t="shared" si="128"/>
        <v>0</v>
      </c>
      <c r="LDO186" s="13">
        <f t="shared" si="128"/>
        <v>0</v>
      </c>
      <c r="LDP186" s="13">
        <f t="shared" si="128"/>
        <v>0</v>
      </c>
      <c r="LDQ186" s="13">
        <f t="shared" si="128"/>
        <v>0</v>
      </c>
      <c r="LDR186" s="13">
        <f t="shared" si="128"/>
        <v>0</v>
      </c>
      <c r="LDS186" s="13">
        <f t="shared" si="128"/>
        <v>0</v>
      </c>
      <c r="LDT186" s="13">
        <f t="shared" si="128"/>
        <v>0</v>
      </c>
      <c r="LDU186" s="13">
        <f t="shared" si="128"/>
        <v>0</v>
      </c>
      <c r="LDV186" s="13">
        <f t="shared" si="128"/>
        <v>0</v>
      </c>
      <c r="LDW186" s="13">
        <f t="shared" si="128"/>
        <v>0</v>
      </c>
      <c r="LDX186" s="13">
        <f t="shared" si="128"/>
        <v>0</v>
      </c>
      <c r="LDY186" s="13">
        <f t="shared" si="128"/>
        <v>0</v>
      </c>
      <c r="LDZ186" s="13">
        <f t="shared" si="128"/>
        <v>0</v>
      </c>
      <c r="LEA186" s="13">
        <f t="shared" si="128"/>
        <v>0</v>
      </c>
      <c r="LEB186" s="13">
        <f t="shared" si="128"/>
        <v>0</v>
      </c>
      <c r="LEC186" s="13">
        <f t="shared" si="128"/>
        <v>0</v>
      </c>
      <c r="LED186" s="13">
        <f t="shared" si="128"/>
        <v>0</v>
      </c>
      <c r="LEE186" s="13">
        <f t="shared" si="128"/>
        <v>0</v>
      </c>
      <c r="LEF186" s="13">
        <f t="shared" si="128"/>
        <v>0</v>
      </c>
      <c r="LEG186" s="13">
        <f t="shared" si="128"/>
        <v>0</v>
      </c>
      <c r="LEH186" s="13">
        <f t="shared" si="128"/>
        <v>0</v>
      </c>
      <c r="LEI186" s="13">
        <f t="shared" si="128"/>
        <v>0</v>
      </c>
      <c r="LEJ186" s="13">
        <f t="shared" si="128"/>
        <v>0</v>
      </c>
      <c r="LEK186" s="13">
        <f t="shared" si="128"/>
        <v>0</v>
      </c>
      <c r="LEL186" s="13">
        <f t="shared" si="128"/>
        <v>0</v>
      </c>
      <c r="LEM186" s="13">
        <f t="shared" si="128"/>
        <v>0</v>
      </c>
      <c r="LEN186" s="13">
        <f t="shared" si="128"/>
        <v>0</v>
      </c>
      <c r="LEO186" s="13">
        <f t="shared" si="128"/>
        <v>0</v>
      </c>
      <c r="LEP186" s="13">
        <f t="shared" si="128"/>
        <v>0</v>
      </c>
      <c r="LEQ186" s="13">
        <f t="shared" si="128"/>
        <v>0</v>
      </c>
      <c r="LER186" s="13">
        <f t="shared" si="128"/>
        <v>0</v>
      </c>
      <c r="LES186" s="13">
        <f t="shared" si="128"/>
        <v>0</v>
      </c>
      <c r="LET186" s="13">
        <f t="shared" si="128"/>
        <v>0</v>
      </c>
      <c r="LEU186" s="13">
        <f t="shared" si="128"/>
        <v>0</v>
      </c>
      <c r="LEV186" s="13">
        <f t="shared" si="128"/>
        <v>0</v>
      </c>
      <c r="LEW186" s="13">
        <f t="shared" si="128"/>
        <v>0</v>
      </c>
      <c r="LEX186" s="13">
        <f t="shared" si="128"/>
        <v>0</v>
      </c>
      <c r="LEY186" s="13">
        <f t="shared" si="128"/>
        <v>0</v>
      </c>
      <c r="LEZ186" s="13">
        <f t="shared" si="128"/>
        <v>0</v>
      </c>
      <c r="LFA186" s="13">
        <f t="shared" si="128"/>
        <v>0</v>
      </c>
      <c r="LFB186" s="13">
        <f t="shared" si="128"/>
        <v>0</v>
      </c>
      <c r="LFC186" s="13">
        <f t="shared" si="128"/>
        <v>0</v>
      </c>
      <c r="LFD186" s="13">
        <f t="shared" si="128"/>
        <v>0</v>
      </c>
      <c r="LFE186" s="13">
        <f t="shared" si="128"/>
        <v>0</v>
      </c>
      <c r="LFF186" s="13">
        <f t="shared" si="128"/>
        <v>0</v>
      </c>
      <c r="LFG186" s="13">
        <f t="shared" si="128"/>
        <v>0</v>
      </c>
      <c r="LFH186" s="13">
        <f t="shared" si="128"/>
        <v>0</v>
      </c>
      <c r="LFI186" s="13">
        <f t="shared" si="128"/>
        <v>0</v>
      </c>
      <c r="LFJ186" s="13">
        <f t="shared" si="128"/>
        <v>0</v>
      </c>
      <c r="LFK186" s="13">
        <f t="shared" si="128"/>
        <v>0</v>
      </c>
      <c r="LFL186" s="13">
        <f t="shared" si="128"/>
        <v>0</v>
      </c>
      <c r="LFM186" s="13">
        <f t="shared" ref="LFM186:LHX186" si="129">general_device_image.description</f>
        <v>0</v>
      </c>
      <c r="LFN186" s="13">
        <f t="shared" si="129"/>
        <v>0</v>
      </c>
      <c r="LFO186" s="13">
        <f t="shared" si="129"/>
        <v>0</v>
      </c>
      <c r="LFP186" s="13">
        <f t="shared" si="129"/>
        <v>0</v>
      </c>
      <c r="LFQ186" s="13">
        <f t="shared" si="129"/>
        <v>0</v>
      </c>
      <c r="LFR186" s="13">
        <f t="shared" si="129"/>
        <v>0</v>
      </c>
      <c r="LFS186" s="13">
        <f t="shared" si="129"/>
        <v>0</v>
      </c>
      <c r="LFT186" s="13">
        <f t="shared" si="129"/>
        <v>0</v>
      </c>
      <c r="LFU186" s="13">
        <f t="shared" si="129"/>
        <v>0</v>
      </c>
      <c r="LFV186" s="13">
        <f t="shared" si="129"/>
        <v>0</v>
      </c>
      <c r="LFW186" s="13">
        <f t="shared" si="129"/>
        <v>0</v>
      </c>
      <c r="LFX186" s="13">
        <f t="shared" si="129"/>
        <v>0</v>
      </c>
      <c r="LFY186" s="13">
        <f t="shared" si="129"/>
        <v>0</v>
      </c>
      <c r="LFZ186" s="13">
        <f t="shared" si="129"/>
        <v>0</v>
      </c>
      <c r="LGA186" s="13">
        <f t="shared" si="129"/>
        <v>0</v>
      </c>
      <c r="LGB186" s="13">
        <f t="shared" si="129"/>
        <v>0</v>
      </c>
      <c r="LGC186" s="13">
        <f t="shared" si="129"/>
        <v>0</v>
      </c>
      <c r="LGD186" s="13">
        <f t="shared" si="129"/>
        <v>0</v>
      </c>
      <c r="LGE186" s="13">
        <f t="shared" si="129"/>
        <v>0</v>
      </c>
      <c r="LGF186" s="13">
        <f t="shared" si="129"/>
        <v>0</v>
      </c>
      <c r="LGG186" s="13">
        <f t="shared" si="129"/>
        <v>0</v>
      </c>
      <c r="LGH186" s="13">
        <f t="shared" si="129"/>
        <v>0</v>
      </c>
      <c r="LGI186" s="13">
        <f t="shared" si="129"/>
        <v>0</v>
      </c>
      <c r="LGJ186" s="13">
        <f t="shared" si="129"/>
        <v>0</v>
      </c>
      <c r="LGK186" s="13">
        <f t="shared" si="129"/>
        <v>0</v>
      </c>
      <c r="LGL186" s="13">
        <f t="shared" si="129"/>
        <v>0</v>
      </c>
      <c r="LGM186" s="13">
        <f t="shared" si="129"/>
        <v>0</v>
      </c>
      <c r="LGN186" s="13">
        <f t="shared" si="129"/>
        <v>0</v>
      </c>
      <c r="LGO186" s="13">
        <f t="shared" si="129"/>
        <v>0</v>
      </c>
      <c r="LGP186" s="13">
        <f t="shared" si="129"/>
        <v>0</v>
      </c>
      <c r="LGQ186" s="13">
        <f t="shared" si="129"/>
        <v>0</v>
      </c>
      <c r="LGR186" s="13">
        <f t="shared" si="129"/>
        <v>0</v>
      </c>
      <c r="LGS186" s="13">
        <f t="shared" si="129"/>
        <v>0</v>
      </c>
      <c r="LGT186" s="13">
        <f t="shared" si="129"/>
        <v>0</v>
      </c>
      <c r="LGU186" s="13">
        <f t="shared" si="129"/>
        <v>0</v>
      </c>
      <c r="LGV186" s="13">
        <f t="shared" si="129"/>
        <v>0</v>
      </c>
      <c r="LGW186" s="13">
        <f t="shared" si="129"/>
        <v>0</v>
      </c>
      <c r="LGX186" s="13">
        <f t="shared" si="129"/>
        <v>0</v>
      </c>
      <c r="LGY186" s="13">
        <f t="shared" si="129"/>
        <v>0</v>
      </c>
      <c r="LGZ186" s="13">
        <f t="shared" si="129"/>
        <v>0</v>
      </c>
      <c r="LHA186" s="13">
        <f t="shared" si="129"/>
        <v>0</v>
      </c>
      <c r="LHB186" s="13">
        <f t="shared" si="129"/>
        <v>0</v>
      </c>
      <c r="LHC186" s="13">
        <f t="shared" si="129"/>
        <v>0</v>
      </c>
      <c r="LHD186" s="13">
        <f t="shared" si="129"/>
        <v>0</v>
      </c>
      <c r="LHE186" s="13">
        <f t="shared" si="129"/>
        <v>0</v>
      </c>
      <c r="LHF186" s="13">
        <f t="shared" si="129"/>
        <v>0</v>
      </c>
      <c r="LHG186" s="13">
        <f t="shared" si="129"/>
        <v>0</v>
      </c>
      <c r="LHH186" s="13">
        <f t="shared" si="129"/>
        <v>0</v>
      </c>
      <c r="LHI186" s="13">
        <f t="shared" si="129"/>
        <v>0</v>
      </c>
      <c r="LHJ186" s="13">
        <f t="shared" si="129"/>
        <v>0</v>
      </c>
      <c r="LHK186" s="13">
        <f t="shared" si="129"/>
        <v>0</v>
      </c>
      <c r="LHL186" s="13">
        <f t="shared" si="129"/>
        <v>0</v>
      </c>
      <c r="LHM186" s="13">
        <f t="shared" si="129"/>
        <v>0</v>
      </c>
      <c r="LHN186" s="13">
        <f t="shared" si="129"/>
        <v>0</v>
      </c>
      <c r="LHO186" s="13">
        <f t="shared" si="129"/>
        <v>0</v>
      </c>
      <c r="LHP186" s="13">
        <f t="shared" si="129"/>
        <v>0</v>
      </c>
      <c r="LHQ186" s="13">
        <f t="shared" si="129"/>
        <v>0</v>
      </c>
      <c r="LHR186" s="13">
        <f t="shared" si="129"/>
        <v>0</v>
      </c>
      <c r="LHS186" s="13">
        <f t="shared" si="129"/>
        <v>0</v>
      </c>
      <c r="LHT186" s="13">
        <f t="shared" si="129"/>
        <v>0</v>
      </c>
      <c r="LHU186" s="13">
        <f t="shared" si="129"/>
        <v>0</v>
      </c>
      <c r="LHV186" s="13">
        <f t="shared" si="129"/>
        <v>0</v>
      </c>
      <c r="LHW186" s="13">
        <f t="shared" si="129"/>
        <v>0</v>
      </c>
      <c r="LHX186" s="13">
        <f t="shared" si="129"/>
        <v>0</v>
      </c>
      <c r="LHY186" s="13">
        <f t="shared" ref="LHY186:LKJ186" si="130">general_device_image.description</f>
        <v>0</v>
      </c>
      <c r="LHZ186" s="13">
        <f t="shared" si="130"/>
        <v>0</v>
      </c>
      <c r="LIA186" s="13">
        <f t="shared" si="130"/>
        <v>0</v>
      </c>
      <c r="LIB186" s="13">
        <f t="shared" si="130"/>
        <v>0</v>
      </c>
      <c r="LIC186" s="13">
        <f t="shared" si="130"/>
        <v>0</v>
      </c>
      <c r="LID186" s="13">
        <f t="shared" si="130"/>
        <v>0</v>
      </c>
      <c r="LIE186" s="13">
        <f t="shared" si="130"/>
        <v>0</v>
      </c>
      <c r="LIF186" s="13">
        <f t="shared" si="130"/>
        <v>0</v>
      </c>
      <c r="LIG186" s="13">
        <f t="shared" si="130"/>
        <v>0</v>
      </c>
      <c r="LIH186" s="13">
        <f t="shared" si="130"/>
        <v>0</v>
      </c>
      <c r="LII186" s="13">
        <f t="shared" si="130"/>
        <v>0</v>
      </c>
      <c r="LIJ186" s="13">
        <f t="shared" si="130"/>
        <v>0</v>
      </c>
      <c r="LIK186" s="13">
        <f t="shared" si="130"/>
        <v>0</v>
      </c>
      <c r="LIL186" s="13">
        <f t="shared" si="130"/>
        <v>0</v>
      </c>
      <c r="LIM186" s="13">
        <f t="shared" si="130"/>
        <v>0</v>
      </c>
      <c r="LIN186" s="13">
        <f t="shared" si="130"/>
        <v>0</v>
      </c>
      <c r="LIO186" s="13">
        <f t="shared" si="130"/>
        <v>0</v>
      </c>
      <c r="LIP186" s="13">
        <f t="shared" si="130"/>
        <v>0</v>
      </c>
      <c r="LIQ186" s="13">
        <f t="shared" si="130"/>
        <v>0</v>
      </c>
      <c r="LIR186" s="13">
        <f t="shared" si="130"/>
        <v>0</v>
      </c>
      <c r="LIS186" s="13">
        <f t="shared" si="130"/>
        <v>0</v>
      </c>
      <c r="LIT186" s="13">
        <f t="shared" si="130"/>
        <v>0</v>
      </c>
      <c r="LIU186" s="13">
        <f t="shared" si="130"/>
        <v>0</v>
      </c>
      <c r="LIV186" s="13">
        <f t="shared" si="130"/>
        <v>0</v>
      </c>
      <c r="LIW186" s="13">
        <f t="shared" si="130"/>
        <v>0</v>
      </c>
      <c r="LIX186" s="13">
        <f t="shared" si="130"/>
        <v>0</v>
      </c>
      <c r="LIY186" s="13">
        <f t="shared" si="130"/>
        <v>0</v>
      </c>
      <c r="LIZ186" s="13">
        <f t="shared" si="130"/>
        <v>0</v>
      </c>
      <c r="LJA186" s="13">
        <f t="shared" si="130"/>
        <v>0</v>
      </c>
      <c r="LJB186" s="13">
        <f t="shared" si="130"/>
        <v>0</v>
      </c>
      <c r="LJC186" s="13">
        <f t="shared" si="130"/>
        <v>0</v>
      </c>
      <c r="LJD186" s="13">
        <f t="shared" si="130"/>
        <v>0</v>
      </c>
      <c r="LJE186" s="13">
        <f t="shared" si="130"/>
        <v>0</v>
      </c>
      <c r="LJF186" s="13">
        <f t="shared" si="130"/>
        <v>0</v>
      </c>
      <c r="LJG186" s="13">
        <f t="shared" si="130"/>
        <v>0</v>
      </c>
      <c r="LJH186" s="13">
        <f t="shared" si="130"/>
        <v>0</v>
      </c>
      <c r="LJI186" s="13">
        <f t="shared" si="130"/>
        <v>0</v>
      </c>
      <c r="LJJ186" s="13">
        <f t="shared" si="130"/>
        <v>0</v>
      </c>
      <c r="LJK186" s="13">
        <f t="shared" si="130"/>
        <v>0</v>
      </c>
      <c r="LJL186" s="13">
        <f t="shared" si="130"/>
        <v>0</v>
      </c>
      <c r="LJM186" s="13">
        <f t="shared" si="130"/>
        <v>0</v>
      </c>
      <c r="LJN186" s="13">
        <f t="shared" si="130"/>
        <v>0</v>
      </c>
      <c r="LJO186" s="13">
        <f t="shared" si="130"/>
        <v>0</v>
      </c>
      <c r="LJP186" s="13">
        <f t="shared" si="130"/>
        <v>0</v>
      </c>
      <c r="LJQ186" s="13">
        <f t="shared" si="130"/>
        <v>0</v>
      </c>
      <c r="LJR186" s="13">
        <f t="shared" si="130"/>
        <v>0</v>
      </c>
      <c r="LJS186" s="13">
        <f t="shared" si="130"/>
        <v>0</v>
      </c>
      <c r="LJT186" s="13">
        <f t="shared" si="130"/>
        <v>0</v>
      </c>
      <c r="LJU186" s="13">
        <f t="shared" si="130"/>
        <v>0</v>
      </c>
      <c r="LJV186" s="13">
        <f t="shared" si="130"/>
        <v>0</v>
      </c>
      <c r="LJW186" s="13">
        <f t="shared" si="130"/>
        <v>0</v>
      </c>
      <c r="LJX186" s="13">
        <f t="shared" si="130"/>
        <v>0</v>
      </c>
      <c r="LJY186" s="13">
        <f t="shared" si="130"/>
        <v>0</v>
      </c>
      <c r="LJZ186" s="13">
        <f t="shared" si="130"/>
        <v>0</v>
      </c>
      <c r="LKA186" s="13">
        <f t="shared" si="130"/>
        <v>0</v>
      </c>
      <c r="LKB186" s="13">
        <f t="shared" si="130"/>
        <v>0</v>
      </c>
      <c r="LKC186" s="13">
        <f t="shared" si="130"/>
        <v>0</v>
      </c>
      <c r="LKD186" s="13">
        <f t="shared" si="130"/>
        <v>0</v>
      </c>
      <c r="LKE186" s="13">
        <f t="shared" si="130"/>
        <v>0</v>
      </c>
      <c r="LKF186" s="13">
        <f t="shared" si="130"/>
        <v>0</v>
      </c>
      <c r="LKG186" s="13">
        <f t="shared" si="130"/>
        <v>0</v>
      </c>
      <c r="LKH186" s="13">
        <f t="shared" si="130"/>
        <v>0</v>
      </c>
      <c r="LKI186" s="13">
        <f t="shared" si="130"/>
        <v>0</v>
      </c>
      <c r="LKJ186" s="13">
        <f t="shared" si="130"/>
        <v>0</v>
      </c>
      <c r="LKK186" s="13">
        <f t="shared" ref="LKK186:LMV186" si="131">general_device_image.description</f>
        <v>0</v>
      </c>
      <c r="LKL186" s="13">
        <f t="shared" si="131"/>
        <v>0</v>
      </c>
      <c r="LKM186" s="13">
        <f t="shared" si="131"/>
        <v>0</v>
      </c>
      <c r="LKN186" s="13">
        <f t="shared" si="131"/>
        <v>0</v>
      </c>
      <c r="LKO186" s="13">
        <f t="shared" si="131"/>
        <v>0</v>
      </c>
      <c r="LKP186" s="13">
        <f t="shared" si="131"/>
        <v>0</v>
      </c>
      <c r="LKQ186" s="13">
        <f t="shared" si="131"/>
        <v>0</v>
      </c>
      <c r="LKR186" s="13">
        <f t="shared" si="131"/>
        <v>0</v>
      </c>
      <c r="LKS186" s="13">
        <f t="shared" si="131"/>
        <v>0</v>
      </c>
      <c r="LKT186" s="13">
        <f t="shared" si="131"/>
        <v>0</v>
      </c>
      <c r="LKU186" s="13">
        <f t="shared" si="131"/>
        <v>0</v>
      </c>
      <c r="LKV186" s="13">
        <f t="shared" si="131"/>
        <v>0</v>
      </c>
      <c r="LKW186" s="13">
        <f t="shared" si="131"/>
        <v>0</v>
      </c>
      <c r="LKX186" s="13">
        <f t="shared" si="131"/>
        <v>0</v>
      </c>
      <c r="LKY186" s="13">
        <f t="shared" si="131"/>
        <v>0</v>
      </c>
      <c r="LKZ186" s="13">
        <f t="shared" si="131"/>
        <v>0</v>
      </c>
      <c r="LLA186" s="13">
        <f t="shared" si="131"/>
        <v>0</v>
      </c>
      <c r="LLB186" s="13">
        <f t="shared" si="131"/>
        <v>0</v>
      </c>
      <c r="LLC186" s="13">
        <f t="shared" si="131"/>
        <v>0</v>
      </c>
      <c r="LLD186" s="13">
        <f t="shared" si="131"/>
        <v>0</v>
      </c>
      <c r="LLE186" s="13">
        <f t="shared" si="131"/>
        <v>0</v>
      </c>
      <c r="LLF186" s="13">
        <f t="shared" si="131"/>
        <v>0</v>
      </c>
      <c r="LLG186" s="13">
        <f t="shared" si="131"/>
        <v>0</v>
      </c>
      <c r="LLH186" s="13">
        <f t="shared" si="131"/>
        <v>0</v>
      </c>
      <c r="LLI186" s="13">
        <f t="shared" si="131"/>
        <v>0</v>
      </c>
      <c r="LLJ186" s="13">
        <f t="shared" si="131"/>
        <v>0</v>
      </c>
      <c r="LLK186" s="13">
        <f t="shared" si="131"/>
        <v>0</v>
      </c>
      <c r="LLL186" s="13">
        <f t="shared" si="131"/>
        <v>0</v>
      </c>
      <c r="LLM186" s="13">
        <f t="shared" si="131"/>
        <v>0</v>
      </c>
      <c r="LLN186" s="13">
        <f t="shared" si="131"/>
        <v>0</v>
      </c>
      <c r="LLO186" s="13">
        <f t="shared" si="131"/>
        <v>0</v>
      </c>
      <c r="LLP186" s="13">
        <f t="shared" si="131"/>
        <v>0</v>
      </c>
      <c r="LLQ186" s="13">
        <f t="shared" si="131"/>
        <v>0</v>
      </c>
      <c r="LLR186" s="13">
        <f t="shared" si="131"/>
        <v>0</v>
      </c>
      <c r="LLS186" s="13">
        <f t="shared" si="131"/>
        <v>0</v>
      </c>
      <c r="LLT186" s="13">
        <f t="shared" si="131"/>
        <v>0</v>
      </c>
      <c r="LLU186" s="13">
        <f t="shared" si="131"/>
        <v>0</v>
      </c>
      <c r="LLV186" s="13">
        <f t="shared" si="131"/>
        <v>0</v>
      </c>
      <c r="LLW186" s="13">
        <f t="shared" si="131"/>
        <v>0</v>
      </c>
      <c r="LLX186" s="13">
        <f t="shared" si="131"/>
        <v>0</v>
      </c>
      <c r="LLY186" s="13">
        <f t="shared" si="131"/>
        <v>0</v>
      </c>
      <c r="LLZ186" s="13">
        <f t="shared" si="131"/>
        <v>0</v>
      </c>
      <c r="LMA186" s="13">
        <f t="shared" si="131"/>
        <v>0</v>
      </c>
      <c r="LMB186" s="13">
        <f t="shared" si="131"/>
        <v>0</v>
      </c>
      <c r="LMC186" s="13">
        <f t="shared" si="131"/>
        <v>0</v>
      </c>
      <c r="LMD186" s="13">
        <f t="shared" si="131"/>
        <v>0</v>
      </c>
      <c r="LME186" s="13">
        <f t="shared" si="131"/>
        <v>0</v>
      </c>
      <c r="LMF186" s="13">
        <f t="shared" si="131"/>
        <v>0</v>
      </c>
      <c r="LMG186" s="13">
        <f t="shared" si="131"/>
        <v>0</v>
      </c>
      <c r="LMH186" s="13">
        <f t="shared" si="131"/>
        <v>0</v>
      </c>
      <c r="LMI186" s="13">
        <f t="shared" si="131"/>
        <v>0</v>
      </c>
      <c r="LMJ186" s="13">
        <f t="shared" si="131"/>
        <v>0</v>
      </c>
      <c r="LMK186" s="13">
        <f t="shared" si="131"/>
        <v>0</v>
      </c>
      <c r="LML186" s="13">
        <f t="shared" si="131"/>
        <v>0</v>
      </c>
      <c r="LMM186" s="13">
        <f t="shared" si="131"/>
        <v>0</v>
      </c>
      <c r="LMN186" s="13">
        <f t="shared" si="131"/>
        <v>0</v>
      </c>
      <c r="LMO186" s="13">
        <f t="shared" si="131"/>
        <v>0</v>
      </c>
      <c r="LMP186" s="13">
        <f t="shared" si="131"/>
        <v>0</v>
      </c>
      <c r="LMQ186" s="13">
        <f t="shared" si="131"/>
        <v>0</v>
      </c>
      <c r="LMR186" s="13">
        <f t="shared" si="131"/>
        <v>0</v>
      </c>
      <c r="LMS186" s="13">
        <f t="shared" si="131"/>
        <v>0</v>
      </c>
      <c r="LMT186" s="13">
        <f t="shared" si="131"/>
        <v>0</v>
      </c>
      <c r="LMU186" s="13">
        <f t="shared" si="131"/>
        <v>0</v>
      </c>
      <c r="LMV186" s="13">
        <f t="shared" si="131"/>
        <v>0</v>
      </c>
      <c r="LMW186" s="13">
        <f t="shared" ref="LMW186:LPH186" si="132">general_device_image.description</f>
        <v>0</v>
      </c>
      <c r="LMX186" s="13">
        <f t="shared" si="132"/>
        <v>0</v>
      </c>
      <c r="LMY186" s="13">
        <f t="shared" si="132"/>
        <v>0</v>
      </c>
      <c r="LMZ186" s="13">
        <f t="shared" si="132"/>
        <v>0</v>
      </c>
      <c r="LNA186" s="13">
        <f t="shared" si="132"/>
        <v>0</v>
      </c>
      <c r="LNB186" s="13">
        <f t="shared" si="132"/>
        <v>0</v>
      </c>
      <c r="LNC186" s="13">
        <f t="shared" si="132"/>
        <v>0</v>
      </c>
      <c r="LND186" s="13">
        <f t="shared" si="132"/>
        <v>0</v>
      </c>
      <c r="LNE186" s="13">
        <f t="shared" si="132"/>
        <v>0</v>
      </c>
      <c r="LNF186" s="13">
        <f t="shared" si="132"/>
        <v>0</v>
      </c>
      <c r="LNG186" s="13">
        <f t="shared" si="132"/>
        <v>0</v>
      </c>
      <c r="LNH186" s="13">
        <f t="shared" si="132"/>
        <v>0</v>
      </c>
      <c r="LNI186" s="13">
        <f t="shared" si="132"/>
        <v>0</v>
      </c>
      <c r="LNJ186" s="13">
        <f t="shared" si="132"/>
        <v>0</v>
      </c>
      <c r="LNK186" s="13">
        <f t="shared" si="132"/>
        <v>0</v>
      </c>
      <c r="LNL186" s="13">
        <f t="shared" si="132"/>
        <v>0</v>
      </c>
      <c r="LNM186" s="13">
        <f t="shared" si="132"/>
        <v>0</v>
      </c>
      <c r="LNN186" s="13">
        <f t="shared" si="132"/>
        <v>0</v>
      </c>
      <c r="LNO186" s="13">
        <f t="shared" si="132"/>
        <v>0</v>
      </c>
      <c r="LNP186" s="13">
        <f t="shared" si="132"/>
        <v>0</v>
      </c>
      <c r="LNQ186" s="13">
        <f t="shared" si="132"/>
        <v>0</v>
      </c>
      <c r="LNR186" s="13">
        <f t="shared" si="132"/>
        <v>0</v>
      </c>
      <c r="LNS186" s="13">
        <f t="shared" si="132"/>
        <v>0</v>
      </c>
      <c r="LNT186" s="13">
        <f t="shared" si="132"/>
        <v>0</v>
      </c>
      <c r="LNU186" s="13">
        <f t="shared" si="132"/>
        <v>0</v>
      </c>
      <c r="LNV186" s="13">
        <f t="shared" si="132"/>
        <v>0</v>
      </c>
      <c r="LNW186" s="13">
        <f t="shared" si="132"/>
        <v>0</v>
      </c>
      <c r="LNX186" s="13">
        <f t="shared" si="132"/>
        <v>0</v>
      </c>
      <c r="LNY186" s="13">
        <f t="shared" si="132"/>
        <v>0</v>
      </c>
      <c r="LNZ186" s="13">
        <f t="shared" si="132"/>
        <v>0</v>
      </c>
      <c r="LOA186" s="13">
        <f t="shared" si="132"/>
        <v>0</v>
      </c>
      <c r="LOB186" s="13">
        <f t="shared" si="132"/>
        <v>0</v>
      </c>
      <c r="LOC186" s="13">
        <f t="shared" si="132"/>
        <v>0</v>
      </c>
      <c r="LOD186" s="13">
        <f t="shared" si="132"/>
        <v>0</v>
      </c>
      <c r="LOE186" s="13">
        <f t="shared" si="132"/>
        <v>0</v>
      </c>
      <c r="LOF186" s="13">
        <f t="shared" si="132"/>
        <v>0</v>
      </c>
      <c r="LOG186" s="13">
        <f t="shared" si="132"/>
        <v>0</v>
      </c>
      <c r="LOH186" s="13">
        <f t="shared" si="132"/>
        <v>0</v>
      </c>
      <c r="LOI186" s="13">
        <f t="shared" si="132"/>
        <v>0</v>
      </c>
      <c r="LOJ186" s="13">
        <f t="shared" si="132"/>
        <v>0</v>
      </c>
      <c r="LOK186" s="13">
        <f t="shared" si="132"/>
        <v>0</v>
      </c>
      <c r="LOL186" s="13">
        <f t="shared" si="132"/>
        <v>0</v>
      </c>
      <c r="LOM186" s="13">
        <f t="shared" si="132"/>
        <v>0</v>
      </c>
      <c r="LON186" s="13">
        <f t="shared" si="132"/>
        <v>0</v>
      </c>
      <c r="LOO186" s="13">
        <f t="shared" si="132"/>
        <v>0</v>
      </c>
      <c r="LOP186" s="13">
        <f t="shared" si="132"/>
        <v>0</v>
      </c>
      <c r="LOQ186" s="13">
        <f t="shared" si="132"/>
        <v>0</v>
      </c>
      <c r="LOR186" s="13">
        <f t="shared" si="132"/>
        <v>0</v>
      </c>
      <c r="LOS186" s="13">
        <f t="shared" si="132"/>
        <v>0</v>
      </c>
      <c r="LOT186" s="13">
        <f t="shared" si="132"/>
        <v>0</v>
      </c>
      <c r="LOU186" s="13">
        <f t="shared" si="132"/>
        <v>0</v>
      </c>
      <c r="LOV186" s="13">
        <f t="shared" si="132"/>
        <v>0</v>
      </c>
      <c r="LOW186" s="13">
        <f t="shared" si="132"/>
        <v>0</v>
      </c>
      <c r="LOX186" s="13">
        <f t="shared" si="132"/>
        <v>0</v>
      </c>
      <c r="LOY186" s="13">
        <f t="shared" si="132"/>
        <v>0</v>
      </c>
      <c r="LOZ186" s="13">
        <f t="shared" si="132"/>
        <v>0</v>
      </c>
      <c r="LPA186" s="13">
        <f t="shared" si="132"/>
        <v>0</v>
      </c>
      <c r="LPB186" s="13">
        <f t="shared" si="132"/>
        <v>0</v>
      </c>
      <c r="LPC186" s="13">
        <f t="shared" si="132"/>
        <v>0</v>
      </c>
      <c r="LPD186" s="13">
        <f t="shared" si="132"/>
        <v>0</v>
      </c>
      <c r="LPE186" s="13">
        <f t="shared" si="132"/>
        <v>0</v>
      </c>
      <c r="LPF186" s="13">
        <f t="shared" si="132"/>
        <v>0</v>
      </c>
      <c r="LPG186" s="13">
        <f t="shared" si="132"/>
        <v>0</v>
      </c>
      <c r="LPH186" s="13">
        <f t="shared" si="132"/>
        <v>0</v>
      </c>
      <c r="LPI186" s="13">
        <f t="shared" ref="LPI186:LRT186" si="133">general_device_image.description</f>
        <v>0</v>
      </c>
      <c r="LPJ186" s="13">
        <f t="shared" si="133"/>
        <v>0</v>
      </c>
      <c r="LPK186" s="13">
        <f t="shared" si="133"/>
        <v>0</v>
      </c>
      <c r="LPL186" s="13">
        <f t="shared" si="133"/>
        <v>0</v>
      </c>
      <c r="LPM186" s="13">
        <f t="shared" si="133"/>
        <v>0</v>
      </c>
      <c r="LPN186" s="13">
        <f t="shared" si="133"/>
        <v>0</v>
      </c>
      <c r="LPO186" s="13">
        <f t="shared" si="133"/>
        <v>0</v>
      </c>
      <c r="LPP186" s="13">
        <f t="shared" si="133"/>
        <v>0</v>
      </c>
      <c r="LPQ186" s="13">
        <f t="shared" si="133"/>
        <v>0</v>
      </c>
      <c r="LPR186" s="13">
        <f t="shared" si="133"/>
        <v>0</v>
      </c>
      <c r="LPS186" s="13">
        <f t="shared" si="133"/>
        <v>0</v>
      </c>
      <c r="LPT186" s="13">
        <f t="shared" si="133"/>
        <v>0</v>
      </c>
      <c r="LPU186" s="13">
        <f t="shared" si="133"/>
        <v>0</v>
      </c>
      <c r="LPV186" s="13">
        <f t="shared" si="133"/>
        <v>0</v>
      </c>
      <c r="LPW186" s="13">
        <f t="shared" si="133"/>
        <v>0</v>
      </c>
      <c r="LPX186" s="13">
        <f t="shared" si="133"/>
        <v>0</v>
      </c>
      <c r="LPY186" s="13">
        <f t="shared" si="133"/>
        <v>0</v>
      </c>
      <c r="LPZ186" s="13">
        <f t="shared" si="133"/>
        <v>0</v>
      </c>
      <c r="LQA186" s="13">
        <f t="shared" si="133"/>
        <v>0</v>
      </c>
      <c r="LQB186" s="13">
        <f t="shared" si="133"/>
        <v>0</v>
      </c>
      <c r="LQC186" s="13">
        <f t="shared" si="133"/>
        <v>0</v>
      </c>
      <c r="LQD186" s="13">
        <f t="shared" si="133"/>
        <v>0</v>
      </c>
      <c r="LQE186" s="13">
        <f t="shared" si="133"/>
        <v>0</v>
      </c>
      <c r="LQF186" s="13">
        <f t="shared" si="133"/>
        <v>0</v>
      </c>
      <c r="LQG186" s="13">
        <f t="shared" si="133"/>
        <v>0</v>
      </c>
      <c r="LQH186" s="13">
        <f t="shared" si="133"/>
        <v>0</v>
      </c>
      <c r="LQI186" s="13">
        <f t="shared" si="133"/>
        <v>0</v>
      </c>
      <c r="LQJ186" s="13">
        <f t="shared" si="133"/>
        <v>0</v>
      </c>
      <c r="LQK186" s="13">
        <f t="shared" si="133"/>
        <v>0</v>
      </c>
      <c r="LQL186" s="13">
        <f t="shared" si="133"/>
        <v>0</v>
      </c>
      <c r="LQM186" s="13">
        <f t="shared" si="133"/>
        <v>0</v>
      </c>
      <c r="LQN186" s="13">
        <f t="shared" si="133"/>
        <v>0</v>
      </c>
      <c r="LQO186" s="13">
        <f t="shared" si="133"/>
        <v>0</v>
      </c>
      <c r="LQP186" s="13">
        <f t="shared" si="133"/>
        <v>0</v>
      </c>
      <c r="LQQ186" s="13">
        <f t="shared" si="133"/>
        <v>0</v>
      </c>
      <c r="LQR186" s="13">
        <f t="shared" si="133"/>
        <v>0</v>
      </c>
      <c r="LQS186" s="13">
        <f t="shared" si="133"/>
        <v>0</v>
      </c>
      <c r="LQT186" s="13">
        <f t="shared" si="133"/>
        <v>0</v>
      </c>
      <c r="LQU186" s="13">
        <f t="shared" si="133"/>
        <v>0</v>
      </c>
      <c r="LQV186" s="13">
        <f t="shared" si="133"/>
        <v>0</v>
      </c>
      <c r="LQW186" s="13">
        <f t="shared" si="133"/>
        <v>0</v>
      </c>
      <c r="LQX186" s="13">
        <f t="shared" si="133"/>
        <v>0</v>
      </c>
      <c r="LQY186" s="13">
        <f t="shared" si="133"/>
        <v>0</v>
      </c>
      <c r="LQZ186" s="13">
        <f t="shared" si="133"/>
        <v>0</v>
      </c>
      <c r="LRA186" s="13">
        <f t="shared" si="133"/>
        <v>0</v>
      </c>
      <c r="LRB186" s="13">
        <f t="shared" si="133"/>
        <v>0</v>
      </c>
      <c r="LRC186" s="13">
        <f t="shared" si="133"/>
        <v>0</v>
      </c>
      <c r="LRD186" s="13">
        <f t="shared" si="133"/>
        <v>0</v>
      </c>
      <c r="LRE186" s="13">
        <f t="shared" si="133"/>
        <v>0</v>
      </c>
      <c r="LRF186" s="13">
        <f t="shared" si="133"/>
        <v>0</v>
      </c>
      <c r="LRG186" s="13">
        <f t="shared" si="133"/>
        <v>0</v>
      </c>
      <c r="LRH186" s="13">
        <f t="shared" si="133"/>
        <v>0</v>
      </c>
      <c r="LRI186" s="13">
        <f t="shared" si="133"/>
        <v>0</v>
      </c>
      <c r="LRJ186" s="13">
        <f t="shared" si="133"/>
        <v>0</v>
      </c>
      <c r="LRK186" s="13">
        <f t="shared" si="133"/>
        <v>0</v>
      </c>
      <c r="LRL186" s="13">
        <f t="shared" si="133"/>
        <v>0</v>
      </c>
      <c r="LRM186" s="13">
        <f t="shared" si="133"/>
        <v>0</v>
      </c>
      <c r="LRN186" s="13">
        <f t="shared" si="133"/>
        <v>0</v>
      </c>
      <c r="LRO186" s="13">
        <f t="shared" si="133"/>
        <v>0</v>
      </c>
      <c r="LRP186" s="13">
        <f t="shared" si="133"/>
        <v>0</v>
      </c>
      <c r="LRQ186" s="13">
        <f t="shared" si="133"/>
        <v>0</v>
      </c>
      <c r="LRR186" s="13">
        <f t="shared" si="133"/>
        <v>0</v>
      </c>
      <c r="LRS186" s="13">
        <f t="shared" si="133"/>
        <v>0</v>
      </c>
      <c r="LRT186" s="13">
        <f t="shared" si="133"/>
        <v>0</v>
      </c>
      <c r="LRU186" s="13">
        <f t="shared" ref="LRU186:LUF186" si="134">general_device_image.description</f>
        <v>0</v>
      </c>
      <c r="LRV186" s="13">
        <f t="shared" si="134"/>
        <v>0</v>
      </c>
      <c r="LRW186" s="13">
        <f t="shared" si="134"/>
        <v>0</v>
      </c>
      <c r="LRX186" s="13">
        <f t="shared" si="134"/>
        <v>0</v>
      </c>
      <c r="LRY186" s="13">
        <f t="shared" si="134"/>
        <v>0</v>
      </c>
      <c r="LRZ186" s="13">
        <f t="shared" si="134"/>
        <v>0</v>
      </c>
      <c r="LSA186" s="13">
        <f t="shared" si="134"/>
        <v>0</v>
      </c>
      <c r="LSB186" s="13">
        <f t="shared" si="134"/>
        <v>0</v>
      </c>
      <c r="LSC186" s="13">
        <f t="shared" si="134"/>
        <v>0</v>
      </c>
      <c r="LSD186" s="13">
        <f t="shared" si="134"/>
        <v>0</v>
      </c>
      <c r="LSE186" s="13">
        <f t="shared" si="134"/>
        <v>0</v>
      </c>
      <c r="LSF186" s="13">
        <f t="shared" si="134"/>
        <v>0</v>
      </c>
      <c r="LSG186" s="13">
        <f t="shared" si="134"/>
        <v>0</v>
      </c>
      <c r="LSH186" s="13">
        <f t="shared" si="134"/>
        <v>0</v>
      </c>
      <c r="LSI186" s="13">
        <f t="shared" si="134"/>
        <v>0</v>
      </c>
      <c r="LSJ186" s="13">
        <f t="shared" si="134"/>
        <v>0</v>
      </c>
      <c r="LSK186" s="13">
        <f t="shared" si="134"/>
        <v>0</v>
      </c>
      <c r="LSL186" s="13">
        <f t="shared" si="134"/>
        <v>0</v>
      </c>
      <c r="LSM186" s="13">
        <f t="shared" si="134"/>
        <v>0</v>
      </c>
      <c r="LSN186" s="13">
        <f t="shared" si="134"/>
        <v>0</v>
      </c>
      <c r="LSO186" s="13">
        <f t="shared" si="134"/>
        <v>0</v>
      </c>
      <c r="LSP186" s="13">
        <f t="shared" si="134"/>
        <v>0</v>
      </c>
      <c r="LSQ186" s="13">
        <f t="shared" si="134"/>
        <v>0</v>
      </c>
      <c r="LSR186" s="13">
        <f t="shared" si="134"/>
        <v>0</v>
      </c>
      <c r="LSS186" s="13">
        <f t="shared" si="134"/>
        <v>0</v>
      </c>
      <c r="LST186" s="13">
        <f t="shared" si="134"/>
        <v>0</v>
      </c>
      <c r="LSU186" s="13">
        <f t="shared" si="134"/>
        <v>0</v>
      </c>
      <c r="LSV186" s="13">
        <f t="shared" si="134"/>
        <v>0</v>
      </c>
      <c r="LSW186" s="13">
        <f t="shared" si="134"/>
        <v>0</v>
      </c>
      <c r="LSX186" s="13">
        <f t="shared" si="134"/>
        <v>0</v>
      </c>
      <c r="LSY186" s="13">
        <f t="shared" si="134"/>
        <v>0</v>
      </c>
      <c r="LSZ186" s="13">
        <f t="shared" si="134"/>
        <v>0</v>
      </c>
      <c r="LTA186" s="13">
        <f t="shared" si="134"/>
        <v>0</v>
      </c>
      <c r="LTB186" s="13">
        <f t="shared" si="134"/>
        <v>0</v>
      </c>
      <c r="LTC186" s="13">
        <f t="shared" si="134"/>
        <v>0</v>
      </c>
      <c r="LTD186" s="13">
        <f t="shared" si="134"/>
        <v>0</v>
      </c>
      <c r="LTE186" s="13">
        <f t="shared" si="134"/>
        <v>0</v>
      </c>
      <c r="LTF186" s="13">
        <f t="shared" si="134"/>
        <v>0</v>
      </c>
      <c r="LTG186" s="13">
        <f t="shared" si="134"/>
        <v>0</v>
      </c>
      <c r="LTH186" s="13">
        <f t="shared" si="134"/>
        <v>0</v>
      </c>
      <c r="LTI186" s="13">
        <f t="shared" si="134"/>
        <v>0</v>
      </c>
      <c r="LTJ186" s="13">
        <f t="shared" si="134"/>
        <v>0</v>
      </c>
      <c r="LTK186" s="13">
        <f t="shared" si="134"/>
        <v>0</v>
      </c>
      <c r="LTL186" s="13">
        <f t="shared" si="134"/>
        <v>0</v>
      </c>
      <c r="LTM186" s="13">
        <f t="shared" si="134"/>
        <v>0</v>
      </c>
      <c r="LTN186" s="13">
        <f t="shared" si="134"/>
        <v>0</v>
      </c>
      <c r="LTO186" s="13">
        <f t="shared" si="134"/>
        <v>0</v>
      </c>
      <c r="LTP186" s="13">
        <f t="shared" si="134"/>
        <v>0</v>
      </c>
      <c r="LTQ186" s="13">
        <f t="shared" si="134"/>
        <v>0</v>
      </c>
      <c r="LTR186" s="13">
        <f t="shared" si="134"/>
        <v>0</v>
      </c>
      <c r="LTS186" s="13">
        <f t="shared" si="134"/>
        <v>0</v>
      </c>
      <c r="LTT186" s="13">
        <f t="shared" si="134"/>
        <v>0</v>
      </c>
      <c r="LTU186" s="13">
        <f t="shared" si="134"/>
        <v>0</v>
      </c>
      <c r="LTV186" s="13">
        <f t="shared" si="134"/>
        <v>0</v>
      </c>
      <c r="LTW186" s="13">
        <f t="shared" si="134"/>
        <v>0</v>
      </c>
      <c r="LTX186" s="13">
        <f t="shared" si="134"/>
        <v>0</v>
      </c>
      <c r="LTY186" s="13">
        <f t="shared" si="134"/>
        <v>0</v>
      </c>
      <c r="LTZ186" s="13">
        <f t="shared" si="134"/>
        <v>0</v>
      </c>
      <c r="LUA186" s="13">
        <f t="shared" si="134"/>
        <v>0</v>
      </c>
      <c r="LUB186" s="13">
        <f t="shared" si="134"/>
        <v>0</v>
      </c>
      <c r="LUC186" s="13">
        <f t="shared" si="134"/>
        <v>0</v>
      </c>
      <c r="LUD186" s="13">
        <f t="shared" si="134"/>
        <v>0</v>
      </c>
      <c r="LUE186" s="13">
        <f t="shared" si="134"/>
        <v>0</v>
      </c>
      <c r="LUF186" s="13">
        <f t="shared" si="134"/>
        <v>0</v>
      </c>
      <c r="LUG186" s="13">
        <f t="shared" ref="LUG186:LWR186" si="135">general_device_image.description</f>
        <v>0</v>
      </c>
      <c r="LUH186" s="13">
        <f t="shared" si="135"/>
        <v>0</v>
      </c>
      <c r="LUI186" s="13">
        <f t="shared" si="135"/>
        <v>0</v>
      </c>
      <c r="LUJ186" s="13">
        <f t="shared" si="135"/>
        <v>0</v>
      </c>
      <c r="LUK186" s="13">
        <f t="shared" si="135"/>
        <v>0</v>
      </c>
      <c r="LUL186" s="13">
        <f t="shared" si="135"/>
        <v>0</v>
      </c>
      <c r="LUM186" s="13">
        <f t="shared" si="135"/>
        <v>0</v>
      </c>
      <c r="LUN186" s="13">
        <f t="shared" si="135"/>
        <v>0</v>
      </c>
      <c r="LUO186" s="13">
        <f t="shared" si="135"/>
        <v>0</v>
      </c>
      <c r="LUP186" s="13">
        <f t="shared" si="135"/>
        <v>0</v>
      </c>
      <c r="LUQ186" s="13">
        <f t="shared" si="135"/>
        <v>0</v>
      </c>
      <c r="LUR186" s="13">
        <f t="shared" si="135"/>
        <v>0</v>
      </c>
      <c r="LUS186" s="13">
        <f t="shared" si="135"/>
        <v>0</v>
      </c>
      <c r="LUT186" s="13">
        <f t="shared" si="135"/>
        <v>0</v>
      </c>
      <c r="LUU186" s="13">
        <f t="shared" si="135"/>
        <v>0</v>
      </c>
      <c r="LUV186" s="13">
        <f t="shared" si="135"/>
        <v>0</v>
      </c>
      <c r="LUW186" s="13">
        <f t="shared" si="135"/>
        <v>0</v>
      </c>
      <c r="LUX186" s="13">
        <f t="shared" si="135"/>
        <v>0</v>
      </c>
      <c r="LUY186" s="13">
        <f t="shared" si="135"/>
        <v>0</v>
      </c>
      <c r="LUZ186" s="13">
        <f t="shared" si="135"/>
        <v>0</v>
      </c>
      <c r="LVA186" s="13">
        <f t="shared" si="135"/>
        <v>0</v>
      </c>
      <c r="LVB186" s="13">
        <f t="shared" si="135"/>
        <v>0</v>
      </c>
      <c r="LVC186" s="13">
        <f t="shared" si="135"/>
        <v>0</v>
      </c>
      <c r="LVD186" s="13">
        <f t="shared" si="135"/>
        <v>0</v>
      </c>
      <c r="LVE186" s="13">
        <f t="shared" si="135"/>
        <v>0</v>
      </c>
      <c r="LVF186" s="13">
        <f t="shared" si="135"/>
        <v>0</v>
      </c>
      <c r="LVG186" s="13">
        <f t="shared" si="135"/>
        <v>0</v>
      </c>
      <c r="LVH186" s="13">
        <f t="shared" si="135"/>
        <v>0</v>
      </c>
      <c r="LVI186" s="13">
        <f t="shared" si="135"/>
        <v>0</v>
      </c>
      <c r="LVJ186" s="13">
        <f t="shared" si="135"/>
        <v>0</v>
      </c>
      <c r="LVK186" s="13">
        <f t="shared" si="135"/>
        <v>0</v>
      </c>
      <c r="LVL186" s="13">
        <f t="shared" si="135"/>
        <v>0</v>
      </c>
      <c r="LVM186" s="13">
        <f t="shared" si="135"/>
        <v>0</v>
      </c>
      <c r="LVN186" s="13">
        <f t="shared" si="135"/>
        <v>0</v>
      </c>
      <c r="LVO186" s="13">
        <f t="shared" si="135"/>
        <v>0</v>
      </c>
      <c r="LVP186" s="13">
        <f t="shared" si="135"/>
        <v>0</v>
      </c>
      <c r="LVQ186" s="13">
        <f t="shared" si="135"/>
        <v>0</v>
      </c>
      <c r="LVR186" s="13">
        <f t="shared" si="135"/>
        <v>0</v>
      </c>
      <c r="LVS186" s="13">
        <f t="shared" si="135"/>
        <v>0</v>
      </c>
      <c r="LVT186" s="13">
        <f t="shared" si="135"/>
        <v>0</v>
      </c>
      <c r="LVU186" s="13">
        <f t="shared" si="135"/>
        <v>0</v>
      </c>
      <c r="LVV186" s="13">
        <f t="shared" si="135"/>
        <v>0</v>
      </c>
      <c r="LVW186" s="13">
        <f t="shared" si="135"/>
        <v>0</v>
      </c>
      <c r="LVX186" s="13">
        <f t="shared" si="135"/>
        <v>0</v>
      </c>
      <c r="LVY186" s="13">
        <f t="shared" si="135"/>
        <v>0</v>
      </c>
      <c r="LVZ186" s="13">
        <f t="shared" si="135"/>
        <v>0</v>
      </c>
      <c r="LWA186" s="13">
        <f t="shared" si="135"/>
        <v>0</v>
      </c>
      <c r="LWB186" s="13">
        <f t="shared" si="135"/>
        <v>0</v>
      </c>
      <c r="LWC186" s="13">
        <f t="shared" si="135"/>
        <v>0</v>
      </c>
      <c r="LWD186" s="13">
        <f t="shared" si="135"/>
        <v>0</v>
      </c>
      <c r="LWE186" s="13">
        <f t="shared" si="135"/>
        <v>0</v>
      </c>
      <c r="LWF186" s="13">
        <f t="shared" si="135"/>
        <v>0</v>
      </c>
      <c r="LWG186" s="13">
        <f t="shared" si="135"/>
        <v>0</v>
      </c>
      <c r="LWH186" s="13">
        <f t="shared" si="135"/>
        <v>0</v>
      </c>
      <c r="LWI186" s="13">
        <f t="shared" si="135"/>
        <v>0</v>
      </c>
      <c r="LWJ186" s="13">
        <f t="shared" si="135"/>
        <v>0</v>
      </c>
      <c r="LWK186" s="13">
        <f t="shared" si="135"/>
        <v>0</v>
      </c>
      <c r="LWL186" s="13">
        <f t="shared" si="135"/>
        <v>0</v>
      </c>
      <c r="LWM186" s="13">
        <f t="shared" si="135"/>
        <v>0</v>
      </c>
      <c r="LWN186" s="13">
        <f t="shared" si="135"/>
        <v>0</v>
      </c>
      <c r="LWO186" s="13">
        <f t="shared" si="135"/>
        <v>0</v>
      </c>
      <c r="LWP186" s="13">
        <f t="shared" si="135"/>
        <v>0</v>
      </c>
      <c r="LWQ186" s="13">
        <f t="shared" si="135"/>
        <v>0</v>
      </c>
      <c r="LWR186" s="13">
        <f t="shared" si="135"/>
        <v>0</v>
      </c>
      <c r="LWS186" s="13">
        <f t="shared" ref="LWS186:LZD186" si="136">general_device_image.description</f>
        <v>0</v>
      </c>
      <c r="LWT186" s="13">
        <f t="shared" si="136"/>
        <v>0</v>
      </c>
      <c r="LWU186" s="13">
        <f t="shared" si="136"/>
        <v>0</v>
      </c>
      <c r="LWV186" s="13">
        <f t="shared" si="136"/>
        <v>0</v>
      </c>
      <c r="LWW186" s="13">
        <f t="shared" si="136"/>
        <v>0</v>
      </c>
      <c r="LWX186" s="13">
        <f t="shared" si="136"/>
        <v>0</v>
      </c>
      <c r="LWY186" s="13">
        <f t="shared" si="136"/>
        <v>0</v>
      </c>
      <c r="LWZ186" s="13">
        <f t="shared" si="136"/>
        <v>0</v>
      </c>
      <c r="LXA186" s="13">
        <f t="shared" si="136"/>
        <v>0</v>
      </c>
      <c r="LXB186" s="13">
        <f t="shared" si="136"/>
        <v>0</v>
      </c>
      <c r="LXC186" s="13">
        <f t="shared" si="136"/>
        <v>0</v>
      </c>
      <c r="LXD186" s="13">
        <f t="shared" si="136"/>
        <v>0</v>
      </c>
      <c r="LXE186" s="13">
        <f t="shared" si="136"/>
        <v>0</v>
      </c>
      <c r="LXF186" s="13">
        <f t="shared" si="136"/>
        <v>0</v>
      </c>
      <c r="LXG186" s="13">
        <f t="shared" si="136"/>
        <v>0</v>
      </c>
      <c r="LXH186" s="13">
        <f t="shared" si="136"/>
        <v>0</v>
      </c>
      <c r="LXI186" s="13">
        <f t="shared" si="136"/>
        <v>0</v>
      </c>
      <c r="LXJ186" s="13">
        <f t="shared" si="136"/>
        <v>0</v>
      </c>
      <c r="LXK186" s="13">
        <f t="shared" si="136"/>
        <v>0</v>
      </c>
      <c r="LXL186" s="13">
        <f t="shared" si="136"/>
        <v>0</v>
      </c>
      <c r="LXM186" s="13">
        <f t="shared" si="136"/>
        <v>0</v>
      </c>
      <c r="LXN186" s="13">
        <f t="shared" si="136"/>
        <v>0</v>
      </c>
      <c r="LXO186" s="13">
        <f t="shared" si="136"/>
        <v>0</v>
      </c>
      <c r="LXP186" s="13">
        <f t="shared" si="136"/>
        <v>0</v>
      </c>
      <c r="LXQ186" s="13">
        <f t="shared" si="136"/>
        <v>0</v>
      </c>
      <c r="LXR186" s="13">
        <f t="shared" si="136"/>
        <v>0</v>
      </c>
      <c r="LXS186" s="13">
        <f t="shared" si="136"/>
        <v>0</v>
      </c>
      <c r="LXT186" s="13">
        <f t="shared" si="136"/>
        <v>0</v>
      </c>
      <c r="LXU186" s="13">
        <f t="shared" si="136"/>
        <v>0</v>
      </c>
      <c r="LXV186" s="13">
        <f t="shared" si="136"/>
        <v>0</v>
      </c>
      <c r="LXW186" s="13">
        <f t="shared" si="136"/>
        <v>0</v>
      </c>
      <c r="LXX186" s="13">
        <f t="shared" si="136"/>
        <v>0</v>
      </c>
      <c r="LXY186" s="13">
        <f t="shared" si="136"/>
        <v>0</v>
      </c>
      <c r="LXZ186" s="13">
        <f t="shared" si="136"/>
        <v>0</v>
      </c>
      <c r="LYA186" s="13">
        <f t="shared" si="136"/>
        <v>0</v>
      </c>
      <c r="LYB186" s="13">
        <f t="shared" si="136"/>
        <v>0</v>
      </c>
      <c r="LYC186" s="13">
        <f t="shared" si="136"/>
        <v>0</v>
      </c>
      <c r="LYD186" s="13">
        <f t="shared" si="136"/>
        <v>0</v>
      </c>
      <c r="LYE186" s="13">
        <f t="shared" si="136"/>
        <v>0</v>
      </c>
      <c r="LYF186" s="13">
        <f t="shared" si="136"/>
        <v>0</v>
      </c>
      <c r="LYG186" s="13">
        <f t="shared" si="136"/>
        <v>0</v>
      </c>
      <c r="LYH186" s="13">
        <f t="shared" si="136"/>
        <v>0</v>
      </c>
      <c r="LYI186" s="13">
        <f t="shared" si="136"/>
        <v>0</v>
      </c>
      <c r="LYJ186" s="13">
        <f t="shared" si="136"/>
        <v>0</v>
      </c>
      <c r="LYK186" s="13">
        <f t="shared" si="136"/>
        <v>0</v>
      </c>
      <c r="LYL186" s="13">
        <f t="shared" si="136"/>
        <v>0</v>
      </c>
      <c r="LYM186" s="13">
        <f t="shared" si="136"/>
        <v>0</v>
      </c>
      <c r="LYN186" s="13">
        <f t="shared" si="136"/>
        <v>0</v>
      </c>
      <c r="LYO186" s="13">
        <f t="shared" si="136"/>
        <v>0</v>
      </c>
      <c r="LYP186" s="13">
        <f t="shared" si="136"/>
        <v>0</v>
      </c>
      <c r="LYQ186" s="13">
        <f t="shared" si="136"/>
        <v>0</v>
      </c>
      <c r="LYR186" s="13">
        <f t="shared" si="136"/>
        <v>0</v>
      </c>
      <c r="LYS186" s="13">
        <f t="shared" si="136"/>
        <v>0</v>
      </c>
      <c r="LYT186" s="13">
        <f t="shared" si="136"/>
        <v>0</v>
      </c>
      <c r="LYU186" s="13">
        <f t="shared" si="136"/>
        <v>0</v>
      </c>
      <c r="LYV186" s="13">
        <f t="shared" si="136"/>
        <v>0</v>
      </c>
      <c r="LYW186" s="13">
        <f t="shared" si="136"/>
        <v>0</v>
      </c>
      <c r="LYX186" s="13">
        <f t="shared" si="136"/>
        <v>0</v>
      </c>
      <c r="LYY186" s="13">
        <f t="shared" si="136"/>
        <v>0</v>
      </c>
      <c r="LYZ186" s="13">
        <f t="shared" si="136"/>
        <v>0</v>
      </c>
      <c r="LZA186" s="13">
        <f t="shared" si="136"/>
        <v>0</v>
      </c>
      <c r="LZB186" s="13">
        <f t="shared" si="136"/>
        <v>0</v>
      </c>
      <c r="LZC186" s="13">
        <f t="shared" si="136"/>
        <v>0</v>
      </c>
      <c r="LZD186" s="13">
        <f t="shared" si="136"/>
        <v>0</v>
      </c>
      <c r="LZE186" s="13">
        <f t="shared" ref="LZE186:MBP186" si="137">general_device_image.description</f>
        <v>0</v>
      </c>
      <c r="LZF186" s="13">
        <f t="shared" si="137"/>
        <v>0</v>
      </c>
      <c r="LZG186" s="13">
        <f t="shared" si="137"/>
        <v>0</v>
      </c>
      <c r="LZH186" s="13">
        <f t="shared" si="137"/>
        <v>0</v>
      </c>
      <c r="LZI186" s="13">
        <f t="shared" si="137"/>
        <v>0</v>
      </c>
      <c r="LZJ186" s="13">
        <f t="shared" si="137"/>
        <v>0</v>
      </c>
      <c r="LZK186" s="13">
        <f t="shared" si="137"/>
        <v>0</v>
      </c>
      <c r="LZL186" s="13">
        <f t="shared" si="137"/>
        <v>0</v>
      </c>
      <c r="LZM186" s="13">
        <f t="shared" si="137"/>
        <v>0</v>
      </c>
      <c r="LZN186" s="13">
        <f t="shared" si="137"/>
        <v>0</v>
      </c>
      <c r="LZO186" s="13">
        <f t="shared" si="137"/>
        <v>0</v>
      </c>
      <c r="LZP186" s="13">
        <f t="shared" si="137"/>
        <v>0</v>
      </c>
      <c r="LZQ186" s="13">
        <f t="shared" si="137"/>
        <v>0</v>
      </c>
      <c r="LZR186" s="13">
        <f t="shared" si="137"/>
        <v>0</v>
      </c>
      <c r="LZS186" s="13">
        <f t="shared" si="137"/>
        <v>0</v>
      </c>
      <c r="LZT186" s="13">
        <f t="shared" si="137"/>
        <v>0</v>
      </c>
      <c r="LZU186" s="13">
        <f t="shared" si="137"/>
        <v>0</v>
      </c>
      <c r="LZV186" s="13">
        <f t="shared" si="137"/>
        <v>0</v>
      </c>
      <c r="LZW186" s="13">
        <f t="shared" si="137"/>
        <v>0</v>
      </c>
      <c r="LZX186" s="13">
        <f t="shared" si="137"/>
        <v>0</v>
      </c>
      <c r="LZY186" s="13">
        <f t="shared" si="137"/>
        <v>0</v>
      </c>
      <c r="LZZ186" s="13">
        <f t="shared" si="137"/>
        <v>0</v>
      </c>
      <c r="MAA186" s="13">
        <f t="shared" si="137"/>
        <v>0</v>
      </c>
      <c r="MAB186" s="13">
        <f t="shared" si="137"/>
        <v>0</v>
      </c>
      <c r="MAC186" s="13">
        <f t="shared" si="137"/>
        <v>0</v>
      </c>
      <c r="MAD186" s="13">
        <f t="shared" si="137"/>
        <v>0</v>
      </c>
      <c r="MAE186" s="13">
        <f t="shared" si="137"/>
        <v>0</v>
      </c>
      <c r="MAF186" s="13">
        <f t="shared" si="137"/>
        <v>0</v>
      </c>
      <c r="MAG186" s="13">
        <f t="shared" si="137"/>
        <v>0</v>
      </c>
      <c r="MAH186" s="13">
        <f t="shared" si="137"/>
        <v>0</v>
      </c>
      <c r="MAI186" s="13">
        <f t="shared" si="137"/>
        <v>0</v>
      </c>
      <c r="MAJ186" s="13">
        <f t="shared" si="137"/>
        <v>0</v>
      </c>
      <c r="MAK186" s="13">
        <f t="shared" si="137"/>
        <v>0</v>
      </c>
      <c r="MAL186" s="13">
        <f t="shared" si="137"/>
        <v>0</v>
      </c>
      <c r="MAM186" s="13">
        <f t="shared" si="137"/>
        <v>0</v>
      </c>
      <c r="MAN186" s="13">
        <f t="shared" si="137"/>
        <v>0</v>
      </c>
      <c r="MAO186" s="13">
        <f t="shared" si="137"/>
        <v>0</v>
      </c>
      <c r="MAP186" s="13">
        <f t="shared" si="137"/>
        <v>0</v>
      </c>
      <c r="MAQ186" s="13">
        <f t="shared" si="137"/>
        <v>0</v>
      </c>
      <c r="MAR186" s="13">
        <f t="shared" si="137"/>
        <v>0</v>
      </c>
      <c r="MAS186" s="13">
        <f t="shared" si="137"/>
        <v>0</v>
      </c>
      <c r="MAT186" s="13">
        <f t="shared" si="137"/>
        <v>0</v>
      </c>
      <c r="MAU186" s="13">
        <f t="shared" si="137"/>
        <v>0</v>
      </c>
      <c r="MAV186" s="13">
        <f t="shared" si="137"/>
        <v>0</v>
      </c>
      <c r="MAW186" s="13">
        <f t="shared" si="137"/>
        <v>0</v>
      </c>
      <c r="MAX186" s="13">
        <f t="shared" si="137"/>
        <v>0</v>
      </c>
      <c r="MAY186" s="13">
        <f t="shared" si="137"/>
        <v>0</v>
      </c>
      <c r="MAZ186" s="13">
        <f t="shared" si="137"/>
        <v>0</v>
      </c>
      <c r="MBA186" s="13">
        <f t="shared" si="137"/>
        <v>0</v>
      </c>
      <c r="MBB186" s="13">
        <f t="shared" si="137"/>
        <v>0</v>
      </c>
      <c r="MBC186" s="13">
        <f t="shared" si="137"/>
        <v>0</v>
      </c>
      <c r="MBD186" s="13">
        <f t="shared" si="137"/>
        <v>0</v>
      </c>
      <c r="MBE186" s="13">
        <f t="shared" si="137"/>
        <v>0</v>
      </c>
      <c r="MBF186" s="13">
        <f t="shared" si="137"/>
        <v>0</v>
      </c>
      <c r="MBG186" s="13">
        <f t="shared" si="137"/>
        <v>0</v>
      </c>
      <c r="MBH186" s="13">
        <f t="shared" si="137"/>
        <v>0</v>
      </c>
      <c r="MBI186" s="13">
        <f t="shared" si="137"/>
        <v>0</v>
      </c>
      <c r="MBJ186" s="13">
        <f t="shared" si="137"/>
        <v>0</v>
      </c>
      <c r="MBK186" s="13">
        <f t="shared" si="137"/>
        <v>0</v>
      </c>
      <c r="MBL186" s="13">
        <f t="shared" si="137"/>
        <v>0</v>
      </c>
      <c r="MBM186" s="13">
        <f t="shared" si="137"/>
        <v>0</v>
      </c>
      <c r="MBN186" s="13">
        <f t="shared" si="137"/>
        <v>0</v>
      </c>
      <c r="MBO186" s="13">
        <f t="shared" si="137"/>
        <v>0</v>
      </c>
      <c r="MBP186" s="13">
        <f t="shared" si="137"/>
        <v>0</v>
      </c>
      <c r="MBQ186" s="13">
        <f t="shared" ref="MBQ186:MEB186" si="138">general_device_image.description</f>
        <v>0</v>
      </c>
      <c r="MBR186" s="13">
        <f t="shared" si="138"/>
        <v>0</v>
      </c>
      <c r="MBS186" s="13">
        <f t="shared" si="138"/>
        <v>0</v>
      </c>
      <c r="MBT186" s="13">
        <f t="shared" si="138"/>
        <v>0</v>
      </c>
      <c r="MBU186" s="13">
        <f t="shared" si="138"/>
        <v>0</v>
      </c>
      <c r="MBV186" s="13">
        <f t="shared" si="138"/>
        <v>0</v>
      </c>
      <c r="MBW186" s="13">
        <f t="shared" si="138"/>
        <v>0</v>
      </c>
      <c r="MBX186" s="13">
        <f t="shared" si="138"/>
        <v>0</v>
      </c>
      <c r="MBY186" s="13">
        <f t="shared" si="138"/>
        <v>0</v>
      </c>
      <c r="MBZ186" s="13">
        <f t="shared" si="138"/>
        <v>0</v>
      </c>
      <c r="MCA186" s="13">
        <f t="shared" si="138"/>
        <v>0</v>
      </c>
      <c r="MCB186" s="13">
        <f t="shared" si="138"/>
        <v>0</v>
      </c>
      <c r="MCC186" s="13">
        <f t="shared" si="138"/>
        <v>0</v>
      </c>
      <c r="MCD186" s="13">
        <f t="shared" si="138"/>
        <v>0</v>
      </c>
      <c r="MCE186" s="13">
        <f t="shared" si="138"/>
        <v>0</v>
      </c>
      <c r="MCF186" s="13">
        <f t="shared" si="138"/>
        <v>0</v>
      </c>
      <c r="MCG186" s="13">
        <f t="shared" si="138"/>
        <v>0</v>
      </c>
      <c r="MCH186" s="13">
        <f t="shared" si="138"/>
        <v>0</v>
      </c>
      <c r="MCI186" s="13">
        <f t="shared" si="138"/>
        <v>0</v>
      </c>
      <c r="MCJ186" s="13">
        <f t="shared" si="138"/>
        <v>0</v>
      </c>
      <c r="MCK186" s="13">
        <f t="shared" si="138"/>
        <v>0</v>
      </c>
      <c r="MCL186" s="13">
        <f t="shared" si="138"/>
        <v>0</v>
      </c>
      <c r="MCM186" s="13">
        <f t="shared" si="138"/>
        <v>0</v>
      </c>
      <c r="MCN186" s="13">
        <f t="shared" si="138"/>
        <v>0</v>
      </c>
      <c r="MCO186" s="13">
        <f t="shared" si="138"/>
        <v>0</v>
      </c>
      <c r="MCP186" s="13">
        <f t="shared" si="138"/>
        <v>0</v>
      </c>
      <c r="MCQ186" s="13">
        <f t="shared" si="138"/>
        <v>0</v>
      </c>
      <c r="MCR186" s="13">
        <f t="shared" si="138"/>
        <v>0</v>
      </c>
      <c r="MCS186" s="13">
        <f t="shared" si="138"/>
        <v>0</v>
      </c>
      <c r="MCT186" s="13">
        <f t="shared" si="138"/>
        <v>0</v>
      </c>
      <c r="MCU186" s="13">
        <f t="shared" si="138"/>
        <v>0</v>
      </c>
      <c r="MCV186" s="13">
        <f t="shared" si="138"/>
        <v>0</v>
      </c>
      <c r="MCW186" s="13">
        <f t="shared" si="138"/>
        <v>0</v>
      </c>
      <c r="MCX186" s="13">
        <f t="shared" si="138"/>
        <v>0</v>
      </c>
      <c r="MCY186" s="13">
        <f t="shared" si="138"/>
        <v>0</v>
      </c>
      <c r="MCZ186" s="13">
        <f t="shared" si="138"/>
        <v>0</v>
      </c>
      <c r="MDA186" s="13">
        <f t="shared" si="138"/>
        <v>0</v>
      </c>
      <c r="MDB186" s="13">
        <f t="shared" si="138"/>
        <v>0</v>
      </c>
      <c r="MDC186" s="13">
        <f t="shared" si="138"/>
        <v>0</v>
      </c>
      <c r="MDD186" s="13">
        <f t="shared" si="138"/>
        <v>0</v>
      </c>
      <c r="MDE186" s="13">
        <f t="shared" si="138"/>
        <v>0</v>
      </c>
      <c r="MDF186" s="13">
        <f t="shared" si="138"/>
        <v>0</v>
      </c>
      <c r="MDG186" s="13">
        <f t="shared" si="138"/>
        <v>0</v>
      </c>
      <c r="MDH186" s="13">
        <f t="shared" si="138"/>
        <v>0</v>
      </c>
      <c r="MDI186" s="13">
        <f t="shared" si="138"/>
        <v>0</v>
      </c>
      <c r="MDJ186" s="13">
        <f t="shared" si="138"/>
        <v>0</v>
      </c>
      <c r="MDK186" s="13">
        <f t="shared" si="138"/>
        <v>0</v>
      </c>
      <c r="MDL186" s="13">
        <f t="shared" si="138"/>
        <v>0</v>
      </c>
      <c r="MDM186" s="13">
        <f t="shared" si="138"/>
        <v>0</v>
      </c>
      <c r="MDN186" s="13">
        <f t="shared" si="138"/>
        <v>0</v>
      </c>
      <c r="MDO186" s="13">
        <f t="shared" si="138"/>
        <v>0</v>
      </c>
      <c r="MDP186" s="13">
        <f t="shared" si="138"/>
        <v>0</v>
      </c>
      <c r="MDQ186" s="13">
        <f t="shared" si="138"/>
        <v>0</v>
      </c>
      <c r="MDR186" s="13">
        <f t="shared" si="138"/>
        <v>0</v>
      </c>
      <c r="MDS186" s="13">
        <f t="shared" si="138"/>
        <v>0</v>
      </c>
      <c r="MDT186" s="13">
        <f t="shared" si="138"/>
        <v>0</v>
      </c>
      <c r="MDU186" s="13">
        <f t="shared" si="138"/>
        <v>0</v>
      </c>
      <c r="MDV186" s="13">
        <f t="shared" si="138"/>
        <v>0</v>
      </c>
      <c r="MDW186" s="13">
        <f t="shared" si="138"/>
        <v>0</v>
      </c>
      <c r="MDX186" s="13">
        <f t="shared" si="138"/>
        <v>0</v>
      </c>
      <c r="MDY186" s="13">
        <f t="shared" si="138"/>
        <v>0</v>
      </c>
      <c r="MDZ186" s="13">
        <f t="shared" si="138"/>
        <v>0</v>
      </c>
      <c r="MEA186" s="13">
        <f t="shared" si="138"/>
        <v>0</v>
      </c>
      <c r="MEB186" s="13">
        <f t="shared" si="138"/>
        <v>0</v>
      </c>
      <c r="MEC186" s="13">
        <f t="shared" ref="MEC186:MGN186" si="139">general_device_image.description</f>
        <v>0</v>
      </c>
      <c r="MED186" s="13">
        <f t="shared" si="139"/>
        <v>0</v>
      </c>
      <c r="MEE186" s="13">
        <f t="shared" si="139"/>
        <v>0</v>
      </c>
      <c r="MEF186" s="13">
        <f t="shared" si="139"/>
        <v>0</v>
      </c>
      <c r="MEG186" s="13">
        <f t="shared" si="139"/>
        <v>0</v>
      </c>
      <c r="MEH186" s="13">
        <f t="shared" si="139"/>
        <v>0</v>
      </c>
      <c r="MEI186" s="13">
        <f t="shared" si="139"/>
        <v>0</v>
      </c>
      <c r="MEJ186" s="13">
        <f t="shared" si="139"/>
        <v>0</v>
      </c>
      <c r="MEK186" s="13">
        <f t="shared" si="139"/>
        <v>0</v>
      </c>
      <c r="MEL186" s="13">
        <f t="shared" si="139"/>
        <v>0</v>
      </c>
      <c r="MEM186" s="13">
        <f t="shared" si="139"/>
        <v>0</v>
      </c>
      <c r="MEN186" s="13">
        <f t="shared" si="139"/>
        <v>0</v>
      </c>
      <c r="MEO186" s="13">
        <f t="shared" si="139"/>
        <v>0</v>
      </c>
      <c r="MEP186" s="13">
        <f t="shared" si="139"/>
        <v>0</v>
      </c>
      <c r="MEQ186" s="13">
        <f t="shared" si="139"/>
        <v>0</v>
      </c>
      <c r="MER186" s="13">
        <f t="shared" si="139"/>
        <v>0</v>
      </c>
      <c r="MES186" s="13">
        <f t="shared" si="139"/>
        <v>0</v>
      </c>
      <c r="MET186" s="13">
        <f t="shared" si="139"/>
        <v>0</v>
      </c>
      <c r="MEU186" s="13">
        <f t="shared" si="139"/>
        <v>0</v>
      </c>
      <c r="MEV186" s="13">
        <f t="shared" si="139"/>
        <v>0</v>
      </c>
      <c r="MEW186" s="13">
        <f t="shared" si="139"/>
        <v>0</v>
      </c>
      <c r="MEX186" s="13">
        <f t="shared" si="139"/>
        <v>0</v>
      </c>
      <c r="MEY186" s="13">
        <f t="shared" si="139"/>
        <v>0</v>
      </c>
      <c r="MEZ186" s="13">
        <f t="shared" si="139"/>
        <v>0</v>
      </c>
      <c r="MFA186" s="13">
        <f t="shared" si="139"/>
        <v>0</v>
      </c>
      <c r="MFB186" s="13">
        <f t="shared" si="139"/>
        <v>0</v>
      </c>
      <c r="MFC186" s="13">
        <f t="shared" si="139"/>
        <v>0</v>
      </c>
      <c r="MFD186" s="13">
        <f t="shared" si="139"/>
        <v>0</v>
      </c>
      <c r="MFE186" s="13">
        <f t="shared" si="139"/>
        <v>0</v>
      </c>
      <c r="MFF186" s="13">
        <f t="shared" si="139"/>
        <v>0</v>
      </c>
      <c r="MFG186" s="13">
        <f t="shared" si="139"/>
        <v>0</v>
      </c>
      <c r="MFH186" s="13">
        <f t="shared" si="139"/>
        <v>0</v>
      </c>
      <c r="MFI186" s="13">
        <f t="shared" si="139"/>
        <v>0</v>
      </c>
      <c r="MFJ186" s="13">
        <f t="shared" si="139"/>
        <v>0</v>
      </c>
      <c r="MFK186" s="13">
        <f t="shared" si="139"/>
        <v>0</v>
      </c>
      <c r="MFL186" s="13">
        <f t="shared" si="139"/>
        <v>0</v>
      </c>
      <c r="MFM186" s="13">
        <f t="shared" si="139"/>
        <v>0</v>
      </c>
      <c r="MFN186" s="13">
        <f t="shared" si="139"/>
        <v>0</v>
      </c>
      <c r="MFO186" s="13">
        <f t="shared" si="139"/>
        <v>0</v>
      </c>
      <c r="MFP186" s="13">
        <f t="shared" si="139"/>
        <v>0</v>
      </c>
      <c r="MFQ186" s="13">
        <f t="shared" si="139"/>
        <v>0</v>
      </c>
      <c r="MFR186" s="13">
        <f t="shared" si="139"/>
        <v>0</v>
      </c>
      <c r="MFS186" s="13">
        <f t="shared" si="139"/>
        <v>0</v>
      </c>
      <c r="MFT186" s="13">
        <f t="shared" si="139"/>
        <v>0</v>
      </c>
      <c r="MFU186" s="13">
        <f t="shared" si="139"/>
        <v>0</v>
      </c>
      <c r="MFV186" s="13">
        <f t="shared" si="139"/>
        <v>0</v>
      </c>
      <c r="MFW186" s="13">
        <f t="shared" si="139"/>
        <v>0</v>
      </c>
      <c r="MFX186" s="13">
        <f t="shared" si="139"/>
        <v>0</v>
      </c>
      <c r="MFY186" s="13">
        <f t="shared" si="139"/>
        <v>0</v>
      </c>
      <c r="MFZ186" s="13">
        <f t="shared" si="139"/>
        <v>0</v>
      </c>
      <c r="MGA186" s="13">
        <f t="shared" si="139"/>
        <v>0</v>
      </c>
      <c r="MGB186" s="13">
        <f t="shared" si="139"/>
        <v>0</v>
      </c>
      <c r="MGC186" s="13">
        <f t="shared" si="139"/>
        <v>0</v>
      </c>
      <c r="MGD186" s="13">
        <f t="shared" si="139"/>
        <v>0</v>
      </c>
      <c r="MGE186" s="13">
        <f t="shared" si="139"/>
        <v>0</v>
      </c>
      <c r="MGF186" s="13">
        <f t="shared" si="139"/>
        <v>0</v>
      </c>
      <c r="MGG186" s="13">
        <f t="shared" si="139"/>
        <v>0</v>
      </c>
      <c r="MGH186" s="13">
        <f t="shared" si="139"/>
        <v>0</v>
      </c>
      <c r="MGI186" s="13">
        <f t="shared" si="139"/>
        <v>0</v>
      </c>
      <c r="MGJ186" s="13">
        <f t="shared" si="139"/>
        <v>0</v>
      </c>
      <c r="MGK186" s="13">
        <f t="shared" si="139"/>
        <v>0</v>
      </c>
      <c r="MGL186" s="13">
        <f t="shared" si="139"/>
        <v>0</v>
      </c>
      <c r="MGM186" s="13">
        <f t="shared" si="139"/>
        <v>0</v>
      </c>
      <c r="MGN186" s="13">
        <f t="shared" si="139"/>
        <v>0</v>
      </c>
      <c r="MGO186" s="13">
        <f t="shared" ref="MGO186:MIZ186" si="140">general_device_image.description</f>
        <v>0</v>
      </c>
      <c r="MGP186" s="13">
        <f t="shared" si="140"/>
        <v>0</v>
      </c>
      <c r="MGQ186" s="13">
        <f t="shared" si="140"/>
        <v>0</v>
      </c>
      <c r="MGR186" s="13">
        <f t="shared" si="140"/>
        <v>0</v>
      </c>
      <c r="MGS186" s="13">
        <f t="shared" si="140"/>
        <v>0</v>
      </c>
      <c r="MGT186" s="13">
        <f t="shared" si="140"/>
        <v>0</v>
      </c>
      <c r="MGU186" s="13">
        <f t="shared" si="140"/>
        <v>0</v>
      </c>
      <c r="MGV186" s="13">
        <f t="shared" si="140"/>
        <v>0</v>
      </c>
      <c r="MGW186" s="13">
        <f t="shared" si="140"/>
        <v>0</v>
      </c>
      <c r="MGX186" s="13">
        <f t="shared" si="140"/>
        <v>0</v>
      </c>
      <c r="MGY186" s="13">
        <f t="shared" si="140"/>
        <v>0</v>
      </c>
      <c r="MGZ186" s="13">
        <f t="shared" si="140"/>
        <v>0</v>
      </c>
      <c r="MHA186" s="13">
        <f t="shared" si="140"/>
        <v>0</v>
      </c>
      <c r="MHB186" s="13">
        <f t="shared" si="140"/>
        <v>0</v>
      </c>
      <c r="MHC186" s="13">
        <f t="shared" si="140"/>
        <v>0</v>
      </c>
      <c r="MHD186" s="13">
        <f t="shared" si="140"/>
        <v>0</v>
      </c>
      <c r="MHE186" s="13">
        <f t="shared" si="140"/>
        <v>0</v>
      </c>
      <c r="MHF186" s="13">
        <f t="shared" si="140"/>
        <v>0</v>
      </c>
      <c r="MHG186" s="13">
        <f t="shared" si="140"/>
        <v>0</v>
      </c>
      <c r="MHH186" s="13">
        <f t="shared" si="140"/>
        <v>0</v>
      </c>
      <c r="MHI186" s="13">
        <f t="shared" si="140"/>
        <v>0</v>
      </c>
      <c r="MHJ186" s="13">
        <f t="shared" si="140"/>
        <v>0</v>
      </c>
      <c r="MHK186" s="13">
        <f t="shared" si="140"/>
        <v>0</v>
      </c>
      <c r="MHL186" s="13">
        <f t="shared" si="140"/>
        <v>0</v>
      </c>
      <c r="MHM186" s="13">
        <f t="shared" si="140"/>
        <v>0</v>
      </c>
      <c r="MHN186" s="13">
        <f t="shared" si="140"/>
        <v>0</v>
      </c>
      <c r="MHO186" s="13">
        <f t="shared" si="140"/>
        <v>0</v>
      </c>
      <c r="MHP186" s="13">
        <f t="shared" si="140"/>
        <v>0</v>
      </c>
      <c r="MHQ186" s="13">
        <f t="shared" si="140"/>
        <v>0</v>
      </c>
      <c r="MHR186" s="13">
        <f t="shared" si="140"/>
        <v>0</v>
      </c>
      <c r="MHS186" s="13">
        <f t="shared" si="140"/>
        <v>0</v>
      </c>
      <c r="MHT186" s="13">
        <f t="shared" si="140"/>
        <v>0</v>
      </c>
      <c r="MHU186" s="13">
        <f t="shared" si="140"/>
        <v>0</v>
      </c>
      <c r="MHV186" s="13">
        <f t="shared" si="140"/>
        <v>0</v>
      </c>
      <c r="MHW186" s="13">
        <f t="shared" si="140"/>
        <v>0</v>
      </c>
      <c r="MHX186" s="13">
        <f t="shared" si="140"/>
        <v>0</v>
      </c>
      <c r="MHY186" s="13">
        <f t="shared" si="140"/>
        <v>0</v>
      </c>
      <c r="MHZ186" s="13">
        <f t="shared" si="140"/>
        <v>0</v>
      </c>
      <c r="MIA186" s="13">
        <f t="shared" si="140"/>
        <v>0</v>
      </c>
      <c r="MIB186" s="13">
        <f t="shared" si="140"/>
        <v>0</v>
      </c>
      <c r="MIC186" s="13">
        <f t="shared" si="140"/>
        <v>0</v>
      </c>
      <c r="MID186" s="13">
        <f t="shared" si="140"/>
        <v>0</v>
      </c>
      <c r="MIE186" s="13">
        <f t="shared" si="140"/>
        <v>0</v>
      </c>
      <c r="MIF186" s="13">
        <f t="shared" si="140"/>
        <v>0</v>
      </c>
      <c r="MIG186" s="13">
        <f t="shared" si="140"/>
        <v>0</v>
      </c>
      <c r="MIH186" s="13">
        <f t="shared" si="140"/>
        <v>0</v>
      </c>
      <c r="MII186" s="13">
        <f t="shared" si="140"/>
        <v>0</v>
      </c>
      <c r="MIJ186" s="13">
        <f t="shared" si="140"/>
        <v>0</v>
      </c>
      <c r="MIK186" s="13">
        <f t="shared" si="140"/>
        <v>0</v>
      </c>
      <c r="MIL186" s="13">
        <f t="shared" si="140"/>
        <v>0</v>
      </c>
      <c r="MIM186" s="13">
        <f t="shared" si="140"/>
        <v>0</v>
      </c>
      <c r="MIN186" s="13">
        <f t="shared" si="140"/>
        <v>0</v>
      </c>
      <c r="MIO186" s="13">
        <f t="shared" si="140"/>
        <v>0</v>
      </c>
      <c r="MIP186" s="13">
        <f t="shared" si="140"/>
        <v>0</v>
      </c>
      <c r="MIQ186" s="13">
        <f t="shared" si="140"/>
        <v>0</v>
      </c>
      <c r="MIR186" s="13">
        <f t="shared" si="140"/>
        <v>0</v>
      </c>
      <c r="MIS186" s="13">
        <f t="shared" si="140"/>
        <v>0</v>
      </c>
      <c r="MIT186" s="13">
        <f t="shared" si="140"/>
        <v>0</v>
      </c>
      <c r="MIU186" s="13">
        <f t="shared" si="140"/>
        <v>0</v>
      </c>
      <c r="MIV186" s="13">
        <f t="shared" si="140"/>
        <v>0</v>
      </c>
      <c r="MIW186" s="13">
        <f t="shared" si="140"/>
        <v>0</v>
      </c>
      <c r="MIX186" s="13">
        <f t="shared" si="140"/>
        <v>0</v>
      </c>
      <c r="MIY186" s="13">
        <f t="shared" si="140"/>
        <v>0</v>
      </c>
      <c r="MIZ186" s="13">
        <f t="shared" si="140"/>
        <v>0</v>
      </c>
      <c r="MJA186" s="13">
        <f t="shared" ref="MJA186:MLL186" si="141">general_device_image.description</f>
        <v>0</v>
      </c>
      <c r="MJB186" s="13">
        <f t="shared" si="141"/>
        <v>0</v>
      </c>
      <c r="MJC186" s="13">
        <f t="shared" si="141"/>
        <v>0</v>
      </c>
      <c r="MJD186" s="13">
        <f t="shared" si="141"/>
        <v>0</v>
      </c>
      <c r="MJE186" s="13">
        <f t="shared" si="141"/>
        <v>0</v>
      </c>
      <c r="MJF186" s="13">
        <f t="shared" si="141"/>
        <v>0</v>
      </c>
      <c r="MJG186" s="13">
        <f t="shared" si="141"/>
        <v>0</v>
      </c>
      <c r="MJH186" s="13">
        <f t="shared" si="141"/>
        <v>0</v>
      </c>
      <c r="MJI186" s="13">
        <f t="shared" si="141"/>
        <v>0</v>
      </c>
      <c r="MJJ186" s="13">
        <f t="shared" si="141"/>
        <v>0</v>
      </c>
      <c r="MJK186" s="13">
        <f t="shared" si="141"/>
        <v>0</v>
      </c>
      <c r="MJL186" s="13">
        <f t="shared" si="141"/>
        <v>0</v>
      </c>
      <c r="MJM186" s="13">
        <f t="shared" si="141"/>
        <v>0</v>
      </c>
      <c r="MJN186" s="13">
        <f t="shared" si="141"/>
        <v>0</v>
      </c>
      <c r="MJO186" s="13">
        <f t="shared" si="141"/>
        <v>0</v>
      </c>
      <c r="MJP186" s="13">
        <f t="shared" si="141"/>
        <v>0</v>
      </c>
      <c r="MJQ186" s="13">
        <f t="shared" si="141"/>
        <v>0</v>
      </c>
      <c r="MJR186" s="13">
        <f t="shared" si="141"/>
        <v>0</v>
      </c>
      <c r="MJS186" s="13">
        <f t="shared" si="141"/>
        <v>0</v>
      </c>
      <c r="MJT186" s="13">
        <f t="shared" si="141"/>
        <v>0</v>
      </c>
      <c r="MJU186" s="13">
        <f t="shared" si="141"/>
        <v>0</v>
      </c>
      <c r="MJV186" s="13">
        <f t="shared" si="141"/>
        <v>0</v>
      </c>
      <c r="MJW186" s="13">
        <f t="shared" si="141"/>
        <v>0</v>
      </c>
      <c r="MJX186" s="13">
        <f t="shared" si="141"/>
        <v>0</v>
      </c>
      <c r="MJY186" s="13">
        <f t="shared" si="141"/>
        <v>0</v>
      </c>
      <c r="MJZ186" s="13">
        <f t="shared" si="141"/>
        <v>0</v>
      </c>
      <c r="MKA186" s="13">
        <f t="shared" si="141"/>
        <v>0</v>
      </c>
      <c r="MKB186" s="13">
        <f t="shared" si="141"/>
        <v>0</v>
      </c>
      <c r="MKC186" s="13">
        <f t="shared" si="141"/>
        <v>0</v>
      </c>
      <c r="MKD186" s="13">
        <f t="shared" si="141"/>
        <v>0</v>
      </c>
      <c r="MKE186" s="13">
        <f t="shared" si="141"/>
        <v>0</v>
      </c>
      <c r="MKF186" s="13">
        <f t="shared" si="141"/>
        <v>0</v>
      </c>
      <c r="MKG186" s="13">
        <f t="shared" si="141"/>
        <v>0</v>
      </c>
      <c r="MKH186" s="13">
        <f t="shared" si="141"/>
        <v>0</v>
      </c>
      <c r="MKI186" s="13">
        <f t="shared" si="141"/>
        <v>0</v>
      </c>
      <c r="MKJ186" s="13">
        <f t="shared" si="141"/>
        <v>0</v>
      </c>
      <c r="MKK186" s="13">
        <f t="shared" si="141"/>
        <v>0</v>
      </c>
      <c r="MKL186" s="13">
        <f t="shared" si="141"/>
        <v>0</v>
      </c>
      <c r="MKM186" s="13">
        <f t="shared" si="141"/>
        <v>0</v>
      </c>
      <c r="MKN186" s="13">
        <f t="shared" si="141"/>
        <v>0</v>
      </c>
      <c r="MKO186" s="13">
        <f t="shared" si="141"/>
        <v>0</v>
      </c>
      <c r="MKP186" s="13">
        <f t="shared" si="141"/>
        <v>0</v>
      </c>
      <c r="MKQ186" s="13">
        <f t="shared" si="141"/>
        <v>0</v>
      </c>
      <c r="MKR186" s="13">
        <f t="shared" si="141"/>
        <v>0</v>
      </c>
      <c r="MKS186" s="13">
        <f t="shared" si="141"/>
        <v>0</v>
      </c>
      <c r="MKT186" s="13">
        <f t="shared" si="141"/>
        <v>0</v>
      </c>
      <c r="MKU186" s="13">
        <f t="shared" si="141"/>
        <v>0</v>
      </c>
      <c r="MKV186" s="13">
        <f t="shared" si="141"/>
        <v>0</v>
      </c>
      <c r="MKW186" s="13">
        <f t="shared" si="141"/>
        <v>0</v>
      </c>
      <c r="MKX186" s="13">
        <f t="shared" si="141"/>
        <v>0</v>
      </c>
      <c r="MKY186" s="13">
        <f t="shared" si="141"/>
        <v>0</v>
      </c>
      <c r="MKZ186" s="13">
        <f t="shared" si="141"/>
        <v>0</v>
      </c>
      <c r="MLA186" s="13">
        <f t="shared" si="141"/>
        <v>0</v>
      </c>
      <c r="MLB186" s="13">
        <f t="shared" si="141"/>
        <v>0</v>
      </c>
      <c r="MLC186" s="13">
        <f t="shared" si="141"/>
        <v>0</v>
      </c>
      <c r="MLD186" s="13">
        <f t="shared" si="141"/>
        <v>0</v>
      </c>
      <c r="MLE186" s="13">
        <f t="shared" si="141"/>
        <v>0</v>
      </c>
      <c r="MLF186" s="13">
        <f t="shared" si="141"/>
        <v>0</v>
      </c>
      <c r="MLG186" s="13">
        <f t="shared" si="141"/>
        <v>0</v>
      </c>
      <c r="MLH186" s="13">
        <f t="shared" si="141"/>
        <v>0</v>
      </c>
      <c r="MLI186" s="13">
        <f t="shared" si="141"/>
        <v>0</v>
      </c>
      <c r="MLJ186" s="13">
        <f t="shared" si="141"/>
        <v>0</v>
      </c>
      <c r="MLK186" s="13">
        <f t="shared" si="141"/>
        <v>0</v>
      </c>
      <c r="MLL186" s="13">
        <f t="shared" si="141"/>
        <v>0</v>
      </c>
      <c r="MLM186" s="13">
        <f t="shared" ref="MLM186:MNX186" si="142">general_device_image.description</f>
        <v>0</v>
      </c>
      <c r="MLN186" s="13">
        <f t="shared" si="142"/>
        <v>0</v>
      </c>
      <c r="MLO186" s="13">
        <f t="shared" si="142"/>
        <v>0</v>
      </c>
      <c r="MLP186" s="13">
        <f t="shared" si="142"/>
        <v>0</v>
      </c>
      <c r="MLQ186" s="13">
        <f t="shared" si="142"/>
        <v>0</v>
      </c>
      <c r="MLR186" s="13">
        <f t="shared" si="142"/>
        <v>0</v>
      </c>
      <c r="MLS186" s="13">
        <f t="shared" si="142"/>
        <v>0</v>
      </c>
      <c r="MLT186" s="13">
        <f t="shared" si="142"/>
        <v>0</v>
      </c>
      <c r="MLU186" s="13">
        <f t="shared" si="142"/>
        <v>0</v>
      </c>
      <c r="MLV186" s="13">
        <f t="shared" si="142"/>
        <v>0</v>
      </c>
      <c r="MLW186" s="13">
        <f t="shared" si="142"/>
        <v>0</v>
      </c>
      <c r="MLX186" s="13">
        <f t="shared" si="142"/>
        <v>0</v>
      </c>
      <c r="MLY186" s="13">
        <f t="shared" si="142"/>
        <v>0</v>
      </c>
      <c r="MLZ186" s="13">
        <f t="shared" si="142"/>
        <v>0</v>
      </c>
      <c r="MMA186" s="13">
        <f t="shared" si="142"/>
        <v>0</v>
      </c>
      <c r="MMB186" s="13">
        <f t="shared" si="142"/>
        <v>0</v>
      </c>
      <c r="MMC186" s="13">
        <f t="shared" si="142"/>
        <v>0</v>
      </c>
      <c r="MMD186" s="13">
        <f t="shared" si="142"/>
        <v>0</v>
      </c>
      <c r="MME186" s="13">
        <f t="shared" si="142"/>
        <v>0</v>
      </c>
      <c r="MMF186" s="13">
        <f t="shared" si="142"/>
        <v>0</v>
      </c>
      <c r="MMG186" s="13">
        <f t="shared" si="142"/>
        <v>0</v>
      </c>
      <c r="MMH186" s="13">
        <f t="shared" si="142"/>
        <v>0</v>
      </c>
      <c r="MMI186" s="13">
        <f t="shared" si="142"/>
        <v>0</v>
      </c>
      <c r="MMJ186" s="13">
        <f t="shared" si="142"/>
        <v>0</v>
      </c>
      <c r="MMK186" s="13">
        <f t="shared" si="142"/>
        <v>0</v>
      </c>
      <c r="MML186" s="13">
        <f t="shared" si="142"/>
        <v>0</v>
      </c>
      <c r="MMM186" s="13">
        <f t="shared" si="142"/>
        <v>0</v>
      </c>
      <c r="MMN186" s="13">
        <f t="shared" si="142"/>
        <v>0</v>
      </c>
      <c r="MMO186" s="13">
        <f t="shared" si="142"/>
        <v>0</v>
      </c>
      <c r="MMP186" s="13">
        <f t="shared" si="142"/>
        <v>0</v>
      </c>
      <c r="MMQ186" s="13">
        <f t="shared" si="142"/>
        <v>0</v>
      </c>
      <c r="MMR186" s="13">
        <f t="shared" si="142"/>
        <v>0</v>
      </c>
      <c r="MMS186" s="13">
        <f t="shared" si="142"/>
        <v>0</v>
      </c>
      <c r="MMT186" s="13">
        <f t="shared" si="142"/>
        <v>0</v>
      </c>
      <c r="MMU186" s="13">
        <f t="shared" si="142"/>
        <v>0</v>
      </c>
      <c r="MMV186" s="13">
        <f t="shared" si="142"/>
        <v>0</v>
      </c>
      <c r="MMW186" s="13">
        <f t="shared" si="142"/>
        <v>0</v>
      </c>
      <c r="MMX186" s="13">
        <f t="shared" si="142"/>
        <v>0</v>
      </c>
      <c r="MMY186" s="13">
        <f t="shared" si="142"/>
        <v>0</v>
      </c>
      <c r="MMZ186" s="13">
        <f t="shared" si="142"/>
        <v>0</v>
      </c>
      <c r="MNA186" s="13">
        <f t="shared" si="142"/>
        <v>0</v>
      </c>
      <c r="MNB186" s="13">
        <f t="shared" si="142"/>
        <v>0</v>
      </c>
      <c r="MNC186" s="13">
        <f t="shared" si="142"/>
        <v>0</v>
      </c>
      <c r="MND186" s="13">
        <f t="shared" si="142"/>
        <v>0</v>
      </c>
      <c r="MNE186" s="13">
        <f t="shared" si="142"/>
        <v>0</v>
      </c>
      <c r="MNF186" s="13">
        <f t="shared" si="142"/>
        <v>0</v>
      </c>
      <c r="MNG186" s="13">
        <f t="shared" si="142"/>
        <v>0</v>
      </c>
      <c r="MNH186" s="13">
        <f t="shared" si="142"/>
        <v>0</v>
      </c>
      <c r="MNI186" s="13">
        <f t="shared" si="142"/>
        <v>0</v>
      </c>
      <c r="MNJ186" s="13">
        <f t="shared" si="142"/>
        <v>0</v>
      </c>
      <c r="MNK186" s="13">
        <f t="shared" si="142"/>
        <v>0</v>
      </c>
      <c r="MNL186" s="13">
        <f t="shared" si="142"/>
        <v>0</v>
      </c>
      <c r="MNM186" s="13">
        <f t="shared" si="142"/>
        <v>0</v>
      </c>
      <c r="MNN186" s="13">
        <f t="shared" si="142"/>
        <v>0</v>
      </c>
      <c r="MNO186" s="13">
        <f t="shared" si="142"/>
        <v>0</v>
      </c>
      <c r="MNP186" s="13">
        <f t="shared" si="142"/>
        <v>0</v>
      </c>
      <c r="MNQ186" s="13">
        <f t="shared" si="142"/>
        <v>0</v>
      </c>
      <c r="MNR186" s="13">
        <f t="shared" si="142"/>
        <v>0</v>
      </c>
      <c r="MNS186" s="13">
        <f t="shared" si="142"/>
        <v>0</v>
      </c>
      <c r="MNT186" s="13">
        <f t="shared" si="142"/>
        <v>0</v>
      </c>
      <c r="MNU186" s="13">
        <f t="shared" si="142"/>
        <v>0</v>
      </c>
      <c r="MNV186" s="13">
        <f t="shared" si="142"/>
        <v>0</v>
      </c>
      <c r="MNW186" s="13">
        <f t="shared" si="142"/>
        <v>0</v>
      </c>
      <c r="MNX186" s="13">
        <f t="shared" si="142"/>
        <v>0</v>
      </c>
      <c r="MNY186" s="13">
        <f t="shared" ref="MNY186:MQJ186" si="143">general_device_image.description</f>
        <v>0</v>
      </c>
      <c r="MNZ186" s="13">
        <f t="shared" si="143"/>
        <v>0</v>
      </c>
      <c r="MOA186" s="13">
        <f t="shared" si="143"/>
        <v>0</v>
      </c>
      <c r="MOB186" s="13">
        <f t="shared" si="143"/>
        <v>0</v>
      </c>
      <c r="MOC186" s="13">
        <f t="shared" si="143"/>
        <v>0</v>
      </c>
      <c r="MOD186" s="13">
        <f t="shared" si="143"/>
        <v>0</v>
      </c>
      <c r="MOE186" s="13">
        <f t="shared" si="143"/>
        <v>0</v>
      </c>
      <c r="MOF186" s="13">
        <f t="shared" si="143"/>
        <v>0</v>
      </c>
      <c r="MOG186" s="13">
        <f t="shared" si="143"/>
        <v>0</v>
      </c>
      <c r="MOH186" s="13">
        <f t="shared" si="143"/>
        <v>0</v>
      </c>
      <c r="MOI186" s="13">
        <f t="shared" si="143"/>
        <v>0</v>
      </c>
      <c r="MOJ186" s="13">
        <f t="shared" si="143"/>
        <v>0</v>
      </c>
      <c r="MOK186" s="13">
        <f t="shared" si="143"/>
        <v>0</v>
      </c>
      <c r="MOL186" s="13">
        <f t="shared" si="143"/>
        <v>0</v>
      </c>
      <c r="MOM186" s="13">
        <f t="shared" si="143"/>
        <v>0</v>
      </c>
      <c r="MON186" s="13">
        <f t="shared" si="143"/>
        <v>0</v>
      </c>
      <c r="MOO186" s="13">
        <f t="shared" si="143"/>
        <v>0</v>
      </c>
      <c r="MOP186" s="13">
        <f t="shared" si="143"/>
        <v>0</v>
      </c>
      <c r="MOQ186" s="13">
        <f t="shared" si="143"/>
        <v>0</v>
      </c>
      <c r="MOR186" s="13">
        <f t="shared" si="143"/>
        <v>0</v>
      </c>
      <c r="MOS186" s="13">
        <f t="shared" si="143"/>
        <v>0</v>
      </c>
      <c r="MOT186" s="13">
        <f t="shared" si="143"/>
        <v>0</v>
      </c>
      <c r="MOU186" s="13">
        <f t="shared" si="143"/>
        <v>0</v>
      </c>
      <c r="MOV186" s="13">
        <f t="shared" si="143"/>
        <v>0</v>
      </c>
      <c r="MOW186" s="13">
        <f t="shared" si="143"/>
        <v>0</v>
      </c>
      <c r="MOX186" s="13">
        <f t="shared" si="143"/>
        <v>0</v>
      </c>
      <c r="MOY186" s="13">
        <f t="shared" si="143"/>
        <v>0</v>
      </c>
      <c r="MOZ186" s="13">
        <f t="shared" si="143"/>
        <v>0</v>
      </c>
      <c r="MPA186" s="13">
        <f t="shared" si="143"/>
        <v>0</v>
      </c>
      <c r="MPB186" s="13">
        <f t="shared" si="143"/>
        <v>0</v>
      </c>
      <c r="MPC186" s="13">
        <f t="shared" si="143"/>
        <v>0</v>
      </c>
      <c r="MPD186" s="13">
        <f t="shared" si="143"/>
        <v>0</v>
      </c>
      <c r="MPE186" s="13">
        <f t="shared" si="143"/>
        <v>0</v>
      </c>
      <c r="MPF186" s="13">
        <f t="shared" si="143"/>
        <v>0</v>
      </c>
      <c r="MPG186" s="13">
        <f t="shared" si="143"/>
        <v>0</v>
      </c>
      <c r="MPH186" s="13">
        <f t="shared" si="143"/>
        <v>0</v>
      </c>
      <c r="MPI186" s="13">
        <f t="shared" si="143"/>
        <v>0</v>
      </c>
      <c r="MPJ186" s="13">
        <f t="shared" si="143"/>
        <v>0</v>
      </c>
      <c r="MPK186" s="13">
        <f t="shared" si="143"/>
        <v>0</v>
      </c>
      <c r="MPL186" s="13">
        <f t="shared" si="143"/>
        <v>0</v>
      </c>
      <c r="MPM186" s="13">
        <f t="shared" si="143"/>
        <v>0</v>
      </c>
      <c r="MPN186" s="13">
        <f t="shared" si="143"/>
        <v>0</v>
      </c>
      <c r="MPO186" s="13">
        <f t="shared" si="143"/>
        <v>0</v>
      </c>
      <c r="MPP186" s="13">
        <f t="shared" si="143"/>
        <v>0</v>
      </c>
      <c r="MPQ186" s="13">
        <f t="shared" si="143"/>
        <v>0</v>
      </c>
      <c r="MPR186" s="13">
        <f t="shared" si="143"/>
        <v>0</v>
      </c>
      <c r="MPS186" s="13">
        <f t="shared" si="143"/>
        <v>0</v>
      </c>
      <c r="MPT186" s="13">
        <f t="shared" si="143"/>
        <v>0</v>
      </c>
      <c r="MPU186" s="13">
        <f t="shared" si="143"/>
        <v>0</v>
      </c>
      <c r="MPV186" s="13">
        <f t="shared" si="143"/>
        <v>0</v>
      </c>
      <c r="MPW186" s="13">
        <f t="shared" si="143"/>
        <v>0</v>
      </c>
      <c r="MPX186" s="13">
        <f t="shared" si="143"/>
        <v>0</v>
      </c>
      <c r="MPY186" s="13">
        <f t="shared" si="143"/>
        <v>0</v>
      </c>
      <c r="MPZ186" s="13">
        <f t="shared" si="143"/>
        <v>0</v>
      </c>
      <c r="MQA186" s="13">
        <f t="shared" si="143"/>
        <v>0</v>
      </c>
      <c r="MQB186" s="13">
        <f t="shared" si="143"/>
        <v>0</v>
      </c>
      <c r="MQC186" s="13">
        <f t="shared" si="143"/>
        <v>0</v>
      </c>
      <c r="MQD186" s="13">
        <f t="shared" si="143"/>
        <v>0</v>
      </c>
      <c r="MQE186" s="13">
        <f t="shared" si="143"/>
        <v>0</v>
      </c>
      <c r="MQF186" s="13">
        <f t="shared" si="143"/>
        <v>0</v>
      </c>
      <c r="MQG186" s="13">
        <f t="shared" si="143"/>
        <v>0</v>
      </c>
      <c r="MQH186" s="13">
        <f t="shared" si="143"/>
        <v>0</v>
      </c>
      <c r="MQI186" s="13">
        <f t="shared" si="143"/>
        <v>0</v>
      </c>
      <c r="MQJ186" s="13">
        <f t="shared" si="143"/>
        <v>0</v>
      </c>
      <c r="MQK186" s="13">
        <f t="shared" ref="MQK186:MSV186" si="144">general_device_image.description</f>
        <v>0</v>
      </c>
      <c r="MQL186" s="13">
        <f t="shared" si="144"/>
        <v>0</v>
      </c>
      <c r="MQM186" s="13">
        <f t="shared" si="144"/>
        <v>0</v>
      </c>
      <c r="MQN186" s="13">
        <f t="shared" si="144"/>
        <v>0</v>
      </c>
      <c r="MQO186" s="13">
        <f t="shared" si="144"/>
        <v>0</v>
      </c>
      <c r="MQP186" s="13">
        <f t="shared" si="144"/>
        <v>0</v>
      </c>
      <c r="MQQ186" s="13">
        <f t="shared" si="144"/>
        <v>0</v>
      </c>
      <c r="MQR186" s="13">
        <f t="shared" si="144"/>
        <v>0</v>
      </c>
      <c r="MQS186" s="13">
        <f t="shared" si="144"/>
        <v>0</v>
      </c>
      <c r="MQT186" s="13">
        <f t="shared" si="144"/>
        <v>0</v>
      </c>
      <c r="MQU186" s="13">
        <f t="shared" si="144"/>
        <v>0</v>
      </c>
      <c r="MQV186" s="13">
        <f t="shared" si="144"/>
        <v>0</v>
      </c>
      <c r="MQW186" s="13">
        <f t="shared" si="144"/>
        <v>0</v>
      </c>
      <c r="MQX186" s="13">
        <f t="shared" si="144"/>
        <v>0</v>
      </c>
      <c r="MQY186" s="13">
        <f t="shared" si="144"/>
        <v>0</v>
      </c>
      <c r="MQZ186" s="13">
        <f t="shared" si="144"/>
        <v>0</v>
      </c>
      <c r="MRA186" s="13">
        <f t="shared" si="144"/>
        <v>0</v>
      </c>
      <c r="MRB186" s="13">
        <f t="shared" si="144"/>
        <v>0</v>
      </c>
      <c r="MRC186" s="13">
        <f t="shared" si="144"/>
        <v>0</v>
      </c>
      <c r="MRD186" s="13">
        <f t="shared" si="144"/>
        <v>0</v>
      </c>
      <c r="MRE186" s="13">
        <f t="shared" si="144"/>
        <v>0</v>
      </c>
      <c r="MRF186" s="13">
        <f t="shared" si="144"/>
        <v>0</v>
      </c>
      <c r="MRG186" s="13">
        <f t="shared" si="144"/>
        <v>0</v>
      </c>
      <c r="MRH186" s="13">
        <f t="shared" si="144"/>
        <v>0</v>
      </c>
      <c r="MRI186" s="13">
        <f t="shared" si="144"/>
        <v>0</v>
      </c>
      <c r="MRJ186" s="13">
        <f t="shared" si="144"/>
        <v>0</v>
      </c>
      <c r="MRK186" s="13">
        <f t="shared" si="144"/>
        <v>0</v>
      </c>
      <c r="MRL186" s="13">
        <f t="shared" si="144"/>
        <v>0</v>
      </c>
      <c r="MRM186" s="13">
        <f t="shared" si="144"/>
        <v>0</v>
      </c>
      <c r="MRN186" s="13">
        <f t="shared" si="144"/>
        <v>0</v>
      </c>
      <c r="MRO186" s="13">
        <f t="shared" si="144"/>
        <v>0</v>
      </c>
      <c r="MRP186" s="13">
        <f t="shared" si="144"/>
        <v>0</v>
      </c>
      <c r="MRQ186" s="13">
        <f t="shared" si="144"/>
        <v>0</v>
      </c>
      <c r="MRR186" s="13">
        <f t="shared" si="144"/>
        <v>0</v>
      </c>
      <c r="MRS186" s="13">
        <f t="shared" si="144"/>
        <v>0</v>
      </c>
      <c r="MRT186" s="13">
        <f t="shared" si="144"/>
        <v>0</v>
      </c>
      <c r="MRU186" s="13">
        <f t="shared" si="144"/>
        <v>0</v>
      </c>
      <c r="MRV186" s="13">
        <f t="shared" si="144"/>
        <v>0</v>
      </c>
      <c r="MRW186" s="13">
        <f t="shared" si="144"/>
        <v>0</v>
      </c>
      <c r="MRX186" s="13">
        <f t="shared" si="144"/>
        <v>0</v>
      </c>
      <c r="MRY186" s="13">
        <f t="shared" si="144"/>
        <v>0</v>
      </c>
      <c r="MRZ186" s="13">
        <f t="shared" si="144"/>
        <v>0</v>
      </c>
      <c r="MSA186" s="13">
        <f t="shared" si="144"/>
        <v>0</v>
      </c>
      <c r="MSB186" s="13">
        <f t="shared" si="144"/>
        <v>0</v>
      </c>
      <c r="MSC186" s="13">
        <f t="shared" si="144"/>
        <v>0</v>
      </c>
      <c r="MSD186" s="13">
        <f t="shared" si="144"/>
        <v>0</v>
      </c>
      <c r="MSE186" s="13">
        <f t="shared" si="144"/>
        <v>0</v>
      </c>
      <c r="MSF186" s="13">
        <f t="shared" si="144"/>
        <v>0</v>
      </c>
      <c r="MSG186" s="13">
        <f t="shared" si="144"/>
        <v>0</v>
      </c>
      <c r="MSH186" s="13">
        <f t="shared" si="144"/>
        <v>0</v>
      </c>
      <c r="MSI186" s="13">
        <f t="shared" si="144"/>
        <v>0</v>
      </c>
      <c r="MSJ186" s="13">
        <f t="shared" si="144"/>
        <v>0</v>
      </c>
      <c r="MSK186" s="13">
        <f t="shared" si="144"/>
        <v>0</v>
      </c>
      <c r="MSL186" s="13">
        <f t="shared" si="144"/>
        <v>0</v>
      </c>
      <c r="MSM186" s="13">
        <f t="shared" si="144"/>
        <v>0</v>
      </c>
      <c r="MSN186" s="13">
        <f t="shared" si="144"/>
        <v>0</v>
      </c>
      <c r="MSO186" s="13">
        <f t="shared" si="144"/>
        <v>0</v>
      </c>
      <c r="MSP186" s="13">
        <f t="shared" si="144"/>
        <v>0</v>
      </c>
      <c r="MSQ186" s="13">
        <f t="shared" si="144"/>
        <v>0</v>
      </c>
      <c r="MSR186" s="13">
        <f t="shared" si="144"/>
        <v>0</v>
      </c>
      <c r="MSS186" s="13">
        <f t="shared" si="144"/>
        <v>0</v>
      </c>
      <c r="MST186" s="13">
        <f t="shared" si="144"/>
        <v>0</v>
      </c>
      <c r="MSU186" s="13">
        <f t="shared" si="144"/>
        <v>0</v>
      </c>
      <c r="MSV186" s="13">
        <f t="shared" si="144"/>
        <v>0</v>
      </c>
      <c r="MSW186" s="13">
        <f t="shared" ref="MSW186:MVH186" si="145">general_device_image.description</f>
        <v>0</v>
      </c>
      <c r="MSX186" s="13">
        <f t="shared" si="145"/>
        <v>0</v>
      </c>
      <c r="MSY186" s="13">
        <f t="shared" si="145"/>
        <v>0</v>
      </c>
      <c r="MSZ186" s="13">
        <f t="shared" si="145"/>
        <v>0</v>
      </c>
      <c r="MTA186" s="13">
        <f t="shared" si="145"/>
        <v>0</v>
      </c>
      <c r="MTB186" s="13">
        <f t="shared" si="145"/>
        <v>0</v>
      </c>
      <c r="MTC186" s="13">
        <f t="shared" si="145"/>
        <v>0</v>
      </c>
      <c r="MTD186" s="13">
        <f t="shared" si="145"/>
        <v>0</v>
      </c>
      <c r="MTE186" s="13">
        <f t="shared" si="145"/>
        <v>0</v>
      </c>
      <c r="MTF186" s="13">
        <f t="shared" si="145"/>
        <v>0</v>
      </c>
      <c r="MTG186" s="13">
        <f t="shared" si="145"/>
        <v>0</v>
      </c>
      <c r="MTH186" s="13">
        <f t="shared" si="145"/>
        <v>0</v>
      </c>
      <c r="MTI186" s="13">
        <f t="shared" si="145"/>
        <v>0</v>
      </c>
      <c r="MTJ186" s="13">
        <f t="shared" si="145"/>
        <v>0</v>
      </c>
      <c r="MTK186" s="13">
        <f t="shared" si="145"/>
        <v>0</v>
      </c>
      <c r="MTL186" s="13">
        <f t="shared" si="145"/>
        <v>0</v>
      </c>
      <c r="MTM186" s="13">
        <f t="shared" si="145"/>
        <v>0</v>
      </c>
      <c r="MTN186" s="13">
        <f t="shared" si="145"/>
        <v>0</v>
      </c>
      <c r="MTO186" s="13">
        <f t="shared" si="145"/>
        <v>0</v>
      </c>
      <c r="MTP186" s="13">
        <f t="shared" si="145"/>
        <v>0</v>
      </c>
      <c r="MTQ186" s="13">
        <f t="shared" si="145"/>
        <v>0</v>
      </c>
      <c r="MTR186" s="13">
        <f t="shared" si="145"/>
        <v>0</v>
      </c>
      <c r="MTS186" s="13">
        <f t="shared" si="145"/>
        <v>0</v>
      </c>
      <c r="MTT186" s="13">
        <f t="shared" si="145"/>
        <v>0</v>
      </c>
      <c r="MTU186" s="13">
        <f t="shared" si="145"/>
        <v>0</v>
      </c>
      <c r="MTV186" s="13">
        <f t="shared" si="145"/>
        <v>0</v>
      </c>
      <c r="MTW186" s="13">
        <f t="shared" si="145"/>
        <v>0</v>
      </c>
      <c r="MTX186" s="13">
        <f t="shared" si="145"/>
        <v>0</v>
      </c>
      <c r="MTY186" s="13">
        <f t="shared" si="145"/>
        <v>0</v>
      </c>
      <c r="MTZ186" s="13">
        <f t="shared" si="145"/>
        <v>0</v>
      </c>
      <c r="MUA186" s="13">
        <f t="shared" si="145"/>
        <v>0</v>
      </c>
      <c r="MUB186" s="13">
        <f t="shared" si="145"/>
        <v>0</v>
      </c>
      <c r="MUC186" s="13">
        <f t="shared" si="145"/>
        <v>0</v>
      </c>
      <c r="MUD186" s="13">
        <f t="shared" si="145"/>
        <v>0</v>
      </c>
      <c r="MUE186" s="13">
        <f t="shared" si="145"/>
        <v>0</v>
      </c>
      <c r="MUF186" s="13">
        <f t="shared" si="145"/>
        <v>0</v>
      </c>
      <c r="MUG186" s="13">
        <f t="shared" si="145"/>
        <v>0</v>
      </c>
      <c r="MUH186" s="13">
        <f t="shared" si="145"/>
        <v>0</v>
      </c>
      <c r="MUI186" s="13">
        <f t="shared" si="145"/>
        <v>0</v>
      </c>
      <c r="MUJ186" s="13">
        <f t="shared" si="145"/>
        <v>0</v>
      </c>
      <c r="MUK186" s="13">
        <f t="shared" si="145"/>
        <v>0</v>
      </c>
      <c r="MUL186" s="13">
        <f t="shared" si="145"/>
        <v>0</v>
      </c>
      <c r="MUM186" s="13">
        <f t="shared" si="145"/>
        <v>0</v>
      </c>
      <c r="MUN186" s="13">
        <f t="shared" si="145"/>
        <v>0</v>
      </c>
      <c r="MUO186" s="13">
        <f t="shared" si="145"/>
        <v>0</v>
      </c>
      <c r="MUP186" s="13">
        <f t="shared" si="145"/>
        <v>0</v>
      </c>
      <c r="MUQ186" s="13">
        <f t="shared" si="145"/>
        <v>0</v>
      </c>
      <c r="MUR186" s="13">
        <f t="shared" si="145"/>
        <v>0</v>
      </c>
      <c r="MUS186" s="13">
        <f t="shared" si="145"/>
        <v>0</v>
      </c>
      <c r="MUT186" s="13">
        <f t="shared" si="145"/>
        <v>0</v>
      </c>
      <c r="MUU186" s="13">
        <f t="shared" si="145"/>
        <v>0</v>
      </c>
      <c r="MUV186" s="13">
        <f t="shared" si="145"/>
        <v>0</v>
      </c>
      <c r="MUW186" s="13">
        <f t="shared" si="145"/>
        <v>0</v>
      </c>
      <c r="MUX186" s="13">
        <f t="shared" si="145"/>
        <v>0</v>
      </c>
      <c r="MUY186" s="13">
        <f t="shared" si="145"/>
        <v>0</v>
      </c>
      <c r="MUZ186" s="13">
        <f t="shared" si="145"/>
        <v>0</v>
      </c>
      <c r="MVA186" s="13">
        <f t="shared" si="145"/>
        <v>0</v>
      </c>
      <c r="MVB186" s="13">
        <f t="shared" si="145"/>
        <v>0</v>
      </c>
      <c r="MVC186" s="13">
        <f t="shared" si="145"/>
        <v>0</v>
      </c>
      <c r="MVD186" s="13">
        <f t="shared" si="145"/>
        <v>0</v>
      </c>
      <c r="MVE186" s="13">
        <f t="shared" si="145"/>
        <v>0</v>
      </c>
      <c r="MVF186" s="13">
        <f t="shared" si="145"/>
        <v>0</v>
      </c>
      <c r="MVG186" s="13">
        <f t="shared" si="145"/>
        <v>0</v>
      </c>
      <c r="MVH186" s="13">
        <f t="shared" si="145"/>
        <v>0</v>
      </c>
      <c r="MVI186" s="13">
        <f t="shared" ref="MVI186:MXT186" si="146">general_device_image.description</f>
        <v>0</v>
      </c>
      <c r="MVJ186" s="13">
        <f t="shared" si="146"/>
        <v>0</v>
      </c>
      <c r="MVK186" s="13">
        <f t="shared" si="146"/>
        <v>0</v>
      </c>
      <c r="MVL186" s="13">
        <f t="shared" si="146"/>
        <v>0</v>
      </c>
      <c r="MVM186" s="13">
        <f t="shared" si="146"/>
        <v>0</v>
      </c>
      <c r="MVN186" s="13">
        <f t="shared" si="146"/>
        <v>0</v>
      </c>
      <c r="MVO186" s="13">
        <f t="shared" si="146"/>
        <v>0</v>
      </c>
      <c r="MVP186" s="13">
        <f t="shared" si="146"/>
        <v>0</v>
      </c>
      <c r="MVQ186" s="13">
        <f t="shared" si="146"/>
        <v>0</v>
      </c>
      <c r="MVR186" s="13">
        <f t="shared" si="146"/>
        <v>0</v>
      </c>
      <c r="MVS186" s="13">
        <f t="shared" si="146"/>
        <v>0</v>
      </c>
      <c r="MVT186" s="13">
        <f t="shared" si="146"/>
        <v>0</v>
      </c>
      <c r="MVU186" s="13">
        <f t="shared" si="146"/>
        <v>0</v>
      </c>
      <c r="MVV186" s="13">
        <f t="shared" si="146"/>
        <v>0</v>
      </c>
      <c r="MVW186" s="13">
        <f t="shared" si="146"/>
        <v>0</v>
      </c>
      <c r="MVX186" s="13">
        <f t="shared" si="146"/>
        <v>0</v>
      </c>
      <c r="MVY186" s="13">
        <f t="shared" si="146"/>
        <v>0</v>
      </c>
      <c r="MVZ186" s="13">
        <f t="shared" si="146"/>
        <v>0</v>
      </c>
      <c r="MWA186" s="13">
        <f t="shared" si="146"/>
        <v>0</v>
      </c>
      <c r="MWB186" s="13">
        <f t="shared" si="146"/>
        <v>0</v>
      </c>
      <c r="MWC186" s="13">
        <f t="shared" si="146"/>
        <v>0</v>
      </c>
      <c r="MWD186" s="13">
        <f t="shared" si="146"/>
        <v>0</v>
      </c>
      <c r="MWE186" s="13">
        <f t="shared" si="146"/>
        <v>0</v>
      </c>
      <c r="MWF186" s="13">
        <f t="shared" si="146"/>
        <v>0</v>
      </c>
      <c r="MWG186" s="13">
        <f t="shared" si="146"/>
        <v>0</v>
      </c>
      <c r="MWH186" s="13">
        <f t="shared" si="146"/>
        <v>0</v>
      </c>
      <c r="MWI186" s="13">
        <f t="shared" si="146"/>
        <v>0</v>
      </c>
      <c r="MWJ186" s="13">
        <f t="shared" si="146"/>
        <v>0</v>
      </c>
      <c r="MWK186" s="13">
        <f t="shared" si="146"/>
        <v>0</v>
      </c>
      <c r="MWL186" s="13">
        <f t="shared" si="146"/>
        <v>0</v>
      </c>
      <c r="MWM186" s="13">
        <f t="shared" si="146"/>
        <v>0</v>
      </c>
      <c r="MWN186" s="13">
        <f t="shared" si="146"/>
        <v>0</v>
      </c>
      <c r="MWO186" s="13">
        <f t="shared" si="146"/>
        <v>0</v>
      </c>
      <c r="MWP186" s="13">
        <f t="shared" si="146"/>
        <v>0</v>
      </c>
      <c r="MWQ186" s="13">
        <f t="shared" si="146"/>
        <v>0</v>
      </c>
      <c r="MWR186" s="13">
        <f t="shared" si="146"/>
        <v>0</v>
      </c>
      <c r="MWS186" s="13">
        <f t="shared" si="146"/>
        <v>0</v>
      </c>
      <c r="MWT186" s="13">
        <f t="shared" si="146"/>
        <v>0</v>
      </c>
      <c r="MWU186" s="13">
        <f t="shared" si="146"/>
        <v>0</v>
      </c>
      <c r="MWV186" s="13">
        <f t="shared" si="146"/>
        <v>0</v>
      </c>
      <c r="MWW186" s="13">
        <f t="shared" si="146"/>
        <v>0</v>
      </c>
      <c r="MWX186" s="13">
        <f t="shared" si="146"/>
        <v>0</v>
      </c>
      <c r="MWY186" s="13">
        <f t="shared" si="146"/>
        <v>0</v>
      </c>
      <c r="MWZ186" s="13">
        <f t="shared" si="146"/>
        <v>0</v>
      </c>
      <c r="MXA186" s="13">
        <f t="shared" si="146"/>
        <v>0</v>
      </c>
      <c r="MXB186" s="13">
        <f t="shared" si="146"/>
        <v>0</v>
      </c>
      <c r="MXC186" s="13">
        <f t="shared" si="146"/>
        <v>0</v>
      </c>
      <c r="MXD186" s="13">
        <f t="shared" si="146"/>
        <v>0</v>
      </c>
      <c r="MXE186" s="13">
        <f t="shared" si="146"/>
        <v>0</v>
      </c>
      <c r="MXF186" s="13">
        <f t="shared" si="146"/>
        <v>0</v>
      </c>
      <c r="MXG186" s="13">
        <f t="shared" si="146"/>
        <v>0</v>
      </c>
      <c r="MXH186" s="13">
        <f t="shared" si="146"/>
        <v>0</v>
      </c>
      <c r="MXI186" s="13">
        <f t="shared" si="146"/>
        <v>0</v>
      </c>
      <c r="MXJ186" s="13">
        <f t="shared" si="146"/>
        <v>0</v>
      </c>
      <c r="MXK186" s="13">
        <f t="shared" si="146"/>
        <v>0</v>
      </c>
      <c r="MXL186" s="13">
        <f t="shared" si="146"/>
        <v>0</v>
      </c>
      <c r="MXM186" s="13">
        <f t="shared" si="146"/>
        <v>0</v>
      </c>
      <c r="MXN186" s="13">
        <f t="shared" si="146"/>
        <v>0</v>
      </c>
      <c r="MXO186" s="13">
        <f t="shared" si="146"/>
        <v>0</v>
      </c>
      <c r="MXP186" s="13">
        <f t="shared" si="146"/>
        <v>0</v>
      </c>
      <c r="MXQ186" s="13">
        <f t="shared" si="146"/>
        <v>0</v>
      </c>
      <c r="MXR186" s="13">
        <f t="shared" si="146"/>
        <v>0</v>
      </c>
      <c r="MXS186" s="13">
        <f t="shared" si="146"/>
        <v>0</v>
      </c>
      <c r="MXT186" s="13">
        <f t="shared" si="146"/>
        <v>0</v>
      </c>
      <c r="MXU186" s="13">
        <f t="shared" ref="MXU186:NAF186" si="147">general_device_image.description</f>
        <v>0</v>
      </c>
      <c r="MXV186" s="13">
        <f t="shared" si="147"/>
        <v>0</v>
      </c>
      <c r="MXW186" s="13">
        <f t="shared" si="147"/>
        <v>0</v>
      </c>
      <c r="MXX186" s="13">
        <f t="shared" si="147"/>
        <v>0</v>
      </c>
      <c r="MXY186" s="13">
        <f t="shared" si="147"/>
        <v>0</v>
      </c>
      <c r="MXZ186" s="13">
        <f t="shared" si="147"/>
        <v>0</v>
      </c>
      <c r="MYA186" s="13">
        <f t="shared" si="147"/>
        <v>0</v>
      </c>
      <c r="MYB186" s="13">
        <f t="shared" si="147"/>
        <v>0</v>
      </c>
      <c r="MYC186" s="13">
        <f t="shared" si="147"/>
        <v>0</v>
      </c>
      <c r="MYD186" s="13">
        <f t="shared" si="147"/>
        <v>0</v>
      </c>
      <c r="MYE186" s="13">
        <f t="shared" si="147"/>
        <v>0</v>
      </c>
      <c r="MYF186" s="13">
        <f t="shared" si="147"/>
        <v>0</v>
      </c>
      <c r="MYG186" s="13">
        <f t="shared" si="147"/>
        <v>0</v>
      </c>
      <c r="MYH186" s="13">
        <f t="shared" si="147"/>
        <v>0</v>
      </c>
      <c r="MYI186" s="13">
        <f t="shared" si="147"/>
        <v>0</v>
      </c>
      <c r="MYJ186" s="13">
        <f t="shared" si="147"/>
        <v>0</v>
      </c>
      <c r="MYK186" s="13">
        <f t="shared" si="147"/>
        <v>0</v>
      </c>
      <c r="MYL186" s="13">
        <f t="shared" si="147"/>
        <v>0</v>
      </c>
      <c r="MYM186" s="13">
        <f t="shared" si="147"/>
        <v>0</v>
      </c>
      <c r="MYN186" s="13">
        <f t="shared" si="147"/>
        <v>0</v>
      </c>
      <c r="MYO186" s="13">
        <f t="shared" si="147"/>
        <v>0</v>
      </c>
      <c r="MYP186" s="13">
        <f t="shared" si="147"/>
        <v>0</v>
      </c>
      <c r="MYQ186" s="13">
        <f t="shared" si="147"/>
        <v>0</v>
      </c>
      <c r="MYR186" s="13">
        <f t="shared" si="147"/>
        <v>0</v>
      </c>
      <c r="MYS186" s="13">
        <f t="shared" si="147"/>
        <v>0</v>
      </c>
      <c r="MYT186" s="13">
        <f t="shared" si="147"/>
        <v>0</v>
      </c>
      <c r="MYU186" s="13">
        <f t="shared" si="147"/>
        <v>0</v>
      </c>
      <c r="MYV186" s="13">
        <f t="shared" si="147"/>
        <v>0</v>
      </c>
      <c r="MYW186" s="13">
        <f t="shared" si="147"/>
        <v>0</v>
      </c>
      <c r="MYX186" s="13">
        <f t="shared" si="147"/>
        <v>0</v>
      </c>
      <c r="MYY186" s="13">
        <f t="shared" si="147"/>
        <v>0</v>
      </c>
      <c r="MYZ186" s="13">
        <f t="shared" si="147"/>
        <v>0</v>
      </c>
      <c r="MZA186" s="13">
        <f t="shared" si="147"/>
        <v>0</v>
      </c>
      <c r="MZB186" s="13">
        <f t="shared" si="147"/>
        <v>0</v>
      </c>
      <c r="MZC186" s="13">
        <f t="shared" si="147"/>
        <v>0</v>
      </c>
      <c r="MZD186" s="13">
        <f t="shared" si="147"/>
        <v>0</v>
      </c>
      <c r="MZE186" s="13">
        <f t="shared" si="147"/>
        <v>0</v>
      </c>
      <c r="MZF186" s="13">
        <f t="shared" si="147"/>
        <v>0</v>
      </c>
      <c r="MZG186" s="13">
        <f t="shared" si="147"/>
        <v>0</v>
      </c>
      <c r="MZH186" s="13">
        <f t="shared" si="147"/>
        <v>0</v>
      </c>
      <c r="MZI186" s="13">
        <f t="shared" si="147"/>
        <v>0</v>
      </c>
      <c r="MZJ186" s="13">
        <f t="shared" si="147"/>
        <v>0</v>
      </c>
      <c r="MZK186" s="13">
        <f t="shared" si="147"/>
        <v>0</v>
      </c>
      <c r="MZL186" s="13">
        <f t="shared" si="147"/>
        <v>0</v>
      </c>
      <c r="MZM186" s="13">
        <f t="shared" si="147"/>
        <v>0</v>
      </c>
      <c r="MZN186" s="13">
        <f t="shared" si="147"/>
        <v>0</v>
      </c>
      <c r="MZO186" s="13">
        <f t="shared" si="147"/>
        <v>0</v>
      </c>
      <c r="MZP186" s="13">
        <f t="shared" si="147"/>
        <v>0</v>
      </c>
      <c r="MZQ186" s="13">
        <f t="shared" si="147"/>
        <v>0</v>
      </c>
      <c r="MZR186" s="13">
        <f t="shared" si="147"/>
        <v>0</v>
      </c>
      <c r="MZS186" s="13">
        <f t="shared" si="147"/>
        <v>0</v>
      </c>
      <c r="MZT186" s="13">
        <f t="shared" si="147"/>
        <v>0</v>
      </c>
      <c r="MZU186" s="13">
        <f t="shared" si="147"/>
        <v>0</v>
      </c>
      <c r="MZV186" s="13">
        <f t="shared" si="147"/>
        <v>0</v>
      </c>
      <c r="MZW186" s="13">
        <f t="shared" si="147"/>
        <v>0</v>
      </c>
      <c r="MZX186" s="13">
        <f t="shared" si="147"/>
        <v>0</v>
      </c>
      <c r="MZY186" s="13">
        <f t="shared" si="147"/>
        <v>0</v>
      </c>
      <c r="MZZ186" s="13">
        <f t="shared" si="147"/>
        <v>0</v>
      </c>
      <c r="NAA186" s="13">
        <f t="shared" si="147"/>
        <v>0</v>
      </c>
      <c r="NAB186" s="13">
        <f t="shared" si="147"/>
        <v>0</v>
      </c>
      <c r="NAC186" s="13">
        <f t="shared" si="147"/>
        <v>0</v>
      </c>
      <c r="NAD186" s="13">
        <f t="shared" si="147"/>
        <v>0</v>
      </c>
      <c r="NAE186" s="13">
        <f t="shared" si="147"/>
        <v>0</v>
      </c>
      <c r="NAF186" s="13">
        <f t="shared" si="147"/>
        <v>0</v>
      </c>
      <c r="NAG186" s="13">
        <f t="shared" ref="NAG186:NCR186" si="148">general_device_image.description</f>
        <v>0</v>
      </c>
      <c r="NAH186" s="13">
        <f t="shared" si="148"/>
        <v>0</v>
      </c>
      <c r="NAI186" s="13">
        <f t="shared" si="148"/>
        <v>0</v>
      </c>
      <c r="NAJ186" s="13">
        <f t="shared" si="148"/>
        <v>0</v>
      </c>
      <c r="NAK186" s="13">
        <f t="shared" si="148"/>
        <v>0</v>
      </c>
      <c r="NAL186" s="13">
        <f t="shared" si="148"/>
        <v>0</v>
      </c>
      <c r="NAM186" s="13">
        <f t="shared" si="148"/>
        <v>0</v>
      </c>
      <c r="NAN186" s="13">
        <f t="shared" si="148"/>
        <v>0</v>
      </c>
      <c r="NAO186" s="13">
        <f t="shared" si="148"/>
        <v>0</v>
      </c>
      <c r="NAP186" s="13">
        <f t="shared" si="148"/>
        <v>0</v>
      </c>
      <c r="NAQ186" s="13">
        <f t="shared" si="148"/>
        <v>0</v>
      </c>
      <c r="NAR186" s="13">
        <f t="shared" si="148"/>
        <v>0</v>
      </c>
      <c r="NAS186" s="13">
        <f t="shared" si="148"/>
        <v>0</v>
      </c>
      <c r="NAT186" s="13">
        <f t="shared" si="148"/>
        <v>0</v>
      </c>
      <c r="NAU186" s="13">
        <f t="shared" si="148"/>
        <v>0</v>
      </c>
      <c r="NAV186" s="13">
        <f t="shared" si="148"/>
        <v>0</v>
      </c>
      <c r="NAW186" s="13">
        <f t="shared" si="148"/>
        <v>0</v>
      </c>
      <c r="NAX186" s="13">
        <f t="shared" si="148"/>
        <v>0</v>
      </c>
      <c r="NAY186" s="13">
        <f t="shared" si="148"/>
        <v>0</v>
      </c>
      <c r="NAZ186" s="13">
        <f t="shared" si="148"/>
        <v>0</v>
      </c>
      <c r="NBA186" s="13">
        <f t="shared" si="148"/>
        <v>0</v>
      </c>
      <c r="NBB186" s="13">
        <f t="shared" si="148"/>
        <v>0</v>
      </c>
      <c r="NBC186" s="13">
        <f t="shared" si="148"/>
        <v>0</v>
      </c>
      <c r="NBD186" s="13">
        <f t="shared" si="148"/>
        <v>0</v>
      </c>
      <c r="NBE186" s="13">
        <f t="shared" si="148"/>
        <v>0</v>
      </c>
      <c r="NBF186" s="13">
        <f t="shared" si="148"/>
        <v>0</v>
      </c>
      <c r="NBG186" s="13">
        <f t="shared" si="148"/>
        <v>0</v>
      </c>
      <c r="NBH186" s="13">
        <f t="shared" si="148"/>
        <v>0</v>
      </c>
      <c r="NBI186" s="13">
        <f t="shared" si="148"/>
        <v>0</v>
      </c>
      <c r="NBJ186" s="13">
        <f t="shared" si="148"/>
        <v>0</v>
      </c>
      <c r="NBK186" s="13">
        <f t="shared" si="148"/>
        <v>0</v>
      </c>
      <c r="NBL186" s="13">
        <f t="shared" si="148"/>
        <v>0</v>
      </c>
      <c r="NBM186" s="13">
        <f t="shared" si="148"/>
        <v>0</v>
      </c>
      <c r="NBN186" s="13">
        <f t="shared" si="148"/>
        <v>0</v>
      </c>
      <c r="NBO186" s="13">
        <f t="shared" si="148"/>
        <v>0</v>
      </c>
      <c r="NBP186" s="13">
        <f t="shared" si="148"/>
        <v>0</v>
      </c>
      <c r="NBQ186" s="13">
        <f t="shared" si="148"/>
        <v>0</v>
      </c>
      <c r="NBR186" s="13">
        <f t="shared" si="148"/>
        <v>0</v>
      </c>
      <c r="NBS186" s="13">
        <f t="shared" si="148"/>
        <v>0</v>
      </c>
      <c r="NBT186" s="13">
        <f t="shared" si="148"/>
        <v>0</v>
      </c>
      <c r="NBU186" s="13">
        <f t="shared" si="148"/>
        <v>0</v>
      </c>
      <c r="NBV186" s="13">
        <f t="shared" si="148"/>
        <v>0</v>
      </c>
      <c r="NBW186" s="13">
        <f t="shared" si="148"/>
        <v>0</v>
      </c>
      <c r="NBX186" s="13">
        <f t="shared" si="148"/>
        <v>0</v>
      </c>
      <c r="NBY186" s="13">
        <f t="shared" si="148"/>
        <v>0</v>
      </c>
      <c r="NBZ186" s="13">
        <f t="shared" si="148"/>
        <v>0</v>
      </c>
      <c r="NCA186" s="13">
        <f t="shared" si="148"/>
        <v>0</v>
      </c>
      <c r="NCB186" s="13">
        <f t="shared" si="148"/>
        <v>0</v>
      </c>
      <c r="NCC186" s="13">
        <f t="shared" si="148"/>
        <v>0</v>
      </c>
      <c r="NCD186" s="13">
        <f t="shared" si="148"/>
        <v>0</v>
      </c>
      <c r="NCE186" s="13">
        <f t="shared" si="148"/>
        <v>0</v>
      </c>
      <c r="NCF186" s="13">
        <f t="shared" si="148"/>
        <v>0</v>
      </c>
      <c r="NCG186" s="13">
        <f t="shared" si="148"/>
        <v>0</v>
      </c>
      <c r="NCH186" s="13">
        <f t="shared" si="148"/>
        <v>0</v>
      </c>
      <c r="NCI186" s="13">
        <f t="shared" si="148"/>
        <v>0</v>
      </c>
      <c r="NCJ186" s="13">
        <f t="shared" si="148"/>
        <v>0</v>
      </c>
      <c r="NCK186" s="13">
        <f t="shared" si="148"/>
        <v>0</v>
      </c>
      <c r="NCL186" s="13">
        <f t="shared" si="148"/>
        <v>0</v>
      </c>
      <c r="NCM186" s="13">
        <f t="shared" si="148"/>
        <v>0</v>
      </c>
      <c r="NCN186" s="13">
        <f t="shared" si="148"/>
        <v>0</v>
      </c>
      <c r="NCO186" s="13">
        <f t="shared" si="148"/>
        <v>0</v>
      </c>
      <c r="NCP186" s="13">
        <f t="shared" si="148"/>
        <v>0</v>
      </c>
      <c r="NCQ186" s="13">
        <f t="shared" si="148"/>
        <v>0</v>
      </c>
      <c r="NCR186" s="13">
        <f t="shared" si="148"/>
        <v>0</v>
      </c>
      <c r="NCS186" s="13">
        <f t="shared" ref="NCS186:NFD186" si="149">general_device_image.description</f>
        <v>0</v>
      </c>
      <c r="NCT186" s="13">
        <f t="shared" si="149"/>
        <v>0</v>
      </c>
      <c r="NCU186" s="13">
        <f t="shared" si="149"/>
        <v>0</v>
      </c>
      <c r="NCV186" s="13">
        <f t="shared" si="149"/>
        <v>0</v>
      </c>
      <c r="NCW186" s="13">
        <f t="shared" si="149"/>
        <v>0</v>
      </c>
      <c r="NCX186" s="13">
        <f t="shared" si="149"/>
        <v>0</v>
      </c>
      <c r="NCY186" s="13">
        <f t="shared" si="149"/>
        <v>0</v>
      </c>
      <c r="NCZ186" s="13">
        <f t="shared" si="149"/>
        <v>0</v>
      </c>
      <c r="NDA186" s="13">
        <f t="shared" si="149"/>
        <v>0</v>
      </c>
      <c r="NDB186" s="13">
        <f t="shared" si="149"/>
        <v>0</v>
      </c>
      <c r="NDC186" s="13">
        <f t="shared" si="149"/>
        <v>0</v>
      </c>
      <c r="NDD186" s="13">
        <f t="shared" si="149"/>
        <v>0</v>
      </c>
      <c r="NDE186" s="13">
        <f t="shared" si="149"/>
        <v>0</v>
      </c>
      <c r="NDF186" s="13">
        <f t="shared" si="149"/>
        <v>0</v>
      </c>
      <c r="NDG186" s="13">
        <f t="shared" si="149"/>
        <v>0</v>
      </c>
      <c r="NDH186" s="13">
        <f t="shared" si="149"/>
        <v>0</v>
      </c>
      <c r="NDI186" s="13">
        <f t="shared" si="149"/>
        <v>0</v>
      </c>
      <c r="NDJ186" s="13">
        <f t="shared" si="149"/>
        <v>0</v>
      </c>
      <c r="NDK186" s="13">
        <f t="shared" si="149"/>
        <v>0</v>
      </c>
      <c r="NDL186" s="13">
        <f t="shared" si="149"/>
        <v>0</v>
      </c>
      <c r="NDM186" s="13">
        <f t="shared" si="149"/>
        <v>0</v>
      </c>
      <c r="NDN186" s="13">
        <f t="shared" si="149"/>
        <v>0</v>
      </c>
      <c r="NDO186" s="13">
        <f t="shared" si="149"/>
        <v>0</v>
      </c>
      <c r="NDP186" s="13">
        <f t="shared" si="149"/>
        <v>0</v>
      </c>
      <c r="NDQ186" s="13">
        <f t="shared" si="149"/>
        <v>0</v>
      </c>
      <c r="NDR186" s="13">
        <f t="shared" si="149"/>
        <v>0</v>
      </c>
      <c r="NDS186" s="13">
        <f t="shared" si="149"/>
        <v>0</v>
      </c>
      <c r="NDT186" s="13">
        <f t="shared" si="149"/>
        <v>0</v>
      </c>
      <c r="NDU186" s="13">
        <f t="shared" si="149"/>
        <v>0</v>
      </c>
      <c r="NDV186" s="13">
        <f t="shared" si="149"/>
        <v>0</v>
      </c>
      <c r="NDW186" s="13">
        <f t="shared" si="149"/>
        <v>0</v>
      </c>
      <c r="NDX186" s="13">
        <f t="shared" si="149"/>
        <v>0</v>
      </c>
      <c r="NDY186" s="13">
        <f t="shared" si="149"/>
        <v>0</v>
      </c>
      <c r="NDZ186" s="13">
        <f t="shared" si="149"/>
        <v>0</v>
      </c>
      <c r="NEA186" s="13">
        <f t="shared" si="149"/>
        <v>0</v>
      </c>
      <c r="NEB186" s="13">
        <f t="shared" si="149"/>
        <v>0</v>
      </c>
      <c r="NEC186" s="13">
        <f t="shared" si="149"/>
        <v>0</v>
      </c>
      <c r="NED186" s="13">
        <f t="shared" si="149"/>
        <v>0</v>
      </c>
      <c r="NEE186" s="13">
        <f t="shared" si="149"/>
        <v>0</v>
      </c>
      <c r="NEF186" s="13">
        <f t="shared" si="149"/>
        <v>0</v>
      </c>
      <c r="NEG186" s="13">
        <f t="shared" si="149"/>
        <v>0</v>
      </c>
      <c r="NEH186" s="13">
        <f t="shared" si="149"/>
        <v>0</v>
      </c>
      <c r="NEI186" s="13">
        <f t="shared" si="149"/>
        <v>0</v>
      </c>
      <c r="NEJ186" s="13">
        <f t="shared" si="149"/>
        <v>0</v>
      </c>
      <c r="NEK186" s="13">
        <f t="shared" si="149"/>
        <v>0</v>
      </c>
      <c r="NEL186" s="13">
        <f t="shared" si="149"/>
        <v>0</v>
      </c>
      <c r="NEM186" s="13">
        <f t="shared" si="149"/>
        <v>0</v>
      </c>
      <c r="NEN186" s="13">
        <f t="shared" si="149"/>
        <v>0</v>
      </c>
      <c r="NEO186" s="13">
        <f t="shared" si="149"/>
        <v>0</v>
      </c>
      <c r="NEP186" s="13">
        <f t="shared" si="149"/>
        <v>0</v>
      </c>
      <c r="NEQ186" s="13">
        <f t="shared" si="149"/>
        <v>0</v>
      </c>
      <c r="NER186" s="13">
        <f t="shared" si="149"/>
        <v>0</v>
      </c>
      <c r="NES186" s="13">
        <f t="shared" si="149"/>
        <v>0</v>
      </c>
      <c r="NET186" s="13">
        <f t="shared" si="149"/>
        <v>0</v>
      </c>
      <c r="NEU186" s="13">
        <f t="shared" si="149"/>
        <v>0</v>
      </c>
      <c r="NEV186" s="13">
        <f t="shared" si="149"/>
        <v>0</v>
      </c>
      <c r="NEW186" s="13">
        <f t="shared" si="149"/>
        <v>0</v>
      </c>
      <c r="NEX186" s="13">
        <f t="shared" si="149"/>
        <v>0</v>
      </c>
      <c r="NEY186" s="13">
        <f t="shared" si="149"/>
        <v>0</v>
      </c>
      <c r="NEZ186" s="13">
        <f t="shared" si="149"/>
        <v>0</v>
      </c>
      <c r="NFA186" s="13">
        <f t="shared" si="149"/>
        <v>0</v>
      </c>
      <c r="NFB186" s="13">
        <f t="shared" si="149"/>
        <v>0</v>
      </c>
      <c r="NFC186" s="13">
        <f t="shared" si="149"/>
        <v>0</v>
      </c>
      <c r="NFD186" s="13">
        <f t="shared" si="149"/>
        <v>0</v>
      </c>
      <c r="NFE186" s="13">
        <f t="shared" ref="NFE186:NHP186" si="150">general_device_image.description</f>
        <v>0</v>
      </c>
      <c r="NFF186" s="13">
        <f t="shared" si="150"/>
        <v>0</v>
      </c>
      <c r="NFG186" s="13">
        <f t="shared" si="150"/>
        <v>0</v>
      </c>
      <c r="NFH186" s="13">
        <f t="shared" si="150"/>
        <v>0</v>
      </c>
      <c r="NFI186" s="13">
        <f t="shared" si="150"/>
        <v>0</v>
      </c>
      <c r="NFJ186" s="13">
        <f t="shared" si="150"/>
        <v>0</v>
      </c>
      <c r="NFK186" s="13">
        <f t="shared" si="150"/>
        <v>0</v>
      </c>
      <c r="NFL186" s="13">
        <f t="shared" si="150"/>
        <v>0</v>
      </c>
      <c r="NFM186" s="13">
        <f t="shared" si="150"/>
        <v>0</v>
      </c>
      <c r="NFN186" s="13">
        <f t="shared" si="150"/>
        <v>0</v>
      </c>
      <c r="NFO186" s="13">
        <f t="shared" si="150"/>
        <v>0</v>
      </c>
      <c r="NFP186" s="13">
        <f t="shared" si="150"/>
        <v>0</v>
      </c>
      <c r="NFQ186" s="13">
        <f t="shared" si="150"/>
        <v>0</v>
      </c>
      <c r="NFR186" s="13">
        <f t="shared" si="150"/>
        <v>0</v>
      </c>
      <c r="NFS186" s="13">
        <f t="shared" si="150"/>
        <v>0</v>
      </c>
      <c r="NFT186" s="13">
        <f t="shared" si="150"/>
        <v>0</v>
      </c>
      <c r="NFU186" s="13">
        <f t="shared" si="150"/>
        <v>0</v>
      </c>
      <c r="NFV186" s="13">
        <f t="shared" si="150"/>
        <v>0</v>
      </c>
      <c r="NFW186" s="13">
        <f t="shared" si="150"/>
        <v>0</v>
      </c>
      <c r="NFX186" s="13">
        <f t="shared" si="150"/>
        <v>0</v>
      </c>
      <c r="NFY186" s="13">
        <f t="shared" si="150"/>
        <v>0</v>
      </c>
      <c r="NFZ186" s="13">
        <f t="shared" si="150"/>
        <v>0</v>
      </c>
      <c r="NGA186" s="13">
        <f t="shared" si="150"/>
        <v>0</v>
      </c>
      <c r="NGB186" s="13">
        <f t="shared" si="150"/>
        <v>0</v>
      </c>
      <c r="NGC186" s="13">
        <f t="shared" si="150"/>
        <v>0</v>
      </c>
      <c r="NGD186" s="13">
        <f t="shared" si="150"/>
        <v>0</v>
      </c>
      <c r="NGE186" s="13">
        <f t="shared" si="150"/>
        <v>0</v>
      </c>
      <c r="NGF186" s="13">
        <f t="shared" si="150"/>
        <v>0</v>
      </c>
      <c r="NGG186" s="13">
        <f t="shared" si="150"/>
        <v>0</v>
      </c>
      <c r="NGH186" s="13">
        <f t="shared" si="150"/>
        <v>0</v>
      </c>
      <c r="NGI186" s="13">
        <f t="shared" si="150"/>
        <v>0</v>
      </c>
      <c r="NGJ186" s="13">
        <f t="shared" si="150"/>
        <v>0</v>
      </c>
      <c r="NGK186" s="13">
        <f t="shared" si="150"/>
        <v>0</v>
      </c>
      <c r="NGL186" s="13">
        <f t="shared" si="150"/>
        <v>0</v>
      </c>
      <c r="NGM186" s="13">
        <f t="shared" si="150"/>
        <v>0</v>
      </c>
      <c r="NGN186" s="13">
        <f t="shared" si="150"/>
        <v>0</v>
      </c>
      <c r="NGO186" s="13">
        <f t="shared" si="150"/>
        <v>0</v>
      </c>
      <c r="NGP186" s="13">
        <f t="shared" si="150"/>
        <v>0</v>
      </c>
      <c r="NGQ186" s="13">
        <f t="shared" si="150"/>
        <v>0</v>
      </c>
      <c r="NGR186" s="13">
        <f t="shared" si="150"/>
        <v>0</v>
      </c>
      <c r="NGS186" s="13">
        <f t="shared" si="150"/>
        <v>0</v>
      </c>
      <c r="NGT186" s="13">
        <f t="shared" si="150"/>
        <v>0</v>
      </c>
      <c r="NGU186" s="13">
        <f t="shared" si="150"/>
        <v>0</v>
      </c>
      <c r="NGV186" s="13">
        <f t="shared" si="150"/>
        <v>0</v>
      </c>
      <c r="NGW186" s="13">
        <f t="shared" si="150"/>
        <v>0</v>
      </c>
      <c r="NGX186" s="13">
        <f t="shared" si="150"/>
        <v>0</v>
      </c>
      <c r="NGY186" s="13">
        <f t="shared" si="150"/>
        <v>0</v>
      </c>
      <c r="NGZ186" s="13">
        <f t="shared" si="150"/>
        <v>0</v>
      </c>
      <c r="NHA186" s="13">
        <f t="shared" si="150"/>
        <v>0</v>
      </c>
      <c r="NHB186" s="13">
        <f t="shared" si="150"/>
        <v>0</v>
      </c>
      <c r="NHC186" s="13">
        <f t="shared" si="150"/>
        <v>0</v>
      </c>
      <c r="NHD186" s="13">
        <f t="shared" si="150"/>
        <v>0</v>
      </c>
      <c r="NHE186" s="13">
        <f t="shared" si="150"/>
        <v>0</v>
      </c>
      <c r="NHF186" s="13">
        <f t="shared" si="150"/>
        <v>0</v>
      </c>
      <c r="NHG186" s="13">
        <f t="shared" si="150"/>
        <v>0</v>
      </c>
      <c r="NHH186" s="13">
        <f t="shared" si="150"/>
        <v>0</v>
      </c>
      <c r="NHI186" s="13">
        <f t="shared" si="150"/>
        <v>0</v>
      </c>
      <c r="NHJ186" s="13">
        <f t="shared" si="150"/>
        <v>0</v>
      </c>
      <c r="NHK186" s="13">
        <f t="shared" si="150"/>
        <v>0</v>
      </c>
      <c r="NHL186" s="13">
        <f t="shared" si="150"/>
        <v>0</v>
      </c>
      <c r="NHM186" s="13">
        <f t="shared" si="150"/>
        <v>0</v>
      </c>
      <c r="NHN186" s="13">
        <f t="shared" si="150"/>
        <v>0</v>
      </c>
      <c r="NHO186" s="13">
        <f t="shared" si="150"/>
        <v>0</v>
      </c>
      <c r="NHP186" s="13">
        <f t="shared" si="150"/>
        <v>0</v>
      </c>
      <c r="NHQ186" s="13">
        <f t="shared" ref="NHQ186:NKB186" si="151">general_device_image.description</f>
        <v>0</v>
      </c>
      <c r="NHR186" s="13">
        <f t="shared" si="151"/>
        <v>0</v>
      </c>
      <c r="NHS186" s="13">
        <f t="shared" si="151"/>
        <v>0</v>
      </c>
      <c r="NHT186" s="13">
        <f t="shared" si="151"/>
        <v>0</v>
      </c>
      <c r="NHU186" s="13">
        <f t="shared" si="151"/>
        <v>0</v>
      </c>
      <c r="NHV186" s="13">
        <f t="shared" si="151"/>
        <v>0</v>
      </c>
      <c r="NHW186" s="13">
        <f t="shared" si="151"/>
        <v>0</v>
      </c>
      <c r="NHX186" s="13">
        <f t="shared" si="151"/>
        <v>0</v>
      </c>
      <c r="NHY186" s="13">
        <f t="shared" si="151"/>
        <v>0</v>
      </c>
      <c r="NHZ186" s="13">
        <f t="shared" si="151"/>
        <v>0</v>
      </c>
      <c r="NIA186" s="13">
        <f t="shared" si="151"/>
        <v>0</v>
      </c>
      <c r="NIB186" s="13">
        <f t="shared" si="151"/>
        <v>0</v>
      </c>
      <c r="NIC186" s="13">
        <f t="shared" si="151"/>
        <v>0</v>
      </c>
      <c r="NID186" s="13">
        <f t="shared" si="151"/>
        <v>0</v>
      </c>
      <c r="NIE186" s="13">
        <f t="shared" si="151"/>
        <v>0</v>
      </c>
      <c r="NIF186" s="13">
        <f t="shared" si="151"/>
        <v>0</v>
      </c>
      <c r="NIG186" s="13">
        <f t="shared" si="151"/>
        <v>0</v>
      </c>
      <c r="NIH186" s="13">
        <f t="shared" si="151"/>
        <v>0</v>
      </c>
      <c r="NII186" s="13">
        <f t="shared" si="151"/>
        <v>0</v>
      </c>
      <c r="NIJ186" s="13">
        <f t="shared" si="151"/>
        <v>0</v>
      </c>
      <c r="NIK186" s="13">
        <f t="shared" si="151"/>
        <v>0</v>
      </c>
      <c r="NIL186" s="13">
        <f t="shared" si="151"/>
        <v>0</v>
      </c>
      <c r="NIM186" s="13">
        <f t="shared" si="151"/>
        <v>0</v>
      </c>
      <c r="NIN186" s="13">
        <f t="shared" si="151"/>
        <v>0</v>
      </c>
      <c r="NIO186" s="13">
        <f t="shared" si="151"/>
        <v>0</v>
      </c>
      <c r="NIP186" s="13">
        <f t="shared" si="151"/>
        <v>0</v>
      </c>
      <c r="NIQ186" s="13">
        <f t="shared" si="151"/>
        <v>0</v>
      </c>
      <c r="NIR186" s="13">
        <f t="shared" si="151"/>
        <v>0</v>
      </c>
      <c r="NIS186" s="13">
        <f t="shared" si="151"/>
        <v>0</v>
      </c>
      <c r="NIT186" s="13">
        <f t="shared" si="151"/>
        <v>0</v>
      </c>
      <c r="NIU186" s="13">
        <f t="shared" si="151"/>
        <v>0</v>
      </c>
      <c r="NIV186" s="13">
        <f t="shared" si="151"/>
        <v>0</v>
      </c>
      <c r="NIW186" s="13">
        <f t="shared" si="151"/>
        <v>0</v>
      </c>
      <c r="NIX186" s="13">
        <f t="shared" si="151"/>
        <v>0</v>
      </c>
      <c r="NIY186" s="13">
        <f t="shared" si="151"/>
        <v>0</v>
      </c>
      <c r="NIZ186" s="13">
        <f t="shared" si="151"/>
        <v>0</v>
      </c>
      <c r="NJA186" s="13">
        <f t="shared" si="151"/>
        <v>0</v>
      </c>
      <c r="NJB186" s="13">
        <f t="shared" si="151"/>
        <v>0</v>
      </c>
      <c r="NJC186" s="13">
        <f t="shared" si="151"/>
        <v>0</v>
      </c>
      <c r="NJD186" s="13">
        <f t="shared" si="151"/>
        <v>0</v>
      </c>
      <c r="NJE186" s="13">
        <f t="shared" si="151"/>
        <v>0</v>
      </c>
      <c r="NJF186" s="13">
        <f t="shared" si="151"/>
        <v>0</v>
      </c>
      <c r="NJG186" s="13">
        <f t="shared" si="151"/>
        <v>0</v>
      </c>
      <c r="NJH186" s="13">
        <f t="shared" si="151"/>
        <v>0</v>
      </c>
      <c r="NJI186" s="13">
        <f t="shared" si="151"/>
        <v>0</v>
      </c>
      <c r="NJJ186" s="13">
        <f t="shared" si="151"/>
        <v>0</v>
      </c>
      <c r="NJK186" s="13">
        <f t="shared" si="151"/>
        <v>0</v>
      </c>
      <c r="NJL186" s="13">
        <f t="shared" si="151"/>
        <v>0</v>
      </c>
      <c r="NJM186" s="13">
        <f t="shared" si="151"/>
        <v>0</v>
      </c>
      <c r="NJN186" s="13">
        <f t="shared" si="151"/>
        <v>0</v>
      </c>
      <c r="NJO186" s="13">
        <f t="shared" si="151"/>
        <v>0</v>
      </c>
      <c r="NJP186" s="13">
        <f t="shared" si="151"/>
        <v>0</v>
      </c>
      <c r="NJQ186" s="13">
        <f t="shared" si="151"/>
        <v>0</v>
      </c>
      <c r="NJR186" s="13">
        <f t="shared" si="151"/>
        <v>0</v>
      </c>
      <c r="NJS186" s="13">
        <f t="shared" si="151"/>
        <v>0</v>
      </c>
      <c r="NJT186" s="13">
        <f t="shared" si="151"/>
        <v>0</v>
      </c>
      <c r="NJU186" s="13">
        <f t="shared" si="151"/>
        <v>0</v>
      </c>
      <c r="NJV186" s="13">
        <f t="shared" si="151"/>
        <v>0</v>
      </c>
      <c r="NJW186" s="13">
        <f t="shared" si="151"/>
        <v>0</v>
      </c>
      <c r="NJX186" s="13">
        <f t="shared" si="151"/>
        <v>0</v>
      </c>
      <c r="NJY186" s="13">
        <f t="shared" si="151"/>
        <v>0</v>
      </c>
      <c r="NJZ186" s="13">
        <f t="shared" si="151"/>
        <v>0</v>
      </c>
      <c r="NKA186" s="13">
        <f t="shared" si="151"/>
        <v>0</v>
      </c>
      <c r="NKB186" s="13">
        <f t="shared" si="151"/>
        <v>0</v>
      </c>
      <c r="NKC186" s="13">
        <f t="shared" ref="NKC186:NMN186" si="152">general_device_image.description</f>
        <v>0</v>
      </c>
      <c r="NKD186" s="13">
        <f t="shared" si="152"/>
        <v>0</v>
      </c>
      <c r="NKE186" s="13">
        <f t="shared" si="152"/>
        <v>0</v>
      </c>
      <c r="NKF186" s="13">
        <f t="shared" si="152"/>
        <v>0</v>
      </c>
      <c r="NKG186" s="13">
        <f t="shared" si="152"/>
        <v>0</v>
      </c>
      <c r="NKH186" s="13">
        <f t="shared" si="152"/>
        <v>0</v>
      </c>
      <c r="NKI186" s="13">
        <f t="shared" si="152"/>
        <v>0</v>
      </c>
      <c r="NKJ186" s="13">
        <f t="shared" si="152"/>
        <v>0</v>
      </c>
      <c r="NKK186" s="13">
        <f t="shared" si="152"/>
        <v>0</v>
      </c>
      <c r="NKL186" s="13">
        <f t="shared" si="152"/>
        <v>0</v>
      </c>
      <c r="NKM186" s="13">
        <f t="shared" si="152"/>
        <v>0</v>
      </c>
      <c r="NKN186" s="13">
        <f t="shared" si="152"/>
        <v>0</v>
      </c>
      <c r="NKO186" s="13">
        <f t="shared" si="152"/>
        <v>0</v>
      </c>
      <c r="NKP186" s="13">
        <f t="shared" si="152"/>
        <v>0</v>
      </c>
      <c r="NKQ186" s="13">
        <f t="shared" si="152"/>
        <v>0</v>
      </c>
      <c r="NKR186" s="13">
        <f t="shared" si="152"/>
        <v>0</v>
      </c>
      <c r="NKS186" s="13">
        <f t="shared" si="152"/>
        <v>0</v>
      </c>
      <c r="NKT186" s="13">
        <f t="shared" si="152"/>
        <v>0</v>
      </c>
      <c r="NKU186" s="13">
        <f t="shared" si="152"/>
        <v>0</v>
      </c>
      <c r="NKV186" s="13">
        <f t="shared" si="152"/>
        <v>0</v>
      </c>
      <c r="NKW186" s="13">
        <f t="shared" si="152"/>
        <v>0</v>
      </c>
      <c r="NKX186" s="13">
        <f t="shared" si="152"/>
        <v>0</v>
      </c>
      <c r="NKY186" s="13">
        <f t="shared" si="152"/>
        <v>0</v>
      </c>
      <c r="NKZ186" s="13">
        <f t="shared" si="152"/>
        <v>0</v>
      </c>
      <c r="NLA186" s="13">
        <f t="shared" si="152"/>
        <v>0</v>
      </c>
      <c r="NLB186" s="13">
        <f t="shared" si="152"/>
        <v>0</v>
      </c>
      <c r="NLC186" s="13">
        <f t="shared" si="152"/>
        <v>0</v>
      </c>
      <c r="NLD186" s="13">
        <f t="shared" si="152"/>
        <v>0</v>
      </c>
      <c r="NLE186" s="13">
        <f t="shared" si="152"/>
        <v>0</v>
      </c>
      <c r="NLF186" s="13">
        <f t="shared" si="152"/>
        <v>0</v>
      </c>
      <c r="NLG186" s="13">
        <f t="shared" si="152"/>
        <v>0</v>
      </c>
      <c r="NLH186" s="13">
        <f t="shared" si="152"/>
        <v>0</v>
      </c>
      <c r="NLI186" s="13">
        <f t="shared" si="152"/>
        <v>0</v>
      </c>
      <c r="NLJ186" s="13">
        <f t="shared" si="152"/>
        <v>0</v>
      </c>
      <c r="NLK186" s="13">
        <f t="shared" si="152"/>
        <v>0</v>
      </c>
      <c r="NLL186" s="13">
        <f t="shared" si="152"/>
        <v>0</v>
      </c>
      <c r="NLM186" s="13">
        <f t="shared" si="152"/>
        <v>0</v>
      </c>
      <c r="NLN186" s="13">
        <f t="shared" si="152"/>
        <v>0</v>
      </c>
      <c r="NLO186" s="13">
        <f t="shared" si="152"/>
        <v>0</v>
      </c>
      <c r="NLP186" s="13">
        <f t="shared" si="152"/>
        <v>0</v>
      </c>
      <c r="NLQ186" s="13">
        <f t="shared" si="152"/>
        <v>0</v>
      </c>
      <c r="NLR186" s="13">
        <f t="shared" si="152"/>
        <v>0</v>
      </c>
      <c r="NLS186" s="13">
        <f t="shared" si="152"/>
        <v>0</v>
      </c>
      <c r="NLT186" s="13">
        <f t="shared" si="152"/>
        <v>0</v>
      </c>
      <c r="NLU186" s="13">
        <f t="shared" si="152"/>
        <v>0</v>
      </c>
      <c r="NLV186" s="13">
        <f t="shared" si="152"/>
        <v>0</v>
      </c>
      <c r="NLW186" s="13">
        <f t="shared" si="152"/>
        <v>0</v>
      </c>
      <c r="NLX186" s="13">
        <f t="shared" si="152"/>
        <v>0</v>
      </c>
      <c r="NLY186" s="13">
        <f t="shared" si="152"/>
        <v>0</v>
      </c>
      <c r="NLZ186" s="13">
        <f t="shared" si="152"/>
        <v>0</v>
      </c>
      <c r="NMA186" s="13">
        <f t="shared" si="152"/>
        <v>0</v>
      </c>
      <c r="NMB186" s="13">
        <f t="shared" si="152"/>
        <v>0</v>
      </c>
      <c r="NMC186" s="13">
        <f t="shared" si="152"/>
        <v>0</v>
      </c>
      <c r="NMD186" s="13">
        <f t="shared" si="152"/>
        <v>0</v>
      </c>
      <c r="NME186" s="13">
        <f t="shared" si="152"/>
        <v>0</v>
      </c>
      <c r="NMF186" s="13">
        <f t="shared" si="152"/>
        <v>0</v>
      </c>
      <c r="NMG186" s="13">
        <f t="shared" si="152"/>
        <v>0</v>
      </c>
      <c r="NMH186" s="13">
        <f t="shared" si="152"/>
        <v>0</v>
      </c>
      <c r="NMI186" s="13">
        <f t="shared" si="152"/>
        <v>0</v>
      </c>
      <c r="NMJ186" s="13">
        <f t="shared" si="152"/>
        <v>0</v>
      </c>
      <c r="NMK186" s="13">
        <f t="shared" si="152"/>
        <v>0</v>
      </c>
      <c r="NML186" s="13">
        <f t="shared" si="152"/>
        <v>0</v>
      </c>
      <c r="NMM186" s="13">
        <f t="shared" si="152"/>
        <v>0</v>
      </c>
      <c r="NMN186" s="13">
        <f t="shared" si="152"/>
        <v>0</v>
      </c>
      <c r="NMO186" s="13">
        <f t="shared" ref="NMO186:NOZ186" si="153">general_device_image.description</f>
        <v>0</v>
      </c>
      <c r="NMP186" s="13">
        <f t="shared" si="153"/>
        <v>0</v>
      </c>
      <c r="NMQ186" s="13">
        <f t="shared" si="153"/>
        <v>0</v>
      </c>
      <c r="NMR186" s="13">
        <f t="shared" si="153"/>
        <v>0</v>
      </c>
      <c r="NMS186" s="13">
        <f t="shared" si="153"/>
        <v>0</v>
      </c>
      <c r="NMT186" s="13">
        <f t="shared" si="153"/>
        <v>0</v>
      </c>
      <c r="NMU186" s="13">
        <f t="shared" si="153"/>
        <v>0</v>
      </c>
      <c r="NMV186" s="13">
        <f t="shared" si="153"/>
        <v>0</v>
      </c>
      <c r="NMW186" s="13">
        <f t="shared" si="153"/>
        <v>0</v>
      </c>
      <c r="NMX186" s="13">
        <f t="shared" si="153"/>
        <v>0</v>
      </c>
      <c r="NMY186" s="13">
        <f t="shared" si="153"/>
        <v>0</v>
      </c>
      <c r="NMZ186" s="13">
        <f t="shared" si="153"/>
        <v>0</v>
      </c>
      <c r="NNA186" s="13">
        <f t="shared" si="153"/>
        <v>0</v>
      </c>
      <c r="NNB186" s="13">
        <f t="shared" si="153"/>
        <v>0</v>
      </c>
      <c r="NNC186" s="13">
        <f t="shared" si="153"/>
        <v>0</v>
      </c>
      <c r="NND186" s="13">
        <f t="shared" si="153"/>
        <v>0</v>
      </c>
      <c r="NNE186" s="13">
        <f t="shared" si="153"/>
        <v>0</v>
      </c>
      <c r="NNF186" s="13">
        <f t="shared" si="153"/>
        <v>0</v>
      </c>
      <c r="NNG186" s="13">
        <f t="shared" si="153"/>
        <v>0</v>
      </c>
      <c r="NNH186" s="13">
        <f t="shared" si="153"/>
        <v>0</v>
      </c>
      <c r="NNI186" s="13">
        <f t="shared" si="153"/>
        <v>0</v>
      </c>
      <c r="NNJ186" s="13">
        <f t="shared" si="153"/>
        <v>0</v>
      </c>
      <c r="NNK186" s="13">
        <f t="shared" si="153"/>
        <v>0</v>
      </c>
      <c r="NNL186" s="13">
        <f t="shared" si="153"/>
        <v>0</v>
      </c>
      <c r="NNM186" s="13">
        <f t="shared" si="153"/>
        <v>0</v>
      </c>
      <c r="NNN186" s="13">
        <f t="shared" si="153"/>
        <v>0</v>
      </c>
      <c r="NNO186" s="13">
        <f t="shared" si="153"/>
        <v>0</v>
      </c>
      <c r="NNP186" s="13">
        <f t="shared" si="153"/>
        <v>0</v>
      </c>
      <c r="NNQ186" s="13">
        <f t="shared" si="153"/>
        <v>0</v>
      </c>
      <c r="NNR186" s="13">
        <f t="shared" si="153"/>
        <v>0</v>
      </c>
      <c r="NNS186" s="13">
        <f t="shared" si="153"/>
        <v>0</v>
      </c>
      <c r="NNT186" s="13">
        <f t="shared" si="153"/>
        <v>0</v>
      </c>
      <c r="NNU186" s="13">
        <f t="shared" si="153"/>
        <v>0</v>
      </c>
      <c r="NNV186" s="13">
        <f t="shared" si="153"/>
        <v>0</v>
      </c>
      <c r="NNW186" s="13">
        <f t="shared" si="153"/>
        <v>0</v>
      </c>
      <c r="NNX186" s="13">
        <f t="shared" si="153"/>
        <v>0</v>
      </c>
      <c r="NNY186" s="13">
        <f t="shared" si="153"/>
        <v>0</v>
      </c>
      <c r="NNZ186" s="13">
        <f t="shared" si="153"/>
        <v>0</v>
      </c>
      <c r="NOA186" s="13">
        <f t="shared" si="153"/>
        <v>0</v>
      </c>
      <c r="NOB186" s="13">
        <f t="shared" si="153"/>
        <v>0</v>
      </c>
      <c r="NOC186" s="13">
        <f t="shared" si="153"/>
        <v>0</v>
      </c>
      <c r="NOD186" s="13">
        <f t="shared" si="153"/>
        <v>0</v>
      </c>
      <c r="NOE186" s="13">
        <f t="shared" si="153"/>
        <v>0</v>
      </c>
      <c r="NOF186" s="13">
        <f t="shared" si="153"/>
        <v>0</v>
      </c>
      <c r="NOG186" s="13">
        <f t="shared" si="153"/>
        <v>0</v>
      </c>
      <c r="NOH186" s="13">
        <f t="shared" si="153"/>
        <v>0</v>
      </c>
      <c r="NOI186" s="13">
        <f t="shared" si="153"/>
        <v>0</v>
      </c>
      <c r="NOJ186" s="13">
        <f t="shared" si="153"/>
        <v>0</v>
      </c>
      <c r="NOK186" s="13">
        <f t="shared" si="153"/>
        <v>0</v>
      </c>
      <c r="NOL186" s="13">
        <f t="shared" si="153"/>
        <v>0</v>
      </c>
      <c r="NOM186" s="13">
        <f t="shared" si="153"/>
        <v>0</v>
      </c>
      <c r="NON186" s="13">
        <f t="shared" si="153"/>
        <v>0</v>
      </c>
      <c r="NOO186" s="13">
        <f t="shared" si="153"/>
        <v>0</v>
      </c>
      <c r="NOP186" s="13">
        <f t="shared" si="153"/>
        <v>0</v>
      </c>
      <c r="NOQ186" s="13">
        <f t="shared" si="153"/>
        <v>0</v>
      </c>
      <c r="NOR186" s="13">
        <f t="shared" si="153"/>
        <v>0</v>
      </c>
      <c r="NOS186" s="13">
        <f t="shared" si="153"/>
        <v>0</v>
      </c>
      <c r="NOT186" s="13">
        <f t="shared" si="153"/>
        <v>0</v>
      </c>
      <c r="NOU186" s="13">
        <f t="shared" si="153"/>
        <v>0</v>
      </c>
      <c r="NOV186" s="13">
        <f t="shared" si="153"/>
        <v>0</v>
      </c>
      <c r="NOW186" s="13">
        <f t="shared" si="153"/>
        <v>0</v>
      </c>
      <c r="NOX186" s="13">
        <f t="shared" si="153"/>
        <v>0</v>
      </c>
      <c r="NOY186" s="13">
        <f t="shared" si="153"/>
        <v>0</v>
      </c>
      <c r="NOZ186" s="13">
        <f t="shared" si="153"/>
        <v>0</v>
      </c>
      <c r="NPA186" s="13">
        <f t="shared" ref="NPA186:NRL186" si="154">general_device_image.description</f>
        <v>0</v>
      </c>
      <c r="NPB186" s="13">
        <f t="shared" si="154"/>
        <v>0</v>
      </c>
      <c r="NPC186" s="13">
        <f t="shared" si="154"/>
        <v>0</v>
      </c>
      <c r="NPD186" s="13">
        <f t="shared" si="154"/>
        <v>0</v>
      </c>
      <c r="NPE186" s="13">
        <f t="shared" si="154"/>
        <v>0</v>
      </c>
      <c r="NPF186" s="13">
        <f t="shared" si="154"/>
        <v>0</v>
      </c>
      <c r="NPG186" s="13">
        <f t="shared" si="154"/>
        <v>0</v>
      </c>
      <c r="NPH186" s="13">
        <f t="shared" si="154"/>
        <v>0</v>
      </c>
      <c r="NPI186" s="13">
        <f t="shared" si="154"/>
        <v>0</v>
      </c>
      <c r="NPJ186" s="13">
        <f t="shared" si="154"/>
        <v>0</v>
      </c>
      <c r="NPK186" s="13">
        <f t="shared" si="154"/>
        <v>0</v>
      </c>
      <c r="NPL186" s="13">
        <f t="shared" si="154"/>
        <v>0</v>
      </c>
      <c r="NPM186" s="13">
        <f t="shared" si="154"/>
        <v>0</v>
      </c>
      <c r="NPN186" s="13">
        <f t="shared" si="154"/>
        <v>0</v>
      </c>
      <c r="NPO186" s="13">
        <f t="shared" si="154"/>
        <v>0</v>
      </c>
      <c r="NPP186" s="13">
        <f t="shared" si="154"/>
        <v>0</v>
      </c>
      <c r="NPQ186" s="13">
        <f t="shared" si="154"/>
        <v>0</v>
      </c>
      <c r="NPR186" s="13">
        <f t="shared" si="154"/>
        <v>0</v>
      </c>
      <c r="NPS186" s="13">
        <f t="shared" si="154"/>
        <v>0</v>
      </c>
      <c r="NPT186" s="13">
        <f t="shared" si="154"/>
        <v>0</v>
      </c>
      <c r="NPU186" s="13">
        <f t="shared" si="154"/>
        <v>0</v>
      </c>
      <c r="NPV186" s="13">
        <f t="shared" si="154"/>
        <v>0</v>
      </c>
      <c r="NPW186" s="13">
        <f t="shared" si="154"/>
        <v>0</v>
      </c>
      <c r="NPX186" s="13">
        <f t="shared" si="154"/>
        <v>0</v>
      </c>
      <c r="NPY186" s="13">
        <f t="shared" si="154"/>
        <v>0</v>
      </c>
      <c r="NPZ186" s="13">
        <f t="shared" si="154"/>
        <v>0</v>
      </c>
      <c r="NQA186" s="13">
        <f t="shared" si="154"/>
        <v>0</v>
      </c>
      <c r="NQB186" s="13">
        <f t="shared" si="154"/>
        <v>0</v>
      </c>
      <c r="NQC186" s="13">
        <f t="shared" si="154"/>
        <v>0</v>
      </c>
      <c r="NQD186" s="13">
        <f t="shared" si="154"/>
        <v>0</v>
      </c>
      <c r="NQE186" s="13">
        <f t="shared" si="154"/>
        <v>0</v>
      </c>
      <c r="NQF186" s="13">
        <f t="shared" si="154"/>
        <v>0</v>
      </c>
      <c r="NQG186" s="13">
        <f t="shared" si="154"/>
        <v>0</v>
      </c>
      <c r="NQH186" s="13">
        <f t="shared" si="154"/>
        <v>0</v>
      </c>
      <c r="NQI186" s="13">
        <f t="shared" si="154"/>
        <v>0</v>
      </c>
      <c r="NQJ186" s="13">
        <f t="shared" si="154"/>
        <v>0</v>
      </c>
      <c r="NQK186" s="13">
        <f t="shared" si="154"/>
        <v>0</v>
      </c>
      <c r="NQL186" s="13">
        <f t="shared" si="154"/>
        <v>0</v>
      </c>
      <c r="NQM186" s="13">
        <f t="shared" si="154"/>
        <v>0</v>
      </c>
      <c r="NQN186" s="13">
        <f t="shared" si="154"/>
        <v>0</v>
      </c>
      <c r="NQO186" s="13">
        <f t="shared" si="154"/>
        <v>0</v>
      </c>
      <c r="NQP186" s="13">
        <f t="shared" si="154"/>
        <v>0</v>
      </c>
      <c r="NQQ186" s="13">
        <f t="shared" si="154"/>
        <v>0</v>
      </c>
      <c r="NQR186" s="13">
        <f t="shared" si="154"/>
        <v>0</v>
      </c>
      <c r="NQS186" s="13">
        <f t="shared" si="154"/>
        <v>0</v>
      </c>
      <c r="NQT186" s="13">
        <f t="shared" si="154"/>
        <v>0</v>
      </c>
      <c r="NQU186" s="13">
        <f t="shared" si="154"/>
        <v>0</v>
      </c>
      <c r="NQV186" s="13">
        <f t="shared" si="154"/>
        <v>0</v>
      </c>
      <c r="NQW186" s="13">
        <f t="shared" si="154"/>
        <v>0</v>
      </c>
      <c r="NQX186" s="13">
        <f t="shared" si="154"/>
        <v>0</v>
      </c>
      <c r="NQY186" s="13">
        <f t="shared" si="154"/>
        <v>0</v>
      </c>
      <c r="NQZ186" s="13">
        <f t="shared" si="154"/>
        <v>0</v>
      </c>
      <c r="NRA186" s="13">
        <f t="shared" si="154"/>
        <v>0</v>
      </c>
      <c r="NRB186" s="13">
        <f t="shared" si="154"/>
        <v>0</v>
      </c>
      <c r="NRC186" s="13">
        <f t="shared" si="154"/>
        <v>0</v>
      </c>
      <c r="NRD186" s="13">
        <f t="shared" si="154"/>
        <v>0</v>
      </c>
      <c r="NRE186" s="13">
        <f t="shared" si="154"/>
        <v>0</v>
      </c>
      <c r="NRF186" s="13">
        <f t="shared" si="154"/>
        <v>0</v>
      </c>
      <c r="NRG186" s="13">
        <f t="shared" si="154"/>
        <v>0</v>
      </c>
      <c r="NRH186" s="13">
        <f t="shared" si="154"/>
        <v>0</v>
      </c>
      <c r="NRI186" s="13">
        <f t="shared" si="154"/>
        <v>0</v>
      </c>
      <c r="NRJ186" s="13">
        <f t="shared" si="154"/>
        <v>0</v>
      </c>
      <c r="NRK186" s="13">
        <f t="shared" si="154"/>
        <v>0</v>
      </c>
      <c r="NRL186" s="13">
        <f t="shared" si="154"/>
        <v>0</v>
      </c>
      <c r="NRM186" s="13">
        <f t="shared" ref="NRM186:NTX186" si="155">general_device_image.description</f>
        <v>0</v>
      </c>
      <c r="NRN186" s="13">
        <f t="shared" si="155"/>
        <v>0</v>
      </c>
      <c r="NRO186" s="13">
        <f t="shared" si="155"/>
        <v>0</v>
      </c>
      <c r="NRP186" s="13">
        <f t="shared" si="155"/>
        <v>0</v>
      </c>
      <c r="NRQ186" s="13">
        <f t="shared" si="155"/>
        <v>0</v>
      </c>
      <c r="NRR186" s="13">
        <f t="shared" si="155"/>
        <v>0</v>
      </c>
      <c r="NRS186" s="13">
        <f t="shared" si="155"/>
        <v>0</v>
      </c>
      <c r="NRT186" s="13">
        <f t="shared" si="155"/>
        <v>0</v>
      </c>
      <c r="NRU186" s="13">
        <f t="shared" si="155"/>
        <v>0</v>
      </c>
      <c r="NRV186" s="13">
        <f t="shared" si="155"/>
        <v>0</v>
      </c>
      <c r="NRW186" s="13">
        <f t="shared" si="155"/>
        <v>0</v>
      </c>
      <c r="NRX186" s="13">
        <f t="shared" si="155"/>
        <v>0</v>
      </c>
      <c r="NRY186" s="13">
        <f t="shared" si="155"/>
        <v>0</v>
      </c>
      <c r="NRZ186" s="13">
        <f t="shared" si="155"/>
        <v>0</v>
      </c>
      <c r="NSA186" s="13">
        <f t="shared" si="155"/>
        <v>0</v>
      </c>
      <c r="NSB186" s="13">
        <f t="shared" si="155"/>
        <v>0</v>
      </c>
      <c r="NSC186" s="13">
        <f t="shared" si="155"/>
        <v>0</v>
      </c>
      <c r="NSD186" s="13">
        <f t="shared" si="155"/>
        <v>0</v>
      </c>
      <c r="NSE186" s="13">
        <f t="shared" si="155"/>
        <v>0</v>
      </c>
      <c r="NSF186" s="13">
        <f t="shared" si="155"/>
        <v>0</v>
      </c>
      <c r="NSG186" s="13">
        <f t="shared" si="155"/>
        <v>0</v>
      </c>
      <c r="NSH186" s="13">
        <f t="shared" si="155"/>
        <v>0</v>
      </c>
      <c r="NSI186" s="13">
        <f t="shared" si="155"/>
        <v>0</v>
      </c>
      <c r="NSJ186" s="13">
        <f t="shared" si="155"/>
        <v>0</v>
      </c>
      <c r="NSK186" s="13">
        <f t="shared" si="155"/>
        <v>0</v>
      </c>
      <c r="NSL186" s="13">
        <f t="shared" si="155"/>
        <v>0</v>
      </c>
      <c r="NSM186" s="13">
        <f t="shared" si="155"/>
        <v>0</v>
      </c>
      <c r="NSN186" s="13">
        <f t="shared" si="155"/>
        <v>0</v>
      </c>
      <c r="NSO186" s="13">
        <f t="shared" si="155"/>
        <v>0</v>
      </c>
      <c r="NSP186" s="13">
        <f t="shared" si="155"/>
        <v>0</v>
      </c>
      <c r="NSQ186" s="13">
        <f t="shared" si="155"/>
        <v>0</v>
      </c>
      <c r="NSR186" s="13">
        <f t="shared" si="155"/>
        <v>0</v>
      </c>
      <c r="NSS186" s="13">
        <f t="shared" si="155"/>
        <v>0</v>
      </c>
      <c r="NST186" s="13">
        <f t="shared" si="155"/>
        <v>0</v>
      </c>
      <c r="NSU186" s="13">
        <f t="shared" si="155"/>
        <v>0</v>
      </c>
      <c r="NSV186" s="13">
        <f t="shared" si="155"/>
        <v>0</v>
      </c>
      <c r="NSW186" s="13">
        <f t="shared" si="155"/>
        <v>0</v>
      </c>
      <c r="NSX186" s="13">
        <f t="shared" si="155"/>
        <v>0</v>
      </c>
      <c r="NSY186" s="13">
        <f t="shared" si="155"/>
        <v>0</v>
      </c>
      <c r="NSZ186" s="13">
        <f t="shared" si="155"/>
        <v>0</v>
      </c>
      <c r="NTA186" s="13">
        <f t="shared" si="155"/>
        <v>0</v>
      </c>
      <c r="NTB186" s="13">
        <f t="shared" si="155"/>
        <v>0</v>
      </c>
      <c r="NTC186" s="13">
        <f t="shared" si="155"/>
        <v>0</v>
      </c>
      <c r="NTD186" s="13">
        <f t="shared" si="155"/>
        <v>0</v>
      </c>
      <c r="NTE186" s="13">
        <f t="shared" si="155"/>
        <v>0</v>
      </c>
      <c r="NTF186" s="13">
        <f t="shared" si="155"/>
        <v>0</v>
      </c>
      <c r="NTG186" s="13">
        <f t="shared" si="155"/>
        <v>0</v>
      </c>
      <c r="NTH186" s="13">
        <f t="shared" si="155"/>
        <v>0</v>
      </c>
      <c r="NTI186" s="13">
        <f t="shared" si="155"/>
        <v>0</v>
      </c>
      <c r="NTJ186" s="13">
        <f t="shared" si="155"/>
        <v>0</v>
      </c>
      <c r="NTK186" s="13">
        <f t="shared" si="155"/>
        <v>0</v>
      </c>
      <c r="NTL186" s="13">
        <f t="shared" si="155"/>
        <v>0</v>
      </c>
      <c r="NTM186" s="13">
        <f t="shared" si="155"/>
        <v>0</v>
      </c>
      <c r="NTN186" s="13">
        <f t="shared" si="155"/>
        <v>0</v>
      </c>
      <c r="NTO186" s="13">
        <f t="shared" si="155"/>
        <v>0</v>
      </c>
      <c r="NTP186" s="13">
        <f t="shared" si="155"/>
        <v>0</v>
      </c>
      <c r="NTQ186" s="13">
        <f t="shared" si="155"/>
        <v>0</v>
      </c>
      <c r="NTR186" s="13">
        <f t="shared" si="155"/>
        <v>0</v>
      </c>
      <c r="NTS186" s="13">
        <f t="shared" si="155"/>
        <v>0</v>
      </c>
      <c r="NTT186" s="13">
        <f t="shared" si="155"/>
        <v>0</v>
      </c>
      <c r="NTU186" s="13">
        <f t="shared" si="155"/>
        <v>0</v>
      </c>
      <c r="NTV186" s="13">
        <f t="shared" si="155"/>
        <v>0</v>
      </c>
      <c r="NTW186" s="13">
        <f t="shared" si="155"/>
        <v>0</v>
      </c>
      <c r="NTX186" s="13">
        <f t="shared" si="155"/>
        <v>0</v>
      </c>
      <c r="NTY186" s="13">
        <f t="shared" ref="NTY186:NWJ186" si="156">general_device_image.description</f>
        <v>0</v>
      </c>
      <c r="NTZ186" s="13">
        <f t="shared" si="156"/>
        <v>0</v>
      </c>
      <c r="NUA186" s="13">
        <f t="shared" si="156"/>
        <v>0</v>
      </c>
      <c r="NUB186" s="13">
        <f t="shared" si="156"/>
        <v>0</v>
      </c>
      <c r="NUC186" s="13">
        <f t="shared" si="156"/>
        <v>0</v>
      </c>
      <c r="NUD186" s="13">
        <f t="shared" si="156"/>
        <v>0</v>
      </c>
      <c r="NUE186" s="13">
        <f t="shared" si="156"/>
        <v>0</v>
      </c>
      <c r="NUF186" s="13">
        <f t="shared" si="156"/>
        <v>0</v>
      </c>
      <c r="NUG186" s="13">
        <f t="shared" si="156"/>
        <v>0</v>
      </c>
      <c r="NUH186" s="13">
        <f t="shared" si="156"/>
        <v>0</v>
      </c>
      <c r="NUI186" s="13">
        <f t="shared" si="156"/>
        <v>0</v>
      </c>
      <c r="NUJ186" s="13">
        <f t="shared" si="156"/>
        <v>0</v>
      </c>
      <c r="NUK186" s="13">
        <f t="shared" si="156"/>
        <v>0</v>
      </c>
      <c r="NUL186" s="13">
        <f t="shared" si="156"/>
        <v>0</v>
      </c>
      <c r="NUM186" s="13">
        <f t="shared" si="156"/>
        <v>0</v>
      </c>
      <c r="NUN186" s="13">
        <f t="shared" si="156"/>
        <v>0</v>
      </c>
      <c r="NUO186" s="13">
        <f t="shared" si="156"/>
        <v>0</v>
      </c>
      <c r="NUP186" s="13">
        <f t="shared" si="156"/>
        <v>0</v>
      </c>
      <c r="NUQ186" s="13">
        <f t="shared" si="156"/>
        <v>0</v>
      </c>
      <c r="NUR186" s="13">
        <f t="shared" si="156"/>
        <v>0</v>
      </c>
      <c r="NUS186" s="13">
        <f t="shared" si="156"/>
        <v>0</v>
      </c>
      <c r="NUT186" s="13">
        <f t="shared" si="156"/>
        <v>0</v>
      </c>
      <c r="NUU186" s="13">
        <f t="shared" si="156"/>
        <v>0</v>
      </c>
      <c r="NUV186" s="13">
        <f t="shared" si="156"/>
        <v>0</v>
      </c>
      <c r="NUW186" s="13">
        <f t="shared" si="156"/>
        <v>0</v>
      </c>
      <c r="NUX186" s="13">
        <f t="shared" si="156"/>
        <v>0</v>
      </c>
      <c r="NUY186" s="13">
        <f t="shared" si="156"/>
        <v>0</v>
      </c>
      <c r="NUZ186" s="13">
        <f t="shared" si="156"/>
        <v>0</v>
      </c>
      <c r="NVA186" s="13">
        <f t="shared" si="156"/>
        <v>0</v>
      </c>
      <c r="NVB186" s="13">
        <f t="shared" si="156"/>
        <v>0</v>
      </c>
      <c r="NVC186" s="13">
        <f t="shared" si="156"/>
        <v>0</v>
      </c>
      <c r="NVD186" s="13">
        <f t="shared" si="156"/>
        <v>0</v>
      </c>
      <c r="NVE186" s="13">
        <f t="shared" si="156"/>
        <v>0</v>
      </c>
      <c r="NVF186" s="13">
        <f t="shared" si="156"/>
        <v>0</v>
      </c>
      <c r="NVG186" s="13">
        <f t="shared" si="156"/>
        <v>0</v>
      </c>
      <c r="NVH186" s="13">
        <f t="shared" si="156"/>
        <v>0</v>
      </c>
      <c r="NVI186" s="13">
        <f t="shared" si="156"/>
        <v>0</v>
      </c>
      <c r="NVJ186" s="13">
        <f t="shared" si="156"/>
        <v>0</v>
      </c>
      <c r="NVK186" s="13">
        <f t="shared" si="156"/>
        <v>0</v>
      </c>
      <c r="NVL186" s="13">
        <f t="shared" si="156"/>
        <v>0</v>
      </c>
      <c r="NVM186" s="13">
        <f t="shared" si="156"/>
        <v>0</v>
      </c>
      <c r="NVN186" s="13">
        <f t="shared" si="156"/>
        <v>0</v>
      </c>
      <c r="NVO186" s="13">
        <f t="shared" si="156"/>
        <v>0</v>
      </c>
      <c r="NVP186" s="13">
        <f t="shared" si="156"/>
        <v>0</v>
      </c>
      <c r="NVQ186" s="13">
        <f t="shared" si="156"/>
        <v>0</v>
      </c>
      <c r="NVR186" s="13">
        <f t="shared" si="156"/>
        <v>0</v>
      </c>
      <c r="NVS186" s="13">
        <f t="shared" si="156"/>
        <v>0</v>
      </c>
      <c r="NVT186" s="13">
        <f t="shared" si="156"/>
        <v>0</v>
      </c>
      <c r="NVU186" s="13">
        <f t="shared" si="156"/>
        <v>0</v>
      </c>
      <c r="NVV186" s="13">
        <f t="shared" si="156"/>
        <v>0</v>
      </c>
      <c r="NVW186" s="13">
        <f t="shared" si="156"/>
        <v>0</v>
      </c>
      <c r="NVX186" s="13">
        <f t="shared" si="156"/>
        <v>0</v>
      </c>
      <c r="NVY186" s="13">
        <f t="shared" si="156"/>
        <v>0</v>
      </c>
      <c r="NVZ186" s="13">
        <f t="shared" si="156"/>
        <v>0</v>
      </c>
      <c r="NWA186" s="13">
        <f t="shared" si="156"/>
        <v>0</v>
      </c>
      <c r="NWB186" s="13">
        <f t="shared" si="156"/>
        <v>0</v>
      </c>
      <c r="NWC186" s="13">
        <f t="shared" si="156"/>
        <v>0</v>
      </c>
      <c r="NWD186" s="13">
        <f t="shared" si="156"/>
        <v>0</v>
      </c>
      <c r="NWE186" s="13">
        <f t="shared" si="156"/>
        <v>0</v>
      </c>
      <c r="NWF186" s="13">
        <f t="shared" si="156"/>
        <v>0</v>
      </c>
      <c r="NWG186" s="13">
        <f t="shared" si="156"/>
        <v>0</v>
      </c>
      <c r="NWH186" s="13">
        <f t="shared" si="156"/>
        <v>0</v>
      </c>
      <c r="NWI186" s="13">
        <f t="shared" si="156"/>
        <v>0</v>
      </c>
      <c r="NWJ186" s="13">
        <f t="shared" si="156"/>
        <v>0</v>
      </c>
      <c r="NWK186" s="13">
        <f t="shared" ref="NWK186:NYV186" si="157">general_device_image.description</f>
        <v>0</v>
      </c>
      <c r="NWL186" s="13">
        <f t="shared" si="157"/>
        <v>0</v>
      </c>
      <c r="NWM186" s="13">
        <f t="shared" si="157"/>
        <v>0</v>
      </c>
      <c r="NWN186" s="13">
        <f t="shared" si="157"/>
        <v>0</v>
      </c>
      <c r="NWO186" s="13">
        <f t="shared" si="157"/>
        <v>0</v>
      </c>
      <c r="NWP186" s="13">
        <f t="shared" si="157"/>
        <v>0</v>
      </c>
      <c r="NWQ186" s="13">
        <f t="shared" si="157"/>
        <v>0</v>
      </c>
      <c r="NWR186" s="13">
        <f t="shared" si="157"/>
        <v>0</v>
      </c>
      <c r="NWS186" s="13">
        <f t="shared" si="157"/>
        <v>0</v>
      </c>
      <c r="NWT186" s="13">
        <f t="shared" si="157"/>
        <v>0</v>
      </c>
      <c r="NWU186" s="13">
        <f t="shared" si="157"/>
        <v>0</v>
      </c>
      <c r="NWV186" s="13">
        <f t="shared" si="157"/>
        <v>0</v>
      </c>
      <c r="NWW186" s="13">
        <f t="shared" si="157"/>
        <v>0</v>
      </c>
      <c r="NWX186" s="13">
        <f t="shared" si="157"/>
        <v>0</v>
      </c>
      <c r="NWY186" s="13">
        <f t="shared" si="157"/>
        <v>0</v>
      </c>
      <c r="NWZ186" s="13">
        <f t="shared" si="157"/>
        <v>0</v>
      </c>
      <c r="NXA186" s="13">
        <f t="shared" si="157"/>
        <v>0</v>
      </c>
      <c r="NXB186" s="13">
        <f t="shared" si="157"/>
        <v>0</v>
      </c>
      <c r="NXC186" s="13">
        <f t="shared" si="157"/>
        <v>0</v>
      </c>
      <c r="NXD186" s="13">
        <f t="shared" si="157"/>
        <v>0</v>
      </c>
      <c r="NXE186" s="13">
        <f t="shared" si="157"/>
        <v>0</v>
      </c>
      <c r="NXF186" s="13">
        <f t="shared" si="157"/>
        <v>0</v>
      </c>
      <c r="NXG186" s="13">
        <f t="shared" si="157"/>
        <v>0</v>
      </c>
      <c r="NXH186" s="13">
        <f t="shared" si="157"/>
        <v>0</v>
      </c>
      <c r="NXI186" s="13">
        <f t="shared" si="157"/>
        <v>0</v>
      </c>
      <c r="NXJ186" s="13">
        <f t="shared" si="157"/>
        <v>0</v>
      </c>
      <c r="NXK186" s="13">
        <f t="shared" si="157"/>
        <v>0</v>
      </c>
      <c r="NXL186" s="13">
        <f t="shared" si="157"/>
        <v>0</v>
      </c>
      <c r="NXM186" s="13">
        <f t="shared" si="157"/>
        <v>0</v>
      </c>
      <c r="NXN186" s="13">
        <f t="shared" si="157"/>
        <v>0</v>
      </c>
      <c r="NXO186" s="13">
        <f t="shared" si="157"/>
        <v>0</v>
      </c>
      <c r="NXP186" s="13">
        <f t="shared" si="157"/>
        <v>0</v>
      </c>
      <c r="NXQ186" s="13">
        <f t="shared" si="157"/>
        <v>0</v>
      </c>
      <c r="NXR186" s="13">
        <f t="shared" si="157"/>
        <v>0</v>
      </c>
      <c r="NXS186" s="13">
        <f t="shared" si="157"/>
        <v>0</v>
      </c>
      <c r="NXT186" s="13">
        <f t="shared" si="157"/>
        <v>0</v>
      </c>
      <c r="NXU186" s="13">
        <f t="shared" si="157"/>
        <v>0</v>
      </c>
      <c r="NXV186" s="13">
        <f t="shared" si="157"/>
        <v>0</v>
      </c>
      <c r="NXW186" s="13">
        <f t="shared" si="157"/>
        <v>0</v>
      </c>
      <c r="NXX186" s="13">
        <f t="shared" si="157"/>
        <v>0</v>
      </c>
      <c r="NXY186" s="13">
        <f t="shared" si="157"/>
        <v>0</v>
      </c>
      <c r="NXZ186" s="13">
        <f t="shared" si="157"/>
        <v>0</v>
      </c>
      <c r="NYA186" s="13">
        <f t="shared" si="157"/>
        <v>0</v>
      </c>
      <c r="NYB186" s="13">
        <f t="shared" si="157"/>
        <v>0</v>
      </c>
      <c r="NYC186" s="13">
        <f t="shared" si="157"/>
        <v>0</v>
      </c>
      <c r="NYD186" s="13">
        <f t="shared" si="157"/>
        <v>0</v>
      </c>
      <c r="NYE186" s="13">
        <f t="shared" si="157"/>
        <v>0</v>
      </c>
      <c r="NYF186" s="13">
        <f t="shared" si="157"/>
        <v>0</v>
      </c>
      <c r="NYG186" s="13">
        <f t="shared" si="157"/>
        <v>0</v>
      </c>
      <c r="NYH186" s="13">
        <f t="shared" si="157"/>
        <v>0</v>
      </c>
      <c r="NYI186" s="13">
        <f t="shared" si="157"/>
        <v>0</v>
      </c>
      <c r="NYJ186" s="13">
        <f t="shared" si="157"/>
        <v>0</v>
      </c>
      <c r="NYK186" s="13">
        <f t="shared" si="157"/>
        <v>0</v>
      </c>
      <c r="NYL186" s="13">
        <f t="shared" si="157"/>
        <v>0</v>
      </c>
      <c r="NYM186" s="13">
        <f t="shared" si="157"/>
        <v>0</v>
      </c>
      <c r="NYN186" s="13">
        <f t="shared" si="157"/>
        <v>0</v>
      </c>
      <c r="NYO186" s="13">
        <f t="shared" si="157"/>
        <v>0</v>
      </c>
      <c r="NYP186" s="13">
        <f t="shared" si="157"/>
        <v>0</v>
      </c>
      <c r="NYQ186" s="13">
        <f t="shared" si="157"/>
        <v>0</v>
      </c>
      <c r="NYR186" s="13">
        <f t="shared" si="157"/>
        <v>0</v>
      </c>
      <c r="NYS186" s="13">
        <f t="shared" si="157"/>
        <v>0</v>
      </c>
      <c r="NYT186" s="13">
        <f t="shared" si="157"/>
        <v>0</v>
      </c>
      <c r="NYU186" s="13">
        <f t="shared" si="157"/>
        <v>0</v>
      </c>
      <c r="NYV186" s="13">
        <f t="shared" si="157"/>
        <v>0</v>
      </c>
      <c r="NYW186" s="13">
        <f t="shared" ref="NYW186:OBH186" si="158">general_device_image.description</f>
        <v>0</v>
      </c>
      <c r="NYX186" s="13">
        <f t="shared" si="158"/>
        <v>0</v>
      </c>
      <c r="NYY186" s="13">
        <f t="shared" si="158"/>
        <v>0</v>
      </c>
      <c r="NYZ186" s="13">
        <f t="shared" si="158"/>
        <v>0</v>
      </c>
      <c r="NZA186" s="13">
        <f t="shared" si="158"/>
        <v>0</v>
      </c>
      <c r="NZB186" s="13">
        <f t="shared" si="158"/>
        <v>0</v>
      </c>
      <c r="NZC186" s="13">
        <f t="shared" si="158"/>
        <v>0</v>
      </c>
      <c r="NZD186" s="13">
        <f t="shared" si="158"/>
        <v>0</v>
      </c>
      <c r="NZE186" s="13">
        <f t="shared" si="158"/>
        <v>0</v>
      </c>
      <c r="NZF186" s="13">
        <f t="shared" si="158"/>
        <v>0</v>
      </c>
      <c r="NZG186" s="13">
        <f t="shared" si="158"/>
        <v>0</v>
      </c>
      <c r="NZH186" s="13">
        <f t="shared" si="158"/>
        <v>0</v>
      </c>
      <c r="NZI186" s="13">
        <f t="shared" si="158"/>
        <v>0</v>
      </c>
      <c r="NZJ186" s="13">
        <f t="shared" si="158"/>
        <v>0</v>
      </c>
      <c r="NZK186" s="13">
        <f t="shared" si="158"/>
        <v>0</v>
      </c>
      <c r="NZL186" s="13">
        <f t="shared" si="158"/>
        <v>0</v>
      </c>
      <c r="NZM186" s="13">
        <f t="shared" si="158"/>
        <v>0</v>
      </c>
      <c r="NZN186" s="13">
        <f t="shared" si="158"/>
        <v>0</v>
      </c>
      <c r="NZO186" s="13">
        <f t="shared" si="158"/>
        <v>0</v>
      </c>
      <c r="NZP186" s="13">
        <f t="shared" si="158"/>
        <v>0</v>
      </c>
      <c r="NZQ186" s="13">
        <f t="shared" si="158"/>
        <v>0</v>
      </c>
      <c r="NZR186" s="13">
        <f t="shared" si="158"/>
        <v>0</v>
      </c>
      <c r="NZS186" s="13">
        <f t="shared" si="158"/>
        <v>0</v>
      </c>
      <c r="NZT186" s="13">
        <f t="shared" si="158"/>
        <v>0</v>
      </c>
      <c r="NZU186" s="13">
        <f t="shared" si="158"/>
        <v>0</v>
      </c>
      <c r="NZV186" s="13">
        <f t="shared" si="158"/>
        <v>0</v>
      </c>
      <c r="NZW186" s="13">
        <f t="shared" si="158"/>
        <v>0</v>
      </c>
      <c r="NZX186" s="13">
        <f t="shared" si="158"/>
        <v>0</v>
      </c>
      <c r="NZY186" s="13">
        <f t="shared" si="158"/>
        <v>0</v>
      </c>
      <c r="NZZ186" s="13">
        <f t="shared" si="158"/>
        <v>0</v>
      </c>
      <c r="OAA186" s="13">
        <f t="shared" si="158"/>
        <v>0</v>
      </c>
      <c r="OAB186" s="13">
        <f t="shared" si="158"/>
        <v>0</v>
      </c>
      <c r="OAC186" s="13">
        <f t="shared" si="158"/>
        <v>0</v>
      </c>
      <c r="OAD186" s="13">
        <f t="shared" si="158"/>
        <v>0</v>
      </c>
      <c r="OAE186" s="13">
        <f t="shared" si="158"/>
        <v>0</v>
      </c>
      <c r="OAF186" s="13">
        <f t="shared" si="158"/>
        <v>0</v>
      </c>
      <c r="OAG186" s="13">
        <f t="shared" si="158"/>
        <v>0</v>
      </c>
      <c r="OAH186" s="13">
        <f t="shared" si="158"/>
        <v>0</v>
      </c>
      <c r="OAI186" s="13">
        <f t="shared" si="158"/>
        <v>0</v>
      </c>
      <c r="OAJ186" s="13">
        <f t="shared" si="158"/>
        <v>0</v>
      </c>
      <c r="OAK186" s="13">
        <f t="shared" si="158"/>
        <v>0</v>
      </c>
      <c r="OAL186" s="13">
        <f t="shared" si="158"/>
        <v>0</v>
      </c>
      <c r="OAM186" s="13">
        <f t="shared" si="158"/>
        <v>0</v>
      </c>
      <c r="OAN186" s="13">
        <f t="shared" si="158"/>
        <v>0</v>
      </c>
      <c r="OAO186" s="13">
        <f t="shared" si="158"/>
        <v>0</v>
      </c>
      <c r="OAP186" s="13">
        <f t="shared" si="158"/>
        <v>0</v>
      </c>
      <c r="OAQ186" s="13">
        <f t="shared" si="158"/>
        <v>0</v>
      </c>
      <c r="OAR186" s="13">
        <f t="shared" si="158"/>
        <v>0</v>
      </c>
      <c r="OAS186" s="13">
        <f t="shared" si="158"/>
        <v>0</v>
      </c>
      <c r="OAT186" s="13">
        <f t="shared" si="158"/>
        <v>0</v>
      </c>
      <c r="OAU186" s="13">
        <f t="shared" si="158"/>
        <v>0</v>
      </c>
      <c r="OAV186" s="13">
        <f t="shared" si="158"/>
        <v>0</v>
      </c>
      <c r="OAW186" s="13">
        <f t="shared" si="158"/>
        <v>0</v>
      </c>
      <c r="OAX186" s="13">
        <f t="shared" si="158"/>
        <v>0</v>
      </c>
      <c r="OAY186" s="13">
        <f t="shared" si="158"/>
        <v>0</v>
      </c>
      <c r="OAZ186" s="13">
        <f t="shared" si="158"/>
        <v>0</v>
      </c>
      <c r="OBA186" s="13">
        <f t="shared" si="158"/>
        <v>0</v>
      </c>
      <c r="OBB186" s="13">
        <f t="shared" si="158"/>
        <v>0</v>
      </c>
      <c r="OBC186" s="13">
        <f t="shared" si="158"/>
        <v>0</v>
      </c>
      <c r="OBD186" s="13">
        <f t="shared" si="158"/>
        <v>0</v>
      </c>
      <c r="OBE186" s="13">
        <f t="shared" si="158"/>
        <v>0</v>
      </c>
      <c r="OBF186" s="13">
        <f t="shared" si="158"/>
        <v>0</v>
      </c>
      <c r="OBG186" s="13">
        <f t="shared" si="158"/>
        <v>0</v>
      </c>
      <c r="OBH186" s="13">
        <f t="shared" si="158"/>
        <v>0</v>
      </c>
      <c r="OBI186" s="13">
        <f t="shared" ref="OBI186:ODT186" si="159">general_device_image.description</f>
        <v>0</v>
      </c>
      <c r="OBJ186" s="13">
        <f t="shared" si="159"/>
        <v>0</v>
      </c>
      <c r="OBK186" s="13">
        <f t="shared" si="159"/>
        <v>0</v>
      </c>
      <c r="OBL186" s="13">
        <f t="shared" si="159"/>
        <v>0</v>
      </c>
      <c r="OBM186" s="13">
        <f t="shared" si="159"/>
        <v>0</v>
      </c>
      <c r="OBN186" s="13">
        <f t="shared" si="159"/>
        <v>0</v>
      </c>
      <c r="OBO186" s="13">
        <f t="shared" si="159"/>
        <v>0</v>
      </c>
      <c r="OBP186" s="13">
        <f t="shared" si="159"/>
        <v>0</v>
      </c>
      <c r="OBQ186" s="13">
        <f t="shared" si="159"/>
        <v>0</v>
      </c>
      <c r="OBR186" s="13">
        <f t="shared" si="159"/>
        <v>0</v>
      </c>
      <c r="OBS186" s="13">
        <f t="shared" si="159"/>
        <v>0</v>
      </c>
      <c r="OBT186" s="13">
        <f t="shared" si="159"/>
        <v>0</v>
      </c>
      <c r="OBU186" s="13">
        <f t="shared" si="159"/>
        <v>0</v>
      </c>
      <c r="OBV186" s="13">
        <f t="shared" si="159"/>
        <v>0</v>
      </c>
      <c r="OBW186" s="13">
        <f t="shared" si="159"/>
        <v>0</v>
      </c>
      <c r="OBX186" s="13">
        <f t="shared" si="159"/>
        <v>0</v>
      </c>
      <c r="OBY186" s="13">
        <f t="shared" si="159"/>
        <v>0</v>
      </c>
      <c r="OBZ186" s="13">
        <f t="shared" si="159"/>
        <v>0</v>
      </c>
      <c r="OCA186" s="13">
        <f t="shared" si="159"/>
        <v>0</v>
      </c>
      <c r="OCB186" s="13">
        <f t="shared" si="159"/>
        <v>0</v>
      </c>
      <c r="OCC186" s="13">
        <f t="shared" si="159"/>
        <v>0</v>
      </c>
      <c r="OCD186" s="13">
        <f t="shared" si="159"/>
        <v>0</v>
      </c>
      <c r="OCE186" s="13">
        <f t="shared" si="159"/>
        <v>0</v>
      </c>
      <c r="OCF186" s="13">
        <f t="shared" si="159"/>
        <v>0</v>
      </c>
      <c r="OCG186" s="13">
        <f t="shared" si="159"/>
        <v>0</v>
      </c>
      <c r="OCH186" s="13">
        <f t="shared" si="159"/>
        <v>0</v>
      </c>
      <c r="OCI186" s="13">
        <f t="shared" si="159"/>
        <v>0</v>
      </c>
      <c r="OCJ186" s="13">
        <f t="shared" si="159"/>
        <v>0</v>
      </c>
      <c r="OCK186" s="13">
        <f t="shared" si="159"/>
        <v>0</v>
      </c>
      <c r="OCL186" s="13">
        <f t="shared" si="159"/>
        <v>0</v>
      </c>
      <c r="OCM186" s="13">
        <f t="shared" si="159"/>
        <v>0</v>
      </c>
      <c r="OCN186" s="13">
        <f t="shared" si="159"/>
        <v>0</v>
      </c>
      <c r="OCO186" s="13">
        <f t="shared" si="159"/>
        <v>0</v>
      </c>
      <c r="OCP186" s="13">
        <f t="shared" si="159"/>
        <v>0</v>
      </c>
      <c r="OCQ186" s="13">
        <f t="shared" si="159"/>
        <v>0</v>
      </c>
      <c r="OCR186" s="13">
        <f t="shared" si="159"/>
        <v>0</v>
      </c>
      <c r="OCS186" s="13">
        <f t="shared" si="159"/>
        <v>0</v>
      </c>
      <c r="OCT186" s="13">
        <f t="shared" si="159"/>
        <v>0</v>
      </c>
      <c r="OCU186" s="13">
        <f t="shared" si="159"/>
        <v>0</v>
      </c>
      <c r="OCV186" s="13">
        <f t="shared" si="159"/>
        <v>0</v>
      </c>
      <c r="OCW186" s="13">
        <f t="shared" si="159"/>
        <v>0</v>
      </c>
      <c r="OCX186" s="13">
        <f t="shared" si="159"/>
        <v>0</v>
      </c>
      <c r="OCY186" s="13">
        <f t="shared" si="159"/>
        <v>0</v>
      </c>
      <c r="OCZ186" s="13">
        <f t="shared" si="159"/>
        <v>0</v>
      </c>
      <c r="ODA186" s="13">
        <f t="shared" si="159"/>
        <v>0</v>
      </c>
      <c r="ODB186" s="13">
        <f t="shared" si="159"/>
        <v>0</v>
      </c>
      <c r="ODC186" s="13">
        <f t="shared" si="159"/>
        <v>0</v>
      </c>
      <c r="ODD186" s="13">
        <f t="shared" si="159"/>
        <v>0</v>
      </c>
      <c r="ODE186" s="13">
        <f t="shared" si="159"/>
        <v>0</v>
      </c>
      <c r="ODF186" s="13">
        <f t="shared" si="159"/>
        <v>0</v>
      </c>
      <c r="ODG186" s="13">
        <f t="shared" si="159"/>
        <v>0</v>
      </c>
      <c r="ODH186" s="13">
        <f t="shared" si="159"/>
        <v>0</v>
      </c>
      <c r="ODI186" s="13">
        <f t="shared" si="159"/>
        <v>0</v>
      </c>
      <c r="ODJ186" s="13">
        <f t="shared" si="159"/>
        <v>0</v>
      </c>
      <c r="ODK186" s="13">
        <f t="shared" si="159"/>
        <v>0</v>
      </c>
      <c r="ODL186" s="13">
        <f t="shared" si="159"/>
        <v>0</v>
      </c>
      <c r="ODM186" s="13">
        <f t="shared" si="159"/>
        <v>0</v>
      </c>
      <c r="ODN186" s="13">
        <f t="shared" si="159"/>
        <v>0</v>
      </c>
      <c r="ODO186" s="13">
        <f t="shared" si="159"/>
        <v>0</v>
      </c>
      <c r="ODP186" s="13">
        <f t="shared" si="159"/>
        <v>0</v>
      </c>
      <c r="ODQ186" s="13">
        <f t="shared" si="159"/>
        <v>0</v>
      </c>
      <c r="ODR186" s="13">
        <f t="shared" si="159"/>
        <v>0</v>
      </c>
      <c r="ODS186" s="13">
        <f t="shared" si="159"/>
        <v>0</v>
      </c>
      <c r="ODT186" s="13">
        <f t="shared" si="159"/>
        <v>0</v>
      </c>
      <c r="ODU186" s="13">
        <f t="shared" ref="ODU186:OGF186" si="160">general_device_image.description</f>
        <v>0</v>
      </c>
      <c r="ODV186" s="13">
        <f t="shared" si="160"/>
        <v>0</v>
      </c>
      <c r="ODW186" s="13">
        <f t="shared" si="160"/>
        <v>0</v>
      </c>
      <c r="ODX186" s="13">
        <f t="shared" si="160"/>
        <v>0</v>
      </c>
      <c r="ODY186" s="13">
        <f t="shared" si="160"/>
        <v>0</v>
      </c>
      <c r="ODZ186" s="13">
        <f t="shared" si="160"/>
        <v>0</v>
      </c>
      <c r="OEA186" s="13">
        <f t="shared" si="160"/>
        <v>0</v>
      </c>
      <c r="OEB186" s="13">
        <f t="shared" si="160"/>
        <v>0</v>
      </c>
      <c r="OEC186" s="13">
        <f t="shared" si="160"/>
        <v>0</v>
      </c>
      <c r="OED186" s="13">
        <f t="shared" si="160"/>
        <v>0</v>
      </c>
      <c r="OEE186" s="13">
        <f t="shared" si="160"/>
        <v>0</v>
      </c>
      <c r="OEF186" s="13">
        <f t="shared" si="160"/>
        <v>0</v>
      </c>
      <c r="OEG186" s="13">
        <f t="shared" si="160"/>
        <v>0</v>
      </c>
      <c r="OEH186" s="13">
        <f t="shared" si="160"/>
        <v>0</v>
      </c>
      <c r="OEI186" s="13">
        <f t="shared" si="160"/>
        <v>0</v>
      </c>
      <c r="OEJ186" s="13">
        <f t="shared" si="160"/>
        <v>0</v>
      </c>
      <c r="OEK186" s="13">
        <f t="shared" si="160"/>
        <v>0</v>
      </c>
      <c r="OEL186" s="13">
        <f t="shared" si="160"/>
        <v>0</v>
      </c>
      <c r="OEM186" s="13">
        <f t="shared" si="160"/>
        <v>0</v>
      </c>
      <c r="OEN186" s="13">
        <f t="shared" si="160"/>
        <v>0</v>
      </c>
      <c r="OEO186" s="13">
        <f t="shared" si="160"/>
        <v>0</v>
      </c>
      <c r="OEP186" s="13">
        <f t="shared" si="160"/>
        <v>0</v>
      </c>
      <c r="OEQ186" s="13">
        <f t="shared" si="160"/>
        <v>0</v>
      </c>
      <c r="OER186" s="13">
        <f t="shared" si="160"/>
        <v>0</v>
      </c>
      <c r="OES186" s="13">
        <f t="shared" si="160"/>
        <v>0</v>
      </c>
      <c r="OET186" s="13">
        <f t="shared" si="160"/>
        <v>0</v>
      </c>
      <c r="OEU186" s="13">
        <f t="shared" si="160"/>
        <v>0</v>
      </c>
      <c r="OEV186" s="13">
        <f t="shared" si="160"/>
        <v>0</v>
      </c>
      <c r="OEW186" s="13">
        <f t="shared" si="160"/>
        <v>0</v>
      </c>
      <c r="OEX186" s="13">
        <f t="shared" si="160"/>
        <v>0</v>
      </c>
      <c r="OEY186" s="13">
        <f t="shared" si="160"/>
        <v>0</v>
      </c>
      <c r="OEZ186" s="13">
        <f t="shared" si="160"/>
        <v>0</v>
      </c>
      <c r="OFA186" s="13">
        <f t="shared" si="160"/>
        <v>0</v>
      </c>
      <c r="OFB186" s="13">
        <f t="shared" si="160"/>
        <v>0</v>
      </c>
      <c r="OFC186" s="13">
        <f t="shared" si="160"/>
        <v>0</v>
      </c>
      <c r="OFD186" s="13">
        <f t="shared" si="160"/>
        <v>0</v>
      </c>
      <c r="OFE186" s="13">
        <f t="shared" si="160"/>
        <v>0</v>
      </c>
      <c r="OFF186" s="13">
        <f t="shared" si="160"/>
        <v>0</v>
      </c>
      <c r="OFG186" s="13">
        <f t="shared" si="160"/>
        <v>0</v>
      </c>
      <c r="OFH186" s="13">
        <f t="shared" si="160"/>
        <v>0</v>
      </c>
      <c r="OFI186" s="13">
        <f t="shared" si="160"/>
        <v>0</v>
      </c>
      <c r="OFJ186" s="13">
        <f t="shared" si="160"/>
        <v>0</v>
      </c>
      <c r="OFK186" s="13">
        <f t="shared" si="160"/>
        <v>0</v>
      </c>
      <c r="OFL186" s="13">
        <f t="shared" si="160"/>
        <v>0</v>
      </c>
      <c r="OFM186" s="13">
        <f t="shared" si="160"/>
        <v>0</v>
      </c>
      <c r="OFN186" s="13">
        <f t="shared" si="160"/>
        <v>0</v>
      </c>
      <c r="OFO186" s="13">
        <f t="shared" si="160"/>
        <v>0</v>
      </c>
      <c r="OFP186" s="13">
        <f t="shared" si="160"/>
        <v>0</v>
      </c>
      <c r="OFQ186" s="13">
        <f t="shared" si="160"/>
        <v>0</v>
      </c>
      <c r="OFR186" s="13">
        <f t="shared" si="160"/>
        <v>0</v>
      </c>
      <c r="OFS186" s="13">
        <f t="shared" si="160"/>
        <v>0</v>
      </c>
      <c r="OFT186" s="13">
        <f t="shared" si="160"/>
        <v>0</v>
      </c>
      <c r="OFU186" s="13">
        <f t="shared" si="160"/>
        <v>0</v>
      </c>
      <c r="OFV186" s="13">
        <f t="shared" si="160"/>
        <v>0</v>
      </c>
      <c r="OFW186" s="13">
        <f t="shared" si="160"/>
        <v>0</v>
      </c>
      <c r="OFX186" s="13">
        <f t="shared" si="160"/>
        <v>0</v>
      </c>
      <c r="OFY186" s="13">
        <f t="shared" si="160"/>
        <v>0</v>
      </c>
      <c r="OFZ186" s="13">
        <f t="shared" si="160"/>
        <v>0</v>
      </c>
      <c r="OGA186" s="13">
        <f t="shared" si="160"/>
        <v>0</v>
      </c>
      <c r="OGB186" s="13">
        <f t="shared" si="160"/>
        <v>0</v>
      </c>
      <c r="OGC186" s="13">
        <f t="shared" si="160"/>
        <v>0</v>
      </c>
      <c r="OGD186" s="13">
        <f t="shared" si="160"/>
        <v>0</v>
      </c>
      <c r="OGE186" s="13">
        <f t="shared" si="160"/>
        <v>0</v>
      </c>
      <c r="OGF186" s="13">
        <f t="shared" si="160"/>
        <v>0</v>
      </c>
      <c r="OGG186" s="13">
        <f t="shared" ref="OGG186:OIR186" si="161">general_device_image.description</f>
        <v>0</v>
      </c>
      <c r="OGH186" s="13">
        <f t="shared" si="161"/>
        <v>0</v>
      </c>
      <c r="OGI186" s="13">
        <f t="shared" si="161"/>
        <v>0</v>
      </c>
      <c r="OGJ186" s="13">
        <f t="shared" si="161"/>
        <v>0</v>
      </c>
      <c r="OGK186" s="13">
        <f t="shared" si="161"/>
        <v>0</v>
      </c>
      <c r="OGL186" s="13">
        <f t="shared" si="161"/>
        <v>0</v>
      </c>
      <c r="OGM186" s="13">
        <f t="shared" si="161"/>
        <v>0</v>
      </c>
      <c r="OGN186" s="13">
        <f t="shared" si="161"/>
        <v>0</v>
      </c>
      <c r="OGO186" s="13">
        <f t="shared" si="161"/>
        <v>0</v>
      </c>
      <c r="OGP186" s="13">
        <f t="shared" si="161"/>
        <v>0</v>
      </c>
      <c r="OGQ186" s="13">
        <f t="shared" si="161"/>
        <v>0</v>
      </c>
      <c r="OGR186" s="13">
        <f t="shared" si="161"/>
        <v>0</v>
      </c>
      <c r="OGS186" s="13">
        <f t="shared" si="161"/>
        <v>0</v>
      </c>
      <c r="OGT186" s="13">
        <f t="shared" si="161"/>
        <v>0</v>
      </c>
      <c r="OGU186" s="13">
        <f t="shared" si="161"/>
        <v>0</v>
      </c>
      <c r="OGV186" s="13">
        <f t="shared" si="161"/>
        <v>0</v>
      </c>
      <c r="OGW186" s="13">
        <f t="shared" si="161"/>
        <v>0</v>
      </c>
      <c r="OGX186" s="13">
        <f t="shared" si="161"/>
        <v>0</v>
      </c>
      <c r="OGY186" s="13">
        <f t="shared" si="161"/>
        <v>0</v>
      </c>
      <c r="OGZ186" s="13">
        <f t="shared" si="161"/>
        <v>0</v>
      </c>
      <c r="OHA186" s="13">
        <f t="shared" si="161"/>
        <v>0</v>
      </c>
      <c r="OHB186" s="13">
        <f t="shared" si="161"/>
        <v>0</v>
      </c>
      <c r="OHC186" s="13">
        <f t="shared" si="161"/>
        <v>0</v>
      </c>
      <c r="OHD186" s="13">
        <f t="shared" si="161"/>
        <v>0</v>
      </c>
      <c r="OHE186" s="13">
        <f t="shared" si="161"/>
        <v>0</v>
      </c>
      <c r="OHF186" s="13">
        <f t="shared" si="161"/>
        <v>0</v>
      </c>
      <c r="OHG186" s="13">
        <f t="shared" si="161"/>
        <v>0</v>
      </c>
      <c r="OHH186" s="13">
        <f t="shared" si="161"/>
        <v>0</v>
      </c>
      <c r="OHI186" s="13">
        <f t="shared" si="161"/>
        <v>0</v>
      </c>
      <c r="OHJ186" s="13">
        <f t="shared" si="161"/>
        <v>0</v>
      </c>
      <c r="OHK186" s="13">
        <f t="shared" si="161"/>
        <v>0</v>
      </c>
      <c r="OHL186" s="13">
        <f t="shared" si="161"/>
        <v>0</v>
      </c>
      <c r="OHM186" s="13">
        <f t="shared" si="161"/>
        <v>0</v>
      </c>
      <c r="OHN186" s="13">
        <f t="shared" si="161"/>
        <v>0</v>
      </c>
      <c r="OHO186" s="13">
        <f t="shared" si="161"/>
        <v>0</v>
      </c>
      <c r="OHP186" s="13">
        <f t="shared" si="161"/>
        <v>0</v>
      </c>
      <c r="OHQ186" s="13">
        <f t="shared" si="161"/>
        <v>0</v>
      </c>
      <c r="OHR186" s="13">
        <f t="shared" si="161"/>
        <v>0</v>
      </c>
      <c r="OHS186" s="13">
        <f t="shared" si="161"/>
        <v>0</v>
      </c>
      <c r="OHT186" s="13">
        <f t="shared" si="161"/>
        <v>0</v>
      </c>
      <c r="OHU186" s="13">
        <f t="shared" si="161"/>
        <v>0</v>
      </c>
      <c r="OHV186" s="13">
        <f t="shared" si="161"/>
        <v>0</v>
      </c>
      <c r="OHW186" s="13">
        <f t="shared" si="161"/>
        <v>0</v>
      </c>
      <c r="OHX186" s="13">
        <f t="shared" si="161"/>
        <v>0</v>
      </c>
      <c r="OHY186" s="13">
        <f t="shared" si="161"/>
        <v>0</v>
      </c>
      <c r="OHZ186" s="13">
        <f t="shared" si="161"/>
        <v>0</v>
      </c>
      <c r="OIA186" s="13">
        <f t="shared" si="161"/>
        <v>0</v>
      </c>
      <c r="OIB186" s="13">
        <f t="shared" si="161"/>
        <v>0</v>
      </c>
      <c r="OIC186" s="13">
        <f t="shared" si="161"/>
        <v>0</v>
      </c>
      <c r="OID186" s="13">
        <f t="shared" si="161"/>
        <v>0</v>
      </c>
      <c r="OIE186" s="13">
        <f t="shared" si="161"/>
        <v>0</v>
      </c>
      <c r="OIF186" s="13">
        <f t="shared" si="161"/>
        <v>0</v>
      </c>
      <c r="OIG186" s="13">
        <f t="shared" si="161"/>
        <v>0</v>
      </c>
      <c r="OIH186" s="13">
        <f t="shared" si="161"/>
        <v>0</v>
      </c>
      <c r="OII186" s="13">
        <f t="shared" si="161"/>
        <v>0</v>
      </c>
      <c r="OIJ186" s="13">
        <f t="shared" si="161"/>
        <v>0</v>
      </c>
      <c r="OIK186" s="13">
        <f t="shared" si="161"/>
        <v>0</v>
      </c>
      <c r="OIL186" s="13">
        <f t="shared" si="161"/>
        <v>0</v>
      </c>
      <c r="OIM186" s="13">
        <f t="shared" si="161"/>
        <v>0</v>
      </c>
      <c r="OIN186" s="13">
        <f t="shared" si="161"/>
        <v>0</v>
      </c>
      <c r="OIO186" s="13">
        <f t="shared" si="161"/>
        <v>0</v>
      </c>
      <c r="OIP186" s="13">
        <f t="shared" si="161"/>
        <v>0</v>
      </c>
      <c r="OIQ186" s="13">
        <f t="shared" si="161"/>
        <v>0</v>
      </c>
      <c r="OIR186" s="13">
        <f t="shared" si="161"/>
        <v>0</v>
      </c>
      <c r="OIS186" s="13">
        <f t="shared" ref="OIS186:OLD186" si="162">general_device_image.description</f>
        <v>0</v>
      </c>
      <c r="OIT186" s="13">
        <f t="shared" si="162"/>
        <v>0</v>
      </c>
      <c r="OIU186" s="13">
        <f t="shared" si="162"/>
        <v>0</v>
      </c>
      <c r="OIV186" s="13">
        <f t="shared" si="162"/>
        <v>0</v>
      </c>
      <c r="OIW186" s="13">
        <f t="shared" si="162"/>
        <v>0</v>
      </c>
      <c r="OIX186" s="13">
        <f t="shared" si="162"/>
        <v>0</v>
      </c>
      <c r="OIY186" s="13">
        <f t="shared" si="162"/>
        <v>0</v>
      </c>
      <c r="OIZ186" s="13">
        <f t="shared" si="162"/>
        <v>0</v>
      </c>
      <c r="OJA186" s="13">
        <f t="shared" si="162"/>
        <v>0</v>
      </c>
      <c r="OJB186" s="13">
        <f t="shared" si="162"/>
        <v>0</v>
      </c>
      <c r="OJC186" s="13">
        <f t="shared" si="162"/>
        <v>0</v>
      </c>
      <c r="OJD186" s="13">
        <f t="shared" si="162"/>
        <v>0</v>
      </c>
      <c r="OJE186" s="13">
        <f t="shared" si="162"/>
        <v>0</v>
      </c>
      <c r="OJF186" s="13">
        <f t="shared" si="162"/>
        <v>0</v>
      </c>
      <c r="OJG186" s="13">
        <f t="shared" si="162"/>
        <v>0</v>
      </c>
      <c r="OJH186" s="13">
        <f t="shared" si="162"/>
        <v>0</v>
      </c>
      <c r="OJI186" s="13">
        <f t="shared" si="162"/>
        <v>0</v>
      </c>
      <c r="OJJ186" s="13">
        <f t="shared" si="162"/>
        <v>0</v>
      </c>
      <c r="OJK186" s="13">
        <f t="shared" si="162"/>
        <v>0</v>
      </c>
      <c r="OJL186" s="13">
        <f t="shared" si="162"/>
        <v>0</v>
      </c>
      <c r="OJM186" s="13">
        <f t="shared" si="162"/>
        <v>0</v>
      </c>
      <c r="OJN186" s="13">
        <f t="shared" si="162"/>
        <v>0</v>
      </c>
      <c r="OJO186" s="13">
        <f t="shared" si="162"/>
        <v>0</v>
      </c>
      <c r="OJP186" s="13">
        <f t="shared" si="162"/>
        <v>0</v>
      </c>
      <c r="OJQ186" s="13">
        <f t="shared" si="162"/>
        <v>0</v>
      </c>
      <c r="OJR186" s="13">
        <f t="shared" si="162"/>
        <v>0</v>
      </c>
      <c r="OJS186" s="13">
        <f t="shared" si="162"/>
        <v>0</v>
      </c>
      <c r="OJT186" s="13">
        <f t="shared" si="162"/>
        <v>0</v>
      </c>
      <c r="OJU186" s="13">
        <f t="shared" si="162"/>
        <v>0</v>
      </c>
      <c r="OJV186" s="13">
        <f t="shared" si="162"/>
        <v>0</v>
      </c>
      <c r="OJW186" s="13">
        <f t="shared" si="162"/>
        <v>0</v>
      </c>
      <c r="OJX186" s="13">
        <f t="shared" si="162"/>
        <v>0</v>
      </c>
      <c r="OJY186" s="13">
        <f t="shared" si="162"/>
        <v>0</v>
      </c>
      <c r="OJZ186" s="13">
        <f t="shared" si="162"/>
        <v>0</v>
      </c>
      <c r="OKA186" s="13">
        <f t="shared" si="162"/>
        <v>0</v>
      </c>
      <c r="OKB186" s="13">
        <f t="shared" si="162"/>
        <v>0</v>
      </c>
      <c r="OKC186" s="13">
        <f t="shared" si="162"/>
        <v>0</v>
      </c>
      <c r="OKD186" s="13">
        <f t="shared" si="162"/>
        <v>0</v>
      </c>
      <c r="OKE186" s="13">
        <f t="shared" si="162"/>
        <v>0</v>
      </c>
      <c r="OKF186" s="13">
        <f t="shared" si="162"/>
        <v>0</v>
      </c>
      <c r="OKG186" s="13">
        <f t="shared" si="162"/>
        <v>0</v>
      </c>
      <c r="OKH186" s="13">
        <f t="shared" si="162"/>
        <v>0</v>
      </c>
      <c r="OKI186" s="13">
        <f t="shared" si="162"/>
        <v>0</v>
      </c>
      <c r="OKJ186" s="13">
        <f t="shared" si="162"/>
        <v>0</v>
      </c>
      <c r="OKK186" s="13">
        <f t="shared" si="162"/>
        <v>0</v>
      </c>
      <c r="OKL186" s="13">
        <f t="shared" si="162"/>
        <v>0</v>
      </c>
      <c r="OKM186" s="13">
        <f t="shared" si="162"/>
        <v>0</v>
      </c>
      <c r="OKN186" s="13">
        <f t="shared" si="162"/>
        <v>0</v>
      </c>
      <c r="OKO186" s="13">
        <f t="shared" si="162"/>
        <v>0</v>
      </c>
      <c r="OKP186" s="13">
        <f t="shared" si="162"/>
        <v>0</v>
      </c>
      <c r="OKQ186" s="13">
        <f t="shared" si="162"/>
        <v>0</v>
      </c>
      <c r="OKR186" s="13">
        <f t="shared" si="162"/>
        <v>0</v>
      </c>
      <c r="OKS186" s="13">
        <f t="shared" si="162"/>
        <v>0</v>
      </c>
      <c r="OKT186" s="13">
        <f t="shared" si="162"/>
        <v>0</v>
      </c>
      <c r="OKU186" s="13">
        <f t="shared" si="162"/>
        <v>0</v>
      </c>
      <c r="OKV186" s="13">
        <f t="shared" si="162"/>
        <v>0</v>
      </c>
      <c r="OKW186" s="13">
        <f t="shared" si="162"/>
        <v>0</v>
      </c>
      <c r="OKX186" s="13">
        <f t="shared" si="162"/>
        <v>0</v>
      </c>
      <c r="OKY186" s="13">
        <f t="shared" si="162"/>
        <v>0</v>
      </c>
      <c r="OKZ186" s="13">
        <f t="shared" si="162"/>
        <v>0</v>
      </c>
      <c r="OLA186" s="13">
        <f t="shared" si="162"/>
        <v>0</v>
      </c>
      <c r="OLB186" s="13">
        <f t="shared" si="162"/>
        <v>0</v>
      </c>
      <c r="OLC186" s="13">
        <f t="shared" si="162"/>
        <v>0</v>
      </c>
      <c r="OLD186" s="13">
        <f t="shared" si="162"/>
        <v>0</v>
      </c>
      <c r="OLE186" s="13">
        <f t="shared" ref="OLE186:ONP186" si="163">general_device_image.description</f>
        <v>0</v>
      </c>
      <c r="OLF186" s="13">
        <f t="shared" si="163"/>
        <v>0</v>
      </c>
      <c r="OLG186" s="13">
        <f t="shared" si="163"/>
        <v>0</v>
      </c>
      <c r="OLH186" s="13">
        <f t="shared" si="163"/>
        <v>0</v>
      </c>
      <c r="OLI186" s="13">
        <f t="shared" si="163"/>
        <v>0</v>
      </c>
      <c r="OLJ186" s="13">
        <f t="shared" si="163"/>
        <v>0</v>
      </c>
      <c r="OLK186" s="13">
        <f t="shared" si="163"/>
        <v>0</v>
      </c>
      <c r="OLL186" s="13">
        <f t="shared" si="163"/>
        <v>0</v>
      </c>
      <c r="OLM186" s="13">
        <f t="shared" si="163"/>
        <v>0</v>
      </c>
      <c r="OLN186" s="13">
        <f t="shared" si="163"/>
        <v>0</v>
      </c>
      <c r="OLO186" s="13">
        <f t="shared" si="163"/>
        <v>0</v>
      </c>
      <c r="OLP186" s="13">
        <f t="shared" si="163"/>
        <v>0</v>
      </c>
      <c r="OLQ186" s="13">
        <f t="shared" si="163"/>
        <v>0</v>
      </c>
      <c r="OLR186" s="13">
        <f t="shared" si="163"/>
        <v>0</v>
      </c>
      <c r="OLS186" s="13">
        <f t="shared" si="163"/>
        <v>0</v>
      </c>
      <c r="OLT186" s="13">
        <f t="shared" si="163"/>
        <v>0</v>
      </c>
      <c r="OLU186" s="13">
        <f t="shared" si="163"/>
        <v>0</v>
      </c>
      <c r="OLV186" s="13">
        <f t="shared" si="163"/>
        <v>0</v>
      </c>
      <c r="OLW186" s="13">
        <f t="shared" si="163"/>
        <v>0</v>
      </c>
      <c r="OLX186" s="13">
        <f t="shared" si="163"/>
        <v>0</v>
      </c>
      <c r="OLY186" s="13">
        <f t="shared" si="163"/>
        <v>0</v>
      </c>
      <c r="OLZ186" s="13">
        <f t="shared" si="163"/>
        <v>0</v>
      </c>
      <c r="OMA186" s="13">
        <f t="shared" si="163"/>
        <v>0</v>
      </c>
      <c r="OMB186" s="13">
        <f t="shared" si="163"/>
        <v>0</v>
      </c>
      <c r="OMC186" s="13">
        <f t="shared" si="163"/>
        <v>0</v>
      </c>
      <c r="OMD186" s="13">
        <f t="shared" si="163"/>
        <v>0</v>
      </c>
      <c r="OME186" s="13">
        <f t="shared" si="163"/>
        <v>0</v>
      </c>
      <c r="OMF186" s="13">
        <f t="shared" si="163"/>
        <v>0</v>
      </c>
      <c r="OMG186" s="13">
        <f t="shared" si="163"/>
        <v>0</v>
      </c>
      <c r="OMH186" s="13">
        <f t="shared" si="163"/>
        <v>0</v>
      </c>
      <c r="OMI186" s="13">
        <f t="shared" si="163"/>
        <v>0</v>
      </c>
      <c r="OMJ186" s="13">
        <f t="shared" si="163"/>
        <v>0</v>
      </c>
      <c r="OMK186" s="13">
        <f t="shared" si="163"/>
        <v>0</v>
      </c>
      <c r="OML186" s="13">
        <f t="shared" si="163"/>
        <v>0</v>
      </c>
      <c r="OMM186" s="13">
        <f t="shared" si="163"/>
        <v>0</v>
      </c>
      <c r="OMN186" s="13">
        <f t="shared" si="163"/>
        <v>0</v>
      </c>
      <c r="OMO186" s="13">
        <f t="shared" si="163"/>
        <v>0</v>
      </c>
      <c r="OMP186" s="13">
        <f t="shared" si="163"/>
        <v>0</v>
      </c>
      <c r="OMQ186" s="13">
        <f t="shared" si="163"/>
        <v>0</v>
      </c>
      <c r="OMR186" s="13">
        <f t="shared" si="163"/>
        <v>0</v>
      </c>
      <c r="OMS186" s="13">
        <f t="shared" si="163"/>
        <v>0</v>
      </c>
      <c r="OMT186" s="13">
        <f t="shared" si="163"/>
        <v>0</v>
      </c>
      <c r="OMU186" s="13">
        <f t="shared" si="163"/>
        <v>0</v>
      </c>
      <c r="OMV186" s="13">
        <f t="shared" si="163"/>
        <v>0</v>
      </c>
      <c r="OMW186" s="13">
        <f t="shared" si="163"/>
        <v>0</v>
      </c>
      <c r="OMX186" s="13">
        <f t="shared" si="163"/>
        <v>0</v>
      </c>
      <c r="OMY186" s="13">
        <f t="shared" si="163"/>
        <v>0</v>
      </c>
      <c r="OMZ186" s="13">
        <f t="shared" si="163"/>
        <v>0</v>
      </c>
      <c r="ONA186" s="13">
        <f t="shared" si="163"/>
        <v>0</v>
      </c>
      <c r="ONB186" s="13">
        <f t="shared" si="163"/>
        <v>0</v>
      </c>
      <c r="ONC186" s="13">
        <f t="shared" si="163"/>
        <v>0</v>
      </c>
      <c r="OND186" s="13">
        <f t="shared" si="163"/>
        <v>0</v>
      </c>
      <c r="ONE186" s="13">
        <f t="shared" si="163"/>
        <v>0</v>
      </c>
      <c r="ONF186" s="13">
        <f t="shared" si="163"/>
        <v>0</v>
      </c>
      <c r="ONG186" s="13">
        <f t="shared" si="163"/>
        <v>0</v>
      </c>
      <c r="ONH186" s="13">
        <f t="shared" si="163"/>
        <v>0</v>
      </c>
      <c r="ONI186" s="13">
        <f t="shared" si="163"/>
        <v>0</v>
      </c>
      <c r="ONJ186" s="13">
        <f t="shared" si="163"/>
        <v>0</v>
      </c>
      <c r="ONK186" s="13">
        <f t="shared" si="163"/>
        <v>0</v>
      </c>
      <c r="ONL186" s="13">
        <f t="shared" si="163"/>
        <v>0</v>
      </c>
      <c r="ONM186" s="13">
        <f t="shared" si="163"/>
        <v>0</v>
      </c>
      <c r="ONN186" s="13">
        <f t="shared" si="163"/>
        <v>0</v>
      </c>
      <c r="ONO186" s="13">
        <f t="shared" si="163"/>
        <v>0</v>
      </c>
      <c r="ONP186" s="13">
        <f t="shared" si="163"/>
        <v>0</v>
      </c>
      <c r="ONQ186" s="13">
        <f t="shared" ref="ONQ186:OQB186" si="164">general_device_image.description</f>
        <v>0</v>
      </c>
      <c r="ONR186" s="13">
        <f t="shared" si="164"/>
        <v>0</v>
      </c>
      <c r="ONS186" s="13">
        <f t="shared" si="164"/>
        <v>0</v>
      </c>
      <c r="ONT186" s="13">
        <f t="shared" si="164"/>
        <v>0</v>
      </c>
      <c r="ONU186" s="13">
        <f t="shared" si="164"/>
        <v>0</v>
      </c>
      <c r="ONV186" s="13">
        <f t="shared" si="164"/>
        <v>0</v>
      </c>
      <c r="ONW186" s="13">
        <f t="shared" si="164"/>
        <v>0</v>
      </c>
      <c r="ONX186" s="13">
        <f t="shared" si="164"/>
        <v>0</v>
      </c>
      <c r="ONY186" s="13">
        <f t="shared" si="164"/>
        <v>0</v>
      </c>
      <c r="ONZ186" s="13">
        <f t="shared" si="164"/>
        <v>0</v>
      </c>
      <c r="OOA186" s="13">
        <f t="shared" si="164"/>
        <v>0</v>
      </c>
      <c r="OOB186" s="13">
        <f t="shared" si="164"/>
        <v>0</v>
      </c>
      <c r="OOC186" s="13">
        <f t="shared" si="164"/>
        <v>0</v>
      </c>
      <c r="OOD186" s="13">
        <f t="shared" si="164"/>
        <v>0</v>
      </c>
      <c r="OOE186" s="13">
        <f t="shared" si="164"/>
        <v>0</v>
      </c>
      <c r="OOF186" s="13">
        <f t="shared" si="164"/>
        <v>0</v>
      </c>
      <c r="OOG186" s="13">
        <f t="shared" si="164"/>
        <v>0</v>
      </c>
      <c r="OOH186" s="13">
        <f t="shared" si="164"/>
        <v>0</v>
      </c>
      <c r="OOI186" s="13">
        <f t="shared" si="164"/>
        <v>0</v>
      </c>
      <c r="OOJ186" s="13">
        <f t="shared" si="164"/>
        <v>0</v>
      </c>
      <c r="OOK186" s="13">
        <f t="shared" si="164"/>
        <v>0</v>
      </c>
      <c r="OOL186" s="13">
        <f t="shared" si="164"/>
        <v>0</v>
      </c>
      <c r="OOM186" s="13">
        <f t="shared" si="164"/>
        <v>0</v>
      </c>
      <c r="OON186" s="13">
        <f t="shared" si="164"/>
        <v>0</v>
      </c>
      <c r="OOO186" s="13">
        <f t="shared" si="164"/>
        <v>0</v>
      </c>
      <c r="OOP186" s="13">
        <f t="shared" si="164"/>
        <v>0</v>
      </c>
      <c r="OOQ186" s="13">
        <f t="shared" si="164"/>
        <v>0</v>
      </c>
      <c r="OOR186" s="13">
        <f t="shared" si="164"/>
        <v>0</v>
      </c>
      <c r="OOS186" s="13">
        <f t="shared" si="164"/>
        <v>0</v>
      </c>
      <c r="OOT186" s="13">
        <f t="shared" si="164"/>
        <v>0</v>
      </c>
      <c r="OOU186" s="13">
        <f t="shared" si="164"/>
        <v>0</v>
      </c>
      <c r="OOV186" s="13">
        <f t="shared" si="164"/>
        <v>0</v>
      </c>
      <c r="OOW186" s="13">
        <f t="shared" si="164"/>
        <v>0</v>
      </c>
      <c r="OOX186" s="13">
        <f t="shared" si="164"/>
        <v>0</v>
      </c>
      <c r="OOY186" s="13">
        <f t="shared" si="164"/>
        <v>0</v>
      </c>
      <c r="OOZ186" s="13">
        <f t="shared" si="164"/>
        <v>0</v>
      </c>
      <c r="OPA186" s="13">
        <f t="shared" si="164"/>
        <v>0</v>
      </c>
      <c r="OPB186" s="13">
        <f t="shared" si="164"/>
        <v>0</v>
      </c>
      <c r="OPC186" s="13">
        <f t="shared" si="164"/>
        <v>0</v>
      </c>
      <c r="OPD186" s="13">
        <f t="shared" si="164"/>
        <v>0</v>
      </c>
      <c r="OPE186" s="13">
        <f t="shared" si="164"/>
        <v>0</v>
      </c>
      <c r="OPF186" s="13">
        <f t="shared" si="164"/>
        <v>0</v>
      </c>
      <c r="OPG186" s="13">
        <f t="shared" si="164"/>
        <v>0</v>
      </c>
      <c r="OPH186" s="13">
        <f t="shared" si="164"/>
        <v>0</v>
      </c>
      <c r="OPI186" s="13">
        <f t="shared" si="164"/>
        <v>0</v>
      </c>
      <c r="OPJ186" s="13">
        <f t="shared" si="164"/>
        <v>0</v>
      </c>
      <c r="OPK186" s="13">
        <f t="shared" si="164"/>
        <v>0</v>
      </c>
      <c r="OPL186" s="13">
        <f t="shared" si="164"/>
        <v>0</v>
      </c>
      <c r="OPM186" s="13">
        <f t="shared" si="164"/>
        <v>0</v>
      </c>
      <c r="OPN186" s="13">
        <f t="shared" si="164"/>
        <v>0</v>
      </c>
      <c r="OPO186" s="13">
        <f t="shared" si="164"/>
        <v>0</v>
      </c>
      <c r="OPP186" s="13">
        <f t="shared" si="164"/>
        <v>0</v>
      </c>
      <c r="OPQ186" s="13">
        <f t="shared" si="164"/>
        <v>0</v>
      </c>
      <c r="OPR186" s="13">
        <f t="shared" si="164"/>
        <v>0</v>
      </c>
      <c r="OPS186" s="13">
        <f t="shared" si="164"/>
        <v>0</v>
      </c>
      <c r="OPT186" s="13">
        <f t="shared" si="164"/>
        <v>0</v>
      </c>
      <c r="OPU186" s="13">
        <f t="shared" si="164"/>
        <v>0</v>
      </c>
      <c r="OPV186" s="13">
        <f t="shared" si="164"/>
        <v>0</v>
      </c>
      <c r="OPW186" s="13">
        <f t="shared" si="164"/>
        <v>0</v>
      </c>
      <c r="OPX186" s="13">
        <f t="shared" si="164"/>
        <v>0</v>
      </c>
      <c r="OPY186" s="13">
        <f t="shared" si="164"/>
        <v>0</v>
      </c>
      <c r="OPZ186" s="13">
        <f t="shared" si="164"/>
        <v>0</v>
      </c>
      <c r="OQA186" s="13">
        <f t="shared" si="164"/>
        <v>0</v>
      </c>
      <c r="OQB186" s="13">
        <f t="shared" si="164"/>
        <v>0</v>
      </c>
      <c r="OQC186" s="13">
        <f t="shared" ref="OQC186:OSN186" si="165">general_device_image.description</f>
        <v>0</v>
      </c>
      <c r="OQD186" s="13">
        <f t="shared" si="165"/>
        <v>0</v>
      </c>
      <c r="OQE186" s="13">
        <f t="shared" si="165"/>
        <v>0</v>
      </c>
      <c r="OQF186" s="13">
        <f t="shared" si="165"/>
        <v>0</v>
      </c>
      <c r="OQG186" s="13">
        <f t="shared" si="165"/>
        <v>0</v>
      </c>
      <c r="OQH186" s="13">
        <f t="shared" si="165"/>
        <v>0</v>
      </c>
      <c r="OQI186" s="13">
        <f t="shared" si="165"/>
        <v>0</v>
      </c>
      <c r="OQJ186" s="13">
        <f t="shared" si="165"/>
        <v>0</v>
      </c>
      <c r="OQK186" s="13">
        <f t="shared" si="165"/>
        <v>0</v>
      </c>
      <c r="OQL186" s="13">
        <f t="shared" si="165"/>
        <v>0</v>
      </c>
      <c r="OQM186" s="13">
        <f t="shared" si="165"/>
        <v>0</v>
      </c>
      <c r="OQN186" s="13">
        <f t="shared" si="165"/>
        <v>0</v>
      </c>
      <c r="OQO186" s="13">
        <f t="shared" si="165"/>
        <v>0</v>
      </c>
      <c r="OQP186" s="13">
        <f t="shared" si="165"/>
        <v>0</v>
      </c>
      <c r="OQQ186" s="13">
        <f t="shared" si="165"/>
        <v>0</v>
      </c>
      <c r="OQR186" s="13">
        <f t="shared" si="165"/>
        <v>0</v>
      </c>
      <c r="OQS186" s="13">
        <f t="shared" si="165"/>
        <v>0</v>
      </c>
      <c r="OQT186" s="13">
        <f t="shared" si="165"/>
        <v>0</v>
      </c>
      <c r="OQU186" s="13">
        <f t="shared" si="165"/>
        <v>0</v>
      </c>
      <c r="OQV186" s="13">
        <f t="shared" si="165"/>
        <v>0</v>
      </c>
      <c r="OQW186" s="13">
        <f t="shared" si="165"/>
        <v>0</v>
      </c>
      <c r="OQX186" s="13">
        <f t="shared" si="165"/>
        <v>0</v>
      </c>
      <c r="OQY186" s="13">
        <f t="shared" si="165"/>
        <v>0</v>
      </c>
      <c r="OQZ186" s="13">
        <f t="shared" si="165"/>
        <v>0</v>
      </c>
      <c r="ORA186" s="13">
        <f t="shared" si="165"/>
        <v>0</v>
      </c>
      <c r="ORB186" s="13">
        <f t="shared" si="165"/>
        <v>0</v>
      </c>
      <c r="ORC186" s="13">
        <f t="shared" si="165"/>
        <v>0</v>
      </c>
      <c r="ORD186" s="13">
        <f t="shared" si="165"/>
        <v>0</v>
      </c>
      <c r="ORE186" s="13">
        <f t="shared" si="165"/>
        <v>0</v>
      </c>
      <c r="ORF186" s="13">
        <f t="shared" si="165"/>
        <v>0</v>
      </c>
      <c r="ORG186" s="13">
        <f t="shared" si="165"/>
        <v>0</v>
      </c>
      <c r="ORH186" s="13">
        <f t="shared" si="165"/>
        <v>0</v>
      </c>
      <c r="ORI186" s="13">
        <f t="shared" si="165"/>
        <v>0</v>
      </c>
      <c r="ORJ186" s="13">
        <f t="shared" si="165"/>
        <v>0</v>
      </c>
      <c r="ORK186" s="13">
        <f t="shared" si="165"/>
        <v>0</v>
      </c>
      <c r="ORL186" s="13">
        <f t="shared" si="165"/>
        <v>0</v>
      </c>
      <c r="ORM186" s="13">
        <f t="shared" si="165"/>
        <v>0</v>
      </c>
      <c r="ORN186" s="13">
        <f t="shared" si="165"/>
        <v>0</v>
      </c>
      <c r="ORO186" s="13">
        <f t="shared" si="165"/>
        <v>0</v>
      </c>
      <c r="ORP186" s="13">
        <f t="shared" si="165"/>
        <v>0</v>
      </c>
      <c r="ORQ186" s="13">
        <f t="shared" si="165"/>
        <v>0</v>
      </c>
      <c r="ORR186" s="13">
        <f t="shared" si="165"/>
        <v>0</v>
      </c>
      <c r="ORS186" s="13">
        <f t="shared" si="165"/>
        <v>0</v>
      </c>
      <c r="ORT186" s="13">
        <f t="shared" si="165"/>
        <v>0</v>
      </c>
      <c r="ORU186" s="13">
        <f t="shared" si="165"/>
        <v>0</v>
      </c>
      <c r="ORV186" s="13">
        <f t="shared" si="165"/>
        <v>0</v>
      </c>
      <c r="ORW186" s="13">
        <f t="shared" si="165"/>
        <v>0</v>
      </c>
      <c r="ORX186" s="13">
        <f t="shared" si="165"/>
        <v>0</v>
      </c>
      <c r="ORY186" s="13">
        <f t="shared" si="165"/>
        <v>0</v>
      </c>
      <c r="ORZ186" s="13">
        <f t="shared" si="165"/>
        <v>0</v>
      </c>
      <c r="OSA186" s="13">
        <f t="shared" si="165"/>
        <v>0</v>
      </c>
      <c r="OSB186" s="13">
        <f t="shared" si="165"/>
        <v>0</v>
      </c>
      <c r="OSC186" s="13">
        <f t="shared" si="165"/>
        <v>0</v>
      </c>
      <c r="OSD186" s="13">
        <f t="shared" si="165"/>
        <v>0</v>
      </c>
      <c r="OSE186" s="13">
        <f t="shared" si="165"/>
        <v>0</v>
      </c>
      <c r="OSF186" s="13">
        <f t="shared" si="165"/>
        <v>0</v>
      </c>
      <c r="OSG186" s="13">
        <f t="shared" si="165"/>
        <v>0</v>
      </c>
      <c r="OSH186" s="13">
        <f t="shared" si="165"/>
        <v>0</v>
      </c>
      <c r="OSI186" s="13">
        <f t="shared" si="165"/>
        <v>0</v>
      </c>
      <c r="OSJ186" s="13">
        <f t="shared" si="165"/>
        <v>0</v>
      </c>
      <c r="OSK186" s="13">
        <f t="shared" si="165"/>
        <v>0</v>
      </c>
      <c r="OSL186" s="13">
        <f t="shared" si="165"/>
        <v>0</v>
      </c>
      <c r="OSM186" s="13">
        <f t="shared" si="165"/>
        <v>0</v>
      </c>
      <c r="OSN186" s="13">
        <f t="shared" si="165"/>
        <v>0</v>
      </c>
      <c r="OSO186" s="13">
        <f t="shared" ref="OSO186:OUZ186" si="166">general_device_image.description</f>
        <v>0</v>
      </c>
      <c r="OSP186" s="13">
        <f t="shared" si="166"/>
        <v>0</v>
      </c>
      <c r="OSQ186" s="13">
        <f t="shared" si="166"/>
        <v>0</v>
      </c>
      <c r="OSR186" s="13">
        <f t="shared" si="166"/>
        <v>0</v>
      </c>
      <c r="OSS186" s="13">
        <f t="shared" si="166"/>
        <v>0</v>
      </c>
      <c r="OST186" s="13">
        <f t="shared" si="166"/>
        <v>0</v>
      </c>
      <c r="OSU186" s="13">
        <f t="shared" si="166"/>
        <v>0</v>
      </c>
      <c r="OSV186" s="13">
        <f t="shared" si="166"/>
        <v>0</v>
      </c>
      <c r="OSW186" s="13">
        <f t="shared" si="166"/>
        <v>0</v>
      </c>
      <c r="OSX186" s="13">
        <f t="shared" si="166"/>
        <v>0</v>
      </c>
      <c r="OSY186" s="13">
        <f t="shared" si="166"/>
        <v>0</v>
      </c>
      <c r="OSZ186" s="13">
        <f t="shared" si="166"/>
        <v>0</v>
      </c>
      <c r="OTA186" s="13">
        <f t="shared" si="166"/>
        <v>0</v>
      </c>
      <c r="OTB186" s="13">
        <f t="shared" si="166"/>
        <v>0</v>
      </c>
      <c r="OTC186" s="13">
        <f t="shared" si="166"/>
        <v>0</v>
      </c>
      <c r="OTD186" s="13">
        <f t="shared" si="166"/>
        <v>0</v>
      </c>
      <c r="OTE186" s="13">
        <f t="shared" si="166"/>
        <v>0</v>
      </c>
      <c r="OTF186" s="13">
        <f t="shared" si="166"/>
        <v>0</v>
      </c>
      <c r="OTG186" s="13">
        <f t="shared" si="166"/>
        <v>0</v>
      </c>
      <c r="OTH186" s="13">
        <f t="shared" si="166"/>
        <v>0</v>
      </c>
      <c r="OTI186" s="13">
        <f t="shared" si="166"/>
        <v>0</v>
      </c>
      <c r="OTJ186" s="13">
        <f t="shared" si="166"/>
        <v>0</v>
      </c>
      <c r="OTK186" s="13">
        <f t="shared" si="166"/>
        <v>0</v>
      </c>
      <c r="OTL186" s="13">
        <f t="shared" si="166"/>
        <v>0</v>
      </c>
      <c r="OTM186" s="13">
        <f t="shared" si="166"/>
        <v>0</v>
      </c>
      <c r="OTN186" s="13">
        <f t="shared" si="166"/>
        <v>0</v>
      </c>
      <c r="OTO186" s="13">
        <f t="shared" si="166"/>
        <v>0</v>
      </c>
      <c r="OTP186" s="13">
        <f t="shared" si="166"/>
        <v>0</v>
      </c>
      <c r="OTQ186" s="13">
        <f t="shared" si="166"/>
        <v>0</v>
      </c>
      <c r="OTR186" s="13">
        <f t="shared" si="166"/>
        <v>0</v>
      </c>
      <c r="OTS186" s="13">
        <f t="shared" si="166"/>
        <v>0</v>
      </c>
      <c r="OTT186" s="13">
        <f t="shared" si="166"/>
        <v>0</v>
      </c>
      <c r="OTU186" s="13">
        <f t="shared" si="166"/>
        <v>0</v>
      </c>
      <c r="OTV186" s="13">
        <f t="shared" si="166"/>
        <v>0</v>
      </c>
      <c r="OTW186" s="13">
        <f t="shared" si="166"/>
        <v>0</v>
      </c>
      <c r="OTX186" s="13">
        <f t="shared" si="166"/>
        <v>0</v>
      </c>
      <c r="OTY186" s="13">
        <f t="shared" si="166"/>
        <v>0</v>
      </c>
      <c r="OTZ186" s="13">
        <f t="shared" si="166"/>
        <v>0</v>
      </c>
      <c r="OUA186" s="13">
        <f t="shared" si="166"/>
        <v>0</v>
      </c>
      <c r="OUB186" s="13">
        <f t="shared" si="166"/>
        <v>0</v>
      </c>
      <c r="OUC186" s="13">
        <f t="shared" si="166"/>
        <v>0</v>
      </c>
      <c r="OUD186" s="13">
        <f t="shared" si="166"/>
        <v>0</v>
      </c>
      <c r="OUE186" s="13">
        <f t="shared" si="166"/>
        <v>0</v>
      </c>
      <c r="OUF186" s="13">
        <f t="shared" si="166"/>
        <v>0</v>
      </c>
      <c r="OUG186" s="13">
        <f t="shared" si="166"/>
        <v>0</v>
      </c>
      <c r="OUH186" s="13">
        <f t="shared" si="166"/>
        <v>0</v>
      </c>
      <c r="OUI186" s="13">
        <f t="shared" si="166"/>
        <v>0</v>
      </c>
      <c r="OUJ186" s="13">
        <f t="shared" si="166"/>
        <v>0</v>
      </c>
      <c r="OUK186" s="13">
        <f t="shared" si="166"/>
        <v>0</v>
      </c>
      <c r="OUL186" s="13">
        <f t="shared" si="166"/>
        <v>0</v>
      </c>
      <c r="OUM186" s="13">
        <f t="shared" si="166"/>
        <v>0</v>
      </c>
      <c r="OUN186" s="13">
        <f t="shared" si="166"/>
        <v>0</v>
      </c>
      <c r="OUO186" s="13">
        <f t="shared" si="166"/>
        <v>0</v>
      </c>
      <c r="OUP186" s="13">
        <f t="shared" si="166"/>
        <v>0</v>
      </c>
      <c r="OUQ186" s="13">
        <f t="shared" si="166"/>
        <v>0</v>
      </c>
      <c r="OUR186" s="13">
        <f t="shared" si="166"/>
        <v>0</v>
      </c>
      <c r="OUS186" s="13">
        <f t="shared" si="166"/>
        <v>0</v>
      </c>
      <c r="OUT186" s="13">
        <f t="shared" si="166"/>
        <v>0</v>
      </c>
      <c r="OUU186" s="13">
        <f t="shared" si="166"/>
        <v>0</v>
      </c>
      <c r="OUV186" s="13">
        <f t="shared" si="166"/>
        <v>0</v>
      </c>
      <c r="OUW186" s="13">
        <f t="shared" si="166"/>
        <v>0</v>
      </c>
      <c r="OUX186" s="13">
        <f t="shared" si="166"/>
        <v>0</v>
      </c>
      <c r="OUY186" s="13">
        <f t="shared" si="166"/>
        <v>0</v>
      </c>
      <c r="OUZ186" s="13">
        <f t="shared" si="166"/>
        <v>0</v>
      </c>
      <c r="OVA186" s="13">
        <f t="shared" ref="OVA186:OXL186" si="167">general_device_image.description</f>
        <v>0</v>
      </c>
      <c r="OVB186" s="13">
        <f t="shared" si="167"/>
        <v>0</v>
      </c>
      <c r="OVC186" s="13">
        <f t="shared" si="167"/>
        <v>0</v>
      </c>
      <c r="OVD186" s="13">
        <f t="shared" si="167"/>
        <v>0</v>
      </c>
      <c r="OVE186" s="13">
        <f t="shared" si="167"/>
        <v>0</v>
      </c>
      <c r="OVF186" s="13">
        <f t="shared" si="167"/>
        <v>0</v>
      </c>
      <c r="OVG186" s="13">
        <f t="shared" si="167"/>
        <v>0</v>
      </c>
      <c r="OVH186" s="13">
        <f t="shared" si="167"/>
        <v>0</v>
      </c>
      <c r="OVI186" s="13">
        <f t="shared" si="167"/>
        <v>0</v>
      </c>
      <c r="OVJ186" s="13">
        <f t="shared" si="167"/>
        <v>0</v>
      </c>
      <c r="OVK186" s="13">
        <f t="shared" si="167"/>
        <v>0</v>
      </c>
      <c r="OVL186" s="13">
        <f t="shared" si="167"/>
        <v>0</v>
      </c>
      <c r="OVM186" s="13">
        <f t="shared" si="167"/>
        <v>0</v>
      </c>
      <c r="OVN186" s="13">
        <f t="shared" si="167"/>
        <v>0</v>
      </c>
      <c r="OVO186" s="13">
        <f t="shared" si="167"/>
        <v>0</v>
      </c>
      <c r="OVP186" s="13">
        <f t="shared" si="167"/>
        <v>0</v>
      </c>
      <c r="OVQ186" s="13">
        <f t="shared" si="167"/>
        <v>0</v>
      </c>
      <c r="OVR186" s="13">
        <f t="shared" si="167"/>
        <v>0</v>
      </c>
      <c r="OVS186" s="13">
        <f t="shared" si="167"/>
        <v>0</v>
      </c>
      <c r="OVT186" s="13">
        <f t="shared" si="167"/>
        <v>0</v>
      </c>
      <c r="OVU186" s="13">
        <f t="shared" si="167"/>
        <v>0</v>
      </c>
      <c r="OVV186" s="13">
        <f t="shared" si="167"/>
        <v>0</v>
      </c>
      <c r="OVW186" s="13">
        <f t="shared" si="167"/>
        <v>0</v>
      </c>
      <c r="OVX186" s="13">
        <f t="shared" si="167"/>
        <v>0</v>
      </c>
      <c r="OVY186" s="13">
        <f t="shared" si="167"/>
        <v>0</v>
      </c>
      <c r="OVZ186" s="13">
        <f t="shared" si="167"/>
        <v>0</v>
      </c>
      <c r="OWA186" s="13">
        <f t="shared" si="167"/>
        <v>0</v>
      </c>
      <c r="OWB186" s="13">
        <f t="shared" si="167"/>
        <v>0</v>
      </c>
      <c r="OWC186" s="13">
        <f t="shared" si="167"/>
        <v>0</v>
      </c>
      <c r="OWD186" s="13">
        <f t="shared" si="167"/>
        <v>0</v>
      </c>
      <c r="OWE186" s="13">
        <f t="shared" si="167"/>
        <v>0</v>
      </c>
      <c r="OWF186" s="13">
        <f t="shared" si="167"/>
        <v>0</v>
      </c>
      <c r="OWG186" s="13">
        <f t="shared" si="167"/>
        <v>0</v>
      </c>
      <c r="OWH186" s="13">
        <f t="shared" si="167"/>
        <v>0</v>
      </c>
      <c r="OWI186" s="13">
        <f t="shared" si="167"/>
        <v>0</v>
      </c>
      <c r="OWJ186" s="13">
        <f t="shared" si="167"/>
        <v>0</v>
      </c>
      <c r="OWK186" s="13">
        <f t="shared" si="167"/>
        <v>0</v>
      </c>
      <c r="OWL186" s="13">
        <f t="shared" si="167"/>
        <v>0</v>
      </c>
      <c r="OWM186" s="13">
        <f t="shared" si="167"/>
        <v>0</v>
      </c>
      <c r="OWN186" s="13">
        <f t="shared" si="167"/>
        <v>0</v>
      </c>
      <c r="OWO186" s="13">
        <f t="shared" si="167"/>
        <v>0</v>
      </c>
      <c r="OWP186" s="13">
        <f t="shared" si="167"/>
        <v>0</v>
      </c>
      <c r="OWQ186" s="13">
        <f t="shared" si="167"/>
        <v>0</v>
      </c>
      <c r="OWR186" s="13">
        <f t="shared" si="167"/>
        <v>0</v>
      </c>
      <c r="OWS186" s="13">
        <f t="shared" si="167"/>
        <v>0</v>
      </c>
      <c r="OWT186" s="13">
        <f t="shared" si="167"/>
        <v>0</v>
      </c>
      <c r="OWU186" s="13">
        <f t="shared" si="167"/>
        <v>0</v>
      </c>
      <c r="OWV186" s="13">
        <f t="shared" si="167"/>
        <v>0</v>
      </c>
      <c r="OWW186" s="13">
        <f t="shared" si="167"/>
        <v>0</v>
      </c>
      <c r="OWX186" s="13">
        <f t="shared" si="167"/>
        <v>0</v>
      </c>
      <c r="OWY186" s="13">
        <f t="shared" si="167"/>
        <v>0</v>
      </c>
      <c r="OWZ186" s="13">
        <f t="shared" si="167"/>
        <v>0</v>
      </c>
      <c r="OXA186" s="13">
        <f t="shared" si="167"/>
        <v>0</v>
      </c>
      <c r="OXB186" s="13">
        <f t="shared" si="167"/>
        <v>0</v>
      </c>
      <c r="OXC186" s="13">
        <f t="shared" si="167"/>
        <v>0</v>
      </c>
      <c r="OXD186" s="13">
        <f t="shared" si="167"/>
        <v>0</v>
      </c>
      <c r="OXE186" s="13">
        <f t="shared" si="167"/>
        <v>0</v>
      </c>
      <c r="OXF186" s="13">
        <f t="shared" si="167"/>
        <v>0</v>
      </c>
      <c r="OXG186" s="13">
        <f t="shared" si="167"/>
        <v>0</v>
      </c>
      <c r="OXH186" s="13">
        <f t="shared" si="167"/>
        <v>0</v>
      </c>
      <c r="OXI186" s="13">
        <f t="shared" si="167"/>
        <v>0</v>
      </c>
      <c r="OXJ186" s="13">
        <f t="shared" si="167"/>
        <v>0</v>
      </c>
      <c r="OXK186" s="13">
        <f t="shared" si="167"/>
        <v>0</v>
      </c>
      <c r="OXL186" s="13">
        <f t="shared" si="167"/>
        <v>0</v>
      </c>
      <c r="OXM186" s="13">
        <f t="shared" ref="OXM186:OZX186" si="168">general_device_image.description</f>
        <v>0</v>
      </c>
      <c r="OXN186" s="13">
        <f t="shared" si="168"/>
        <v>0</v>
      </c>
      <c r="OXO186" s="13">
        <f t="shared" si="168"/>
        <v>0</v>
      </c>
      <c r="OXP186" s="13">
        <f t="shared" si="168"/>
        <v>0</v>
      </c>
      <c r="OXQ186" s="13">
        <f t="shared" si="168"/>
        <v>0</v>
      </c>
      <c r="OXR186" s="13">
        <f t="shared" si="168"/>
        <v>0</v>
      </c>
      <c r="OXS186" s="13">
        <f t="shared" si="168"/>
        <v>0</v>
      </c>
      <c r="OXT186" s="13">
        <f t="shared" si="168"/>
        <v>0</v>
      </c>
      <c r="OXU186" s="13">
        <f t="shared" si="168"/>
        <v>0</v>
      </c>
      <c r="OXV186" s="13">
        <f t="shared" si="168"/>
        <v>0</v>
      </c>
      <c r="OXW186" s="13">
        <f t="shared" si="168"/>
        <v>0</v>
      </c>
      <c r="OXX186" s="13">
        <f t="shared" si="168"/>
        <v>0</v>
      </c>
      <c r="OXY186" s="13">
        <f t="shared" si="168"/>
        <v>0</v>
      </c>
      <c r="OXZ186" s="13">
        <f t="shared" si="168"/>
        <v>0</v>
      </c>
      <c r="OYA186" s="13">
        <f t="shared" si="168"/>
        <v>0</v>
      </c>
      <c r="OYB186" s="13">
        <f t="shared" si="168"/>
        <v>0</v>
      </c>
      <c r="OYC186" s="13">
        <f t="shared" si="168"/>
        <v>0</v>
      </c>
      <c r="OYD186" s="13">
        <f t="shared" si="168"/>
        <v>0</v>
      </c>
      <c r="OYE186" s="13">
        <f t="shared" si="168"/>
        <v>0</v>
      </c>
      <c r="OYF186" s="13">
        <f t="shared" si="168"/>
        <v>0</v>
      </c>
      <c r="OYG186" s="13">
        <f t="shared" si="168"/>
        <v>0</v>
      </c>
      <c r="OYH186" s="13">
        <f t="shared" si="168"/>
        <v>0</v>
      </c>
      <c r="OYI186" s="13">
        <f t="shared" si="168"/>
        <v>0</v>
      </c>
      <c r="OYJ186" s="13">
        <f t="shared" si="168"/>
        <v>0</v>
      </c>
      <c r="OYK186" s="13">
        <f t="shared" si="168"/>
        <v>0</v>
      </c>
      <c r="OYL186" s="13">
        <f t="shared" si="168"/>
        <v>0</v>
      </c>
      <c r="OYM186" s="13">
        <f t="shared" si="168"/>
        <v>0</v>
      </c>
      <c r="OYN186" s="13">
        <f t="shared" si="168"/>
        <v>0</v>
      </c>
      <c r="OYO186" s="13">
        <f t="shared" si="168"/>
        <v>0</v>
      </c>
      <c r="OYP186" s="13">
        <f t="shared" si="168"/>
        <v>0</v>
      </c>
      <c r="OYQ186" s="13">
        <f t="shared" si="168"/>
        <v>0</v>
      </c>
      <c r="OYR186" s="13">
        <f t="shared" si="168"/>
        <v>0</v>
      </c>
      <c r="OYS186" s="13">
        <f t="shared" si="168"/>
        <v>0</v>
      </c>
      <c r="OYT186" s="13">
        <f t="shared" si="168"/>
        <v>0</v>
      </c>
      <c r="OYU186" s="13">
        <f t="shared" si="168"/>
        <v>0</v>
      </c>
      <c r="OYV186" s="13">
        <f t="shared" si="168"/>
        <v>0</v>
      </c>
      <c r="OYW186" s="13">
        <f t="shared" si="168"/>
        <v>0</v>
      </c>
      <c r="OYX186" s="13">
        <f t="shared" si="168"/>
        <v>0</v>
      </c>
      <c r="OYY186" s="13">
        <f t="shared" si="168"/>
        <v>0</v>
      </c>
      <c r="OYZ186" s="13">
        <f t="shared" si="168"/>
        <v>0</v>
      </c>
      <c r="OZA186" s="13">
        <f t="shared" si="168"/>
        <v>0</v>
      </c>
      <c r="OZB186" s="13">
        <f t="shared" si="168"/>
        <v>0</v>
      </c>
      <c r="OZC186" s="13">
        <f t="shared" si="168"/>
        <v>0</v>
      </c>
      <c r="OZD186" s="13">
        <f t="shared" si="168"/>
        <v>0</v>
      </c>
      <c r="OZE186" s="13">
        <f t="shared" si="168"/>
        <v>0</v>
      </c>
      <c r="OZF186" s="13">
        <f t="shared" si="168"/>
        <v>0</v>
      </c>
      <c r="OZG186" s="13">
        <f t="shared" si="168"/>
        <v>0</v>
      </c>
      <c r="OZH186" s="13">
        <f t="shared" si="168"/>
        <v>0</v>
      </c>
      <c r="OZI186" s="13">
        <f t="shared" si="168"/>
        <v>0</v>
      </c>
      <c r="OZJ186" s="13">
        <f t="shared" si="168"/>
        <v>0</v>
      </c>
      <c r="OZK186" s="13">
        <f t="shared" si="168"/>
        <v>0</v>
      </c>
      <c r="OZL186" s="13">
        <f t="shared" si="168"/>
        <v>0</v>
      </c>
      <c r="OZM186" s="13">
        <f t="shared" si="168"/>
        <v>0</v>
      </c>
      <c r="OZN186" s="13">
        <f t="shared" si="168"/>
        <v>0</v>
      </c>
      <c r="OZO186" s="13">
        <f t="shared" si="168"/>
        <v>0</v>
      </c>
      <c r="OZP186" s="13">
        <f t="shared" si="168"/>
        <v>0</v>
      </c>
      <c r="OZQ186" s="13">
        <f t="shared" si="168"/>
        <v>0</v>
      </c>
      <c r="OZR186" s="13">
        <f t="shared" si="168"/>
        <v>0</v>
      </c>
      <c r="OZS186" s="13">
        <f t="shared" si="168"/>
        <v>0</v>
      </c>
      <c r="OZT186" s="13">
        <f t="shared" si="168"/>
        <v>0</v>
      </c>
      <c r="OZU186" s="13">
        <f t="shared" si="168"/>
        <v>0</v>
      </c>
      <c r="OZV186" s="13">
        <f t="shared" si="168"/>
        <v>0</v>
      </c>
      <c r="OZW186" s="13">
        <f t="shared" si="168"/>
        <v>0</v>
      </c>
      <c r="OZX186" s="13">
        <f t="shared" si="168"/>
        <v>0</v>
      </c>
      <c r="OZY186" s="13">
        <f t="shared" ref="OZY186:PCJ186" si="169">general_device_image.description</f>
        <v>0</v>
      </c>
      <c r="OZZ186" s="13">
        <f t="shared" si="169"/>
        <v>0</v>
      </c>
      <c r="PAA186" s="13">
        <f t="shared" si="169"/>
        <v>0</v>
      </c>
      <c r="PAB186" s="13">
        <f t="shared" si="169"/>
        <v>0</v>
      </c>
      <c r="PAC186" s="13">
        <f t="shared" si="169"/>
        <v>0</v>
      </c>
      <c r="PAD186" s="13">
        <f t="shared" si="169"/>
        <v>0</v>
      </c>
      <c r="PAE186" s="13">
        <f t="shared" si="169"/>
        <v>0</v>
      </c>
      <c r="PAF186" s="13">
        <f t="shared" si="169"/>
        <v>0</v>
      </c>
      <c r="PAG186" s="13">
        <f t="shared" si="169"/>
        <v>0</v>
      </c>
      <c r="PAH186" s="13">
        <f t="shared" si="169"/>
        <v>0</v>
      </c>
      <c r="PAI186" s="13">
        <f t="shared" si="169"/>
        <v>0</v>
      </c>
      <c r="PAJ186" s="13">
        <f t="shared" si="169"/>
        <v>0</v>
      </c>
      <c r="PAK186" s="13">
        <f t="shared" si="169"/>
        <v>0</v>
      </c>
      <c r="PAL186" s="13">
        <f t="shared" si="169"/>
        <v>0</v>
      </c>
      <c r="PAM186" s="13">
        <f t="shared" si="169"/>
        <v>0</v>
      </c>
      <c r="PAN186" s="13">
        <f t="shared" si="169"/>
        <v>0</v>
      </c>
      <c r="PAO186" s="13">
        <f t="shared" si="169"/>
        <v>0</v>
      </c>
      <c r="PAP186" s="13">
        <f t="shared" si="169"/>
        <v>0</v>
      </c>
      <c r="PAQ186" s="13">
        <f t="shared" si="169"/>
        <v>0</v>
      </c>
      <c r="PAR186" s="13">
        <f t="shared" si="169"/>
        <v>0</v>
      </c>
      <c r="PAS186" s="13">
        <f t="shared" si="169"/>
        <v>0</v>
      </c>
      <c r="PAT186" s="13">
        <f t="shared" si="169"/>
        <v>0</v>
      </c>
      <c r="PAU186" s="13">
        <f t="shared" si="169"/>
        <v>0</v>
      </c>
      <c r="PAV186" s="13">
        <f t="shared" si="169"/>
        <v>0</v>
      </c>
      <c r="PAW186" s="13">
        <f t="shared" si="169"/>
        <v>0</v>
      </c>
      <c r="PAX186" s="13">
        <f t="shared" si="169"/>
        <v>0</v>
      </c>
      <c r="PAY186" s="13">
        <f t="shared" si="169"/>
        <v>0</v>
      </c>
      <c r="PAZ186" s="13">
        <f t="shared" si="169"/>
        <v>0</v>
      </c>
      <c r="PBA186" s="13">
        <f t="shared" si="169"/>
        <v>0</v>
      </c>
      <c r="PBB186" s="13">
        <f t="shared" si="169"/>
        <v>0</v>
      </c>
      <c r="PBC186" s="13">
        <f t="shared" si="169"/>
        <v>0</v>
      </c>
      <c r="PBD186" s="13">
        <f t="shared" si="169"/>
        <v>0</v>
      </c>
      <c r="PBE186" s="13">
        <f t="shared" si="169"/>
        <v>0</v>
      </c>
      <c r="PBF186" s="13">
        <f t="shared" si="169"/>
        <v>0</v>
      </c>
      <c r="PBG186" s="13">
        <f t="shared" si="169"/>
        <v>0</v>
      </c>
      <c r="PBH186" s="13">
        <f t="shared" si="169"/>
        <v>0</v>
      </c>
      <c r="PBI186" s="13">
        <f t="shared" si="169"/>
        <v>0</v>
      </c>
      <c r="PBJ186" s="13">
        <f t="shared" si="169"/>
        <v>0</v>
      </c>
      <c r="PBK186" s="13">
        <f t="shared" si="169"/>
        <v>0</v>
      </c>
      <c r="PBL186" s="13">
        <f t="shared" si="169"/>
        <v>0</v>
      </c>
      <c r="PBM186" s="13">
        <f t="shared" si="169"/>
        <v>0</v>
      </c>
      <c r="PBN186" s="13">
        <f t="shared" si="169"/>
        <v>0</v>
      </c>
      <c r="PBO186" s="13">
        <f t="shared" si="169"/>
        <v>0</v>
      </c>
      <c r="PBP186" s="13">
        <f t="shared" si="169"/>
        <v>0</v>
      </c>
      <c r="PBQ186" s="13">
        <f t="shared" si="169"/>
        <v>0</v>
      </c>
      <c r="PBR186" s="13">
        <f t="shared" si="169"/>
        <v>0</v>
      </c>
      <c r="PBS186" s="13">
        <f t="shared" si="169"/>
        <v>0</v>
      </c>
      <c r="PBT186" s="13">
        <f t="shared" si="169"/>
        <v>0</v>
      </c>
      <c r="PBU186" s="13">
        <f t="shared" si="169"/>
        <v>0</v>
      </c>
      <c r="PBV186" s="13">
        <f t="shared" si="169"/>
        <v>0</v>
      </c>
      <c r="PBW186" s="13">
        <f t="shared" si="169"/>
        <v>0</v>
      </c>
      <c r="PBX186" s="13">
        <f t="shared" si="169"/>
        <v>0</v>
      </c>
      <c r="PBY186" s="13">
        <f t="shared" si="169"/>
        <v>0</v>
      </c>
      <c r="PBZ186" s="13">
        <f t="shared" si="169"/>
        <v>0</v>
      </c>
      <c r="PCA186" s="13">
        <f t="shared" si="169"/>
        <v>0</v>
      </c>
      <c r="PCB186" s="13">
        <f t="shared" si="169"/>
        <v>0</v>
      </c>
      <c r="PCC186" s="13">
        <f t="shared" si="169"/>
        <v>0</v>
      </c>
      <c r="PCD186" s="13">
        <f t="shared" si="169"/>
        <v>0</v>
      </c>
      <c r="PCE186" s="13">
        <f t="shared" si="169"/>
        <v>0</v>
      </c>
      <c r="PCF186" s="13">
        <f t="shared" si="169"/>
        <v>0</v>
      </c>
      <c r="PCG186" s="13">
        <f t="shared" si="169"/>
        <v>0</v>
      </c>
      <c r="PCH186" s="13">
        <f t="shared" si="169"/>
        <v>0</v>
      </c>
      <c r="PCI186" s="13">
        <f t="shared" si="169"/>
        <v>0</v>
      </c>
      <c r="PCJ186" s="13">
        <f t="shared" si="169"/>
        <v>0</v>
      </c>
      <c r="PCK186" s="13">
        <f t="shared" ref="PCK186:PEV186" si="170">general_device_image.description</f>
        <v>0</v>
      </c>
      <c r="PCL186" s="13">
        <f t="shared" si="170"/>
        <v>0</v>
      </c>
      <c r="PCM186" s="13">
        <f t="shared" si="170"/>
        <v>0</v>
      </c>
      <c r="PCN186" s="13">
        <f t="shared" si="170"/>
        <v>0</v>
      </c>
      <c r="PCO186" s="13">
        <f t="shared" si="170"/>
        <v>0</v>
      </c>
      <c r="PCP186" s="13">
        <f t="shared" si="170"/>
        <v>0</v>
      </c>
      <c r="PCQ186" s="13">
        <f t="shared" si="170"/>
        <v>0</v>
      </c>
      <c r="PCR186" s="13">
        <f t="shared" si="170"/>
        <v>0</v>
      </c>
      <c r="PCS186" s="13">
        <f t="shared" si="170"/>
        <v>0</v>
      </c>
      <c r="PCT186" s="13">
        <f t="shared" si="170"/>
        <v>0</v>
      </c>
      <c r="PCU186" s="13">
        <f t="shared" si="170"/>
        <v>0</v>
      </c>
      <c r="PCV186" s="13">
        <f t="shared" si="170"/>
        <v>0</v>
      </c>
      <c r="PCW186" s="13">
        <f t="shared" si="170"/>
        <v>0</v>
      </c>
      <c r="PCX186" s="13">
        <f t="shared" si="170"/>
        <v>0</v>
      </c>
      <c r="PCY186" s="13">
        <f t="shared" si="170"/>
        <v>0</v>
      </c>
      <c r="PCZ186" s="13">
        <f t="shared" si="170"/>
        <v>0</v>
      </c>
      <c r="PDA186" s="13">
        <f t="shared" si="170"/>
        <v>0</v>
      </c>
      <c r="PDB186" s="13">
        <f t="shared" si="170"/>
        <v>0</v>
      </c>
      <c r="PDC186" s="13">
        <f t="shared" si="170"/>
        <v>0</v>
      </c>
      <c r="PDD186" s="13">
        <f t="shared" si="170"/>
        <v>0</v>
      </c>
      <c r="PDE186" s="13">
        <f t="shared" si="170"/>
        <v>0</v>
      </c>
      <c r="PDF186" s="13">
        <f t="shared" si="170"/>
        <v>0</v>
      </c>
      <c r="PDG186" s="13">
        <f t="shared" si="170"/>
        <v>0</v>
      </c>
      <c r="PDH186" s="13">
        <f t="shared" si="170"/>
        <v>0</v>
      </c>
      <c r="PDI186" s="13">
        <f t="shared" si="170"/>
        <v>0</v>
      </c>
      <c r="PDJ186" s="13">
        <f t="shared" si="170"/>
        <v>0</v>
      </c>
      <c r="PDK186" s="13">
        <f t="shared" si="170"/>
        <v>0</v>
      </c>
      <c r="PDL186" s="13">
        <f t="shared" si="170"/>
        <v>0</v>
      </c>
      <c r="PDM186" s="13">
        <f t="shared" si="170"/>
        <v>0</v>
      </c>
      <c r="PDN186" s="13">
        <f t="shared" si="170"/>
        <v>0</v>
      </c>
      <c r="PDO186" s="13">
        <f t="shared" si="170"/>
        <v>0</v>
      </c>
      <c r="PDP186" s="13">
        <f t="shared" si="170"/>
        <v>0</v>
      </c>
      <c r="PDQ186" s="13">
        <f t="shared" si="170"/>
        <v>0</v>
      </c>
      <c r="PDR186" s="13">
        <f t="shared" si="170"/>
        <v>0</v>
      </c>
      <c r="PDS186" s="13">
        <f t="shared" si="170"/>
        <v>0</v>
      </c>
      <c r="PDT186" s="13">
        <f t="shared" si="170"/>
        <v>0</v>
      </c>
      <c r="PDU186" s="13">
        <f t="shared" si="170"/>
        <v>0</v>
      </c>
      <c r="PDV186" s="13">
        <f t="shared" si="170"/>
        <v>0</v>
      </c>
      <c r="PDW186" s="13">
        <f t="shared" si="170"/>
        <v>0</v>
      </c>
      <c r="PDX186" s="13">
        <f t="shared" si="170"/>
        <v>0</v>
      </c>
      <c r="PDY186" s="13">
        <f t="shared" si="170"/>
        <v>0</v>
      </c>
      <c r="PDZ186" s="13">
        <f t="shared" si="170"/>
        <v>0</v>
      </c>
      <c r="PEA186" s="13">
        <f t="shared" si="170"/>
        <v>0</v>
      </c>
      <c r="PEB186" s="13">
        <f t="shared" si="170"/>
        <v>0</v>
      </c>
      <c r="PEC186" s="13">
        <f t="shared" si="170"/>
        <v>0</v>
      </c>
      <c r="PED186" s="13">
        <f t="shared" si="170"/>
        <v>0</v>
      </c>
      <c r="PEE186" s="13">
        <f t="shared" si="170"/>
        <v>0</v>
      </c>
      <c r="PEF186" s="13">
        <f t="shared" si="170"/>
        <v>0</v>
      </c>
      <c r="PEG186" s="13">
        <f t="shared" si="170"/>
        <v>0</v>
      </c>
      <c r="PEH186" s="13">
        <f t="shared" si="170"/>
        <v>0</v>
      </c>
      <c r="PEI186" s="13">
        <f t="shared" si="170"/>
        <v>0</v>
      </c>
      <c r="PEJ186" s="13">
        <f t="shared" si="170"/>
        <v>0</v>
      </c>
      <c r="PEK186" s="13">
        <f t="shared" si="170"/>
        <v>0</v>
      </c>
      <c r="PEL186" s="13">
        <f t="shared" si="170"/>
        <v>0</v>
      </c>
      <c r="PEM186" s="13">
        <f t="shared" si="170"/>
        <v>0</v>
      </c>
      <c r="PEN186" s="13">
        <f t="shared" si="170"/>
        <v>0</v>
      </c>
      <c r="PEO186" s="13">
        <f t="shared" si="170"/>
        <v>0</v>
      </c>
      <c r="PEP186" s="13">
        <f t="shared" si="170"/>
        <v>0</v>
      </c>
      <c r="PEQ186" s="13">
        <f t="shared" si="170"/>
        <v>0</v>
      </c>
      <c r="PER186" s="13">
        <f t="shared" si="170"/>
        <v>0</v>
      </c>
      <c r="PES186" s="13">
        <f t="shared" si="170"/>
        <v>0</v>
      </c>
      <c r="PET186" s="13">
        <f t="shared" si="170"/>
        <v>0</v>
      </c>
      <c r="PEU186" s="13">
        <f t="shared" si="170"/>
        <v>0</v>
      </c>
      <c r="PEV186" s="13">
        <f t="shared" si="170"/>
        <v>0</v>
      </c>
      <c r="PEW186" s="13">
        <f t="shared" ref="PEW186:PHH186" si="171">general_device_image.description</f>
        <v>0</v>
      </c>
      <c r="PEX186" s="13">
        <f t="shared" si="171"/>
        <v>0</v>
      </c>
      <c r="PEY186" s="13">
        <f t="shared" si="171"/>
        <v>0</v>
      </c>
      <c r="PEZ186" s="13">
        <f t="shared" si="171"/>
        <v>0</v>
      </c>
      <c r="PFA186" s="13">
        <f t="shared" si="171"/>
        <v>0</v>
      </c>
      <c r="PFB186" s="13">
        <f t="shared" si="171"/>
        <v>0</v>
      </c>
      <c r="PFC186" s="13">
        <f t="shared" si="171"/>
        <v>0</v>
      </c>
      <c r="PFD186" s="13">
        <f t="shared" si="171"/>
        <v>0</v>
      </c>
      <c r="PFE186" s="13">
        <f t="shared" si="171"/>
        <v>0</v>
      </c>
      <c r="PFF186" s="13">
        <f t="shared" si="171"/>
        <v>0</v>
      </c>
      <c r="PFG186" s="13">
        <f t="shared" si="171"/>
        <v>0</v>
      </c>
      <c r="PFH186" s="13">
        <f t="shared" si="171"/>
        <v>0</v>
      </c>
      <c r="PFI186" s="13">
        <f t="shared" si="171"/>
        <v>0</v>
      </c>
      <c r="PFJ186" s="13">
        <f t="shared" si="171"/>
        <v>0</v>
      </c>
      <c r="PFK186" s="13">
        <f t="shared" si="171"/>
        <v>0</v>
      </c>
      <c r="PFL186" s="13">
        <f t="shared" si="171"/>
        <v>0</v>
      </c>
      <c r="PFM186" s="13">
        <f t="shared" si="171"/>
        <v>0</v>
      </c>
      <c r="PFN186" s="13">
        <f t="shared" si="171"/>
        <v>0</v>
      </c>
      <c r="PFO186" s="13">
        <f t="shared" si="171"/>
        <v>0</v>
      </c>
      <c r="PFP186" s="13">
        <f t="shared" si="171"/>
        <v>0</v>
      </c>
      <c r="PFQ186" s="13">
        <f t="shared" si="171"/>
        <v>0</v>
      </c>
      <c r="PFR186" s="13">
        <f t="shared" si="171"/>
        <v>0</v>
      </c>
      <c r="PFS186" s="13">
        <f t="shared" si="171"/>
        <v>0</v>
      </c>
      <c r="PFT186" s="13">
        <f t="shared" si="171"/>
        <v>0</v>
      </c>
      <c r="PFU186" s="13">
        <f t="shared" si="171"/>
        <v>0</v>
      </c>
      <c r="PFV186" s="13">
        <f t="shared" si="171"/>
        <v>0</v>
      </c>
      <c r="PFW186" s="13">
        <f t="shared" si="171"/>
        <v>0</v>
      </c>
      <c r="PFX186" s="13">
        <f t="shared" si="171"/>
        <v>0</v>
      </c>
      <c r="PFY186" s="13">
        <f t="shared" si="171"/>
        <v>0</v>
      </c>
      <c r="PFZ186" s="13">
        <f t="shared" si="171"/>
        <v>0</v>
      </c>
      <c r="PGA186" s="13">
        <f t="shared" si="171"/>
        <v>0</v>
      </c>
      <c r="PGB186" s="13">
        <f t="shared" si="171"/>
        <v>0</v>
      </c>
      <c r="PGC186" s="13">
        <f t="shared" si="171"/>
        <v>0</v>
      </c>
      <c r="PGD186" s="13">
        <f t="shared" si="171"/>
        <v>0</v>
      </c>
      <c r="PGE186" s="13">
        <f t="shared" si="171"/>
        <v>0</v>
      </c>
      <c r="PGF186" s="13">
        <f t="shared" si="171"/>
        <v>0</v>
      </c>
      <c r="PGG186" s="13">
        <f t="shared" si="171"/>
        <v>0</v>
      </c>
      <c r="PGH186" s="13">
        <f t="shared" si="171"/>
        <v>0</v>
      </c>
      <c r="PGI186" s="13">
        <f t="shared" si="171"/>
        <v>0</v>
      </c>
      <c r="PGJ186" s="13">
        <f t="shared" si="171"/>
        <v>0</v>
      </c>
      <c r="PGK186" s="13">
        <f t="shared" si="171"/>
        <v>0</v>
      </c>
      <c r="PGL186" s="13">
        <f t="shared" si="171"/>
        <v>0</v>
      </c>
      <c r="PGM186" s="13">
        <f t="shared" si="171"/>
        <v>0</v>
      </c>
      <c r="PGN186" s="13">
        <f t="shared" si="171"/>
        <v>0</v>
      </c>
      <c r="PGO186" s="13">
        <f t="shared" si="171"/>
        <v>0</v>
      </c>
      <c r="PGP186" s="13">
        <f t="shared" si="171"/>
        <v>0</v>
      </c>
      <c r="PGQ186" s="13">
        <f t="shared" si="171"/>
        <v>0</v>
      </c>
      <c r="PGR186" s="13">
        <f t="shared" si="171"/>
        <v>0</v>
      </c>
      <c r="PGS186" s="13">
        <f t="shared" si="171"/>
        <v>0</v>
      </c>
      <c r="PGT186" s="13">
        <f t="shared" si="171"/>
        <v>0</v>
      </c>
      <c r="PGU186" s="13">
        <f t="shared" si="171"/>
        <v>0</v>
      </c>
      <c r="PGV186" s="13">
        <f t="shared" si="171"/>
        <v>0</v>
      </c>
      <c r="PGW186" s="13">
        <f t="shared" si="171"/>
        <v>0</v>
      </c>
      <c r="PGX186" s="13">
        <f t="shared" si="171"/>
        <v>0</v>
      </c>
      <c r="PGY186" s="13">
        <f t="shared" si="171"/>
        <v>0</v>
      </c>
      <c r="PGZ186" s="13">
        <f t="shared" si="171"/>
        <v>0</v>
      </c>
      <c r="PHA186" s="13">
        <f t="shared" si="171"/>
        <v>0</v>
      </c>
      <c r="PHB186" s="13">
        <f t="shared" si="171"/>
        <v>0</v>
      </c>
      <c r="PHC186" s="13">
        <f t="shared" si="171"/>
        <v>0</v>
      </c>
      <c r="PHD186" s="13">
        <f t="shared" si="171"/>
        <v>0</v>
      </c>
      <c r="PHE186" s="13">
        <f t="shared" si="171"/>
        <v>0</v>
      </c>
      <c r="PHF186" s="13">
        <f t="shared" si="171"/>
        <v>0</v>
      </c>
      <c r="PHG186" s="13">
        <f t="shared" si="171"/>
        <v>0</v>
      </c>
      <c r="PHH186" s="13">
        <f t="shared" si="171"/>
        <v>0</v>
      </c>
      <c r="PHI186" s="13">
        <f t="shared" ref="PHI186:PJT186" si="172">general_device_image.description</f>
        <v>0</v>
      </c>
      <c r="PHJ186" s="13">
        <f t="shared" si="172"/>
        <v>0</v>
      </c>
      <c r="PHK186" s="13">
        <f t="shared" si="172"/>
        <v>0</v>
      </c>
      <c r="PHL186" s="13">
        <f t="shared" si="172"/>
        <v>0</v>
      </c>
      <c r="PHM186" s="13">
        <f t="shared" si="172"/>
        <v>0</v>
      </c>
      <c r="PHN186" s="13">
        <f t="shared" si="172"/>
        <v>0</v>
      </c>
      <c r="PHO186" s="13">
        <f t="shared" si="172"/>
        <v>0</v>
      </c>
      <c r="PHP186" s="13">
        <f t="shared" si="172"/>
        <v>0</v>
      </c>
      <c r="PHQ186" s="13">
        <f t="shared" si="172"/>
        <v>0</v>
      </c>
      <c r="PHR186" s="13">
        <f t="shared" si="172"/>
        <v>0</v>
      </c>
      <c r="PHS186" s="13">
        <f t="shared" si="172"/>
        <v>0</v>
      </c>
      <c r="PHT186" s="13">
        <f t="shared" si="172"/>
        <v>0</v>
      </c>
      <c r="PHU186" s="13">
        <f t="shared" si="172"/>
        <v>0</v>
      </c>
      <c r="PHV186" s="13">
        <f t="shared" si="172"/>
        <v>0</v>
      </c>
      <c r="PHW186" s="13">
        <f t="shared" si="172"/>
        <v>0</v>
      </c>
      <c r="PHX186" s="13">
        <f t="shared" si="172"/>
        <v>0</v>
      </c>
      <c r="PHY186" s="13">
        <f t="shared" si="172"/>
        <v>0</v>
      </c>
      <c r="PHZ186" s="13">
        <f t="shared" si="172"/>
        <v>0</v>
      </c>
      <c r="PIA186" s="13">
        <f t="shared" si="172"/>
        <v>0</v>
      </c>
      <c r="PIB186" s="13">
        <f t="shared" si="172"/>
        <v>0</v>
      </c>
      <c r="PIC186" s="13">
        <f t="shared" si="172"/>
        <v>0</v>
      </c>
      <c r="PID186" s="13">
        <f t="shared" si="172"/>
        <v>0</v>
      </c>
      <c r="PIE186" s="13">
        <f t="shared" si="172"/>
        <v>0</v>
      </c>
      <c r="PIF186" s="13">
        <f t="shared" si="172"/>
        <v>0</v>
      </c>
      <c r="PIG186" s="13">
        <f t="shared" si="172"/>
        <v>0</v>
      </c>
      <c r="PIH186" s="13">
        <f t="shared" si="172"/>
        <v>0</v>
      </c>
      <c r="PII186" s="13">
        <f t="shared" si="172"/>
        <v>0</v>
      </c>
      <c r="PIJ186" s="13">
        <f t="shared" si="172"/>
        <v>0</v>
      </c>
      <c r="PIK186" s="13">
        <f t="shared" si="172"/>
        <v>0</v>
      </c>
      <c r="PIL186" s="13">
        <f t="shared" si="172"/>
        <v>0</v>
      </c>
      <c r="PIM186" s="13">
        <f t="shared" si="172"/>
        <v>0</v>
      </c>
      <c r="PIN186" s="13">
        <f t="shared" si="172"/>
        <v>0</v>
      </c>
      <c r="PIO186" s="13">
        <f t="shared" si="172"/>
        <v>0</v>
      </c>
      <c r="PIP186" s="13">
        <f t="shared" si="172"/>
        <v>0</v>
      </c>
      <c r="PIQ186" s="13">
        <f t="shared" si="172"/>
        <v>0</v>
      </c>
      <c r="PIR186" s="13">
        <f t="shared" si="172"/>
        <v>0</v>
      </c>
      <c r="PIS186" s="13">
        <f t="shared" si="172"/>
        <v>0</v>
      </c>
      <c r="PIT186" s="13">
        <f t="shared" si="172"/>
        <v>0</v>
      </c>
      <c r="PIU186" s="13">
        <f t="shared" si="172"/>
        <v>0</v>
      </c>
      <c r="PIV186" s="13">
        <f t="shared" si="172"/>
        <v>0</v>
      </c>
      <c r="PIW186" s="13">
        <f t="shared" si="172"/>
        <v>0</v>
      </c>
      <c r="PIX186" s="13">
        <f t="shared" si="172"/>
        <v>0</v>
      </c>
      <c r="PIY186" s="13">
        <f t="shared" si="172"/>
        <v>0</v>
      </c>
      <c r="PIZ186" s="13">
        <f t="shared" si="172"/>
        <v>0</v>
      </c>
      <c r="PJA186" s="13">
        <f t="shared" si="172"/>
        <v>0</v>
      </c>
      <c r="PJB186" s="13">
        <f t="shared" si="172"/>
        <v>0</v>
      </c>
      <c r="PJC186" s="13">
        <f t="shared" si="172"/>
        <v>0</v>
      </c>
      <c r="PJD186" s="13">
        <f t="shared" si="172"/>
        <v>0</v>
      </c>
      <c r="PJE186" s="13">
        <f t="shared" si="172"/>
        <v>0</v>
      </c>
      <c r="PJF186" s="13">
        <f t="shared" si="172"/>
        <v>0</v>
      </c>
      <c r="PJG186" s="13">
        <f t="shared" si="172"/>
        <v>0</v>
      </c>
      <c r="PJH186" s="13">
        <f t="shared" si="172"/>
        <v>0</v>
      </c>
      <c r="PJI186" s="13">
        <f t="shared" si="172"/>
        <v>0</v>
      </c>
      <c r="PJJ186" s="13">
        <f t="shared" si="172"/>
        <v>0</v>
      </c>
      <c r="PJK186" s="13">
        <f t="shared" si="172"/>
        <v>0</v>
      </c>
      <c r="PJL186" s="13">
        <f t="shared" si="172"/>
        <v>0</v>
      </c>
      <c r="PJM186" s="13">
        <f t="shared" si="172"/>
        <v>0</v>
      </c>
      <c r="PJN186" s="13">
        <f t="shared" si="172"/>
        <v>0</v>
      </c>
      <c r="PJO186" s="13">
        <f t="shared" si="172"/>
        <v>0</v>
      </c>
      <c r="PJP186" s="13">
        <f t="shared" si="172"/>
        <v>0</v>
      </c>
      <c r="PJQ186" s="13">
        <f t="shared" si="172"/>
        <v>0</v>
      </c>
      <c r="PJR186" s="13">
        <f t="shared" si="172"/>
        <v>0</v>
      </c>
      <c r="PJS186" s="13">
        <f t="shared" si="172"/>
        <v>0</v>
      </c>
      <c r="PJT186" s="13">
        <f t="shared" si="172"/>
        <v>0</v>
      </c>
      <c r="PJU186" s="13">
        <f t="shared" ref="PJU186:PMF186" si="173">general_device_image.description</f>
        <v>0</v>
      </c>
      <c r="PJV186" s="13">
        <f t="shared" si="173"/>
        <v>0</v>
      </c>
      <c r="PJW186" s="13">
        <f t="shared" si="173"/>
        <v>0</v>
      </c>
      <c r="PJX186" s="13">
        <f t="shared" si="173"/>
        <v>0</v>
      </c>
      <c r="PJY186" s="13">
        <f t="shared" si="173"/>
        <v>0</v>
      </c>
      <c r="PJZ186" s="13">
        <f t="shared" si="173"/>
        <v>0</v>
      </c>
      <c r="PKA186" s="13">
        <f t="shared" si="173"/>
        <v>0</v>
      </c>
      <c r="PKB186" s="13">
        <f t="shared" si="173"/>
        <v>0</v>
      </c>
      <c r="PKC186" s="13">
        <f t="shared" si="173"/>
        <v>0</v>
      </c>
      <c r="PKD186" s="13">
        <f t="shared" si="173"/>
        <v>0</v>
      </c>
      <c r="PKE186" s="13">
        <f t="shared" si="173"/>
        <v>0</v>
      </c>
      <c r="PKF186" s="13">
        <f t="shared" si="173"/>
        <v>0</v>
      </c>
      <c r="PKG186" s="13">
        <f t="shared" si="173"/>
        <v>0</v>
      </c>
      <c r="PKH186" s="13">
        <f t="shared" si="173"/>
        <v>0</v>
      </c>
      <c r="PKI186" s="13">
        <f t="shared" si="173"/>
        <v>0</v>
      </c>
      <c r="PKJ186" s="13">
        <f t="shared" si="173"/>
        <v>0</v>
      </c>
      <c r="PKK186" s="13">
        <f t="shared" si="173"/>
        <v>0</v>
      </c>
      <c r="PKL186" s="13">
        <f t="shared" si="173"/>
        <v>0</v>
      </c>
      <c r="PKM186" s="13">
        <f t="shared" si="173"/>
        <v>0</v>
      </c>
      <c r="PKN186" s="13">
        <f t="shared" si="173"/>
        <v>0</v>
      </c>
      <c r="PKO186" s="13">
        <f t="shared" si="173"/>
        <v>0</v>
      </c>
      <c r="PKP186" s="13">
        <f t="shared" si="173"/>
        <v>0</v>
      </c>
      <c r="PKQ186" s="13">
        <f t="shared" si="173"/>
        <v>0</v>
      </c>
      <c r="PKR186" s="13">
        <f t="shared" si="173"/>
        <v>0</v>
      </c>
      <c r="PKS186" s="13">
        <f t="shared" si="173"/>
        <v>0</v>
      </c>
      <c r="PKT186" s="13">
        <f t="shared" si="173"/>
        <v>0</v>
      </c>
      <c r="PKU186" s="13">
        <f t="shared" si="173"/>
        <v>0</v>
      </c>
      <c r="PKV186" s="13">
        <f t="shared" si="173"/>
        <v>0</v>
      </c>
      <c r="PKW186" s="13">
        <f t="shared" si="173"/>
        <v>0</v>
      </c>
      <c r="PKX186" s="13">
        <f t="shared" si="173"/>
        <v>0</v>
      </c>
      <c r="PKY186" s="13">
        <f t="shared" si="173"/>
        <v>0</v>
      </c>
      <c r="PKZ186" s="13">
        <f t="shared" si="173"/>
        <v>0</v>
      </c>
      <c r="PLA186" s="13">
        <f t="shared" si="173"/>
        <v>0</v>
      </c>
      <c r="PLB186" s="13">
        <f t="shared" si="173"/>
        <v>0</v>
      </c>
      <c r="PLC186" s="13">
        <f t="shared" si="173"/>
        <v>0</v>
      </c>
      <c r="PLD186" s="13">
        <f t="shared" si="173"/>
        <v>0</v>
      </c>
      <c r="PLE186" s="13">
        <f t="shared" si="173"/>
        <v>0</v>
      </c>
      <c r="PLF186" s="13">
        <f t="shared" si="173"/>
        <v>0</v>
      </c>
      <c r="PLG186" s="13">
        <f t="shared" si="173"/>
        <v>0</v>
      </c>
      <c r="PLH186" s="13">
        <f t="shared" si="173"/>
        <v>0</v>
      </c>
      <c r="PLI186" s="13">
        <f t="shared" si="173"/>
        <v>0</v>
      </c>
      <c r="PLJ186" s="13">
        <f t="shared" si="173"/>
        <v>0</v>
      </c>
      <c r="PLK186" s="13">
        <f t="shared" si="173"/>
        <v>0</v>
      </c>
      <c r="PLL186" s="13">
        <f t="shared" si="173"/>
        <v>0</v>
      </c>
      <c r="PLM186" s="13">
        <f t="shared" si="173"/>
        <v>0</v>
      </c>
      <c r="PLN186" s="13">
        <f t="shared" si="173"/>
        <v>0</v>
      </c>
      <c r="PLO186" s="13">
        <f t="shared" si="173"/>
        <v>0</v>
      </c>
      <c r="PLP186" s="13">
        <f t="shared" si="173"/>
        <v>0</v>
      </c>
      <c r="PLQ186" s="13">
        <f t="shared" si="173"/>
        <v>0</v>
      </c>
      <c r="PLR186" s="13">
        <f t="shared" si="173"/>
        <v>0</v>
      </c>
      <c r="PLS186" s="13">
        <f t="shared" si="173"/>
        <v>0</v>
      </c>
      <c r="PLT186" s="13">
        <f t="shared" si="173"/>
        <v>0</v>
      </c>
      <c r="PLU186" s="13">
        <f t="shared" si="173"/>
        <v>0</v>
      </c>
      <c r="PLV186" s="13">
        <f t="shared" si="173"/>
        <v>0</v>
      </c>
      <c r="PLW186" s="13">
        <f t="shared" si="173"/>
        <v>0</v>
      </c>
      <c r="PLX186" s="13">
        <f t="shared" si="173"/>
        <v>0</v>
      </c>
      <c r="PLY186" s="13">
        <f t="shared" si="173"/>
        <v>0</v>
      </c>
      <c r="PLZ186" s="13">
        <f t="shared" si="173"/>
        <v>0</v>
      </c>
      <c r="PMA186" s="13">
        <f t="shared" si="173"/>
        <v>0</v>
      </c>
      <c r="PMB186" s="13">
        <f t="shared" si="173"/>
        <v>0</v>
      </c>
      <c r="PMC186" s="13">
        <f t="shared" si="173"/>
        <v>0</v>
      </c>
      <c r="PMD186" s="13">
        <f t="shared" si="173"/>
        <v>0</v>
      </c>
      <c r="PME186" s="13">
        <f t="shared" si="173"/>
        <v>0</v>
      </c>
      <c r="PMF186" s="13">
        <f t="shared" si="173"/>
        <v>0</v>
      </c>
      <c r="PMG186" s="13">
        <f t="shared" ref="PMG186:POR186" si="174">general_device_image.description</f>
        <v>0</v>
      </c>
      <c r="PMH186" s="13">
        <f t="shared" si="174"/>
        <v>0</v>
      </c>
      <c r="PMI186" s="13">
        <f t="shared" si="174"/>
        <v>0</v>
      </c>
      <c r="PMJ186" s="13">
        <f t="shared" si="174"/>
        <v>0</v>
      </c>
      <c r="PMK186" s="13">
        <f t="shared" si="174"/>
        <v>0</v>
      </c>
      <c r="PML186" s="13">
        <f t="shared" si="174"/>
        <v>0</v>
      </c>
      <c r="PMM186" s="13">
        <f t="shared" si="174"/>
        <v>0</v>
      </c>
      <c r="PMN186" s="13">
        <f t="shared" si="174"/>
        <v>0</v>
      </c>
      <c r="PMO186" s="13">
        <f t="shared" si="174"/>
        <v>0</v>
      </c>
      <c r="PMP186" s="13">
        <f t="shared" si="174"/>
        <v>0</v>
      </c>
      <c r="PMQ186" s="13">
        <f t="shared" si="174"/>
        <v>0</v>
      </c>
      <c r="PMR186" s="13">
        <f t="shared" si="174"/>
        <v>0</v>
      </c>
      <c r="PMS186" s="13">
        <f t="shared" si="174"/>
        <v>0</v>
      </c>
      <c r="PMT186" s="13">
        <f t="shared" si="174"/>
        <v>0</v>
      </c>
      <c r="PMU186" s="13">
        <f t="shared" si="174"/>
        <v>0</v>
      </c>
      <c r="PMV186" s="13">
        <f t="shared" si="174"/>
        <v>0</v>
      </c>
      <c r="PMW186" s="13">
        <f t="shared" si="174"/>
        <v>0</v>
      </c>
      <c r="PMX186" s="13">
        <f t="shared" si="174"/>
        <v>0</v>
      </c>
      <c r="PMY186" s="13">
        <f t="shared" si="174"/>
        <v>0</v>
      </c>
      <c r="PMZ186" s="13">
        <f t="shared" si="174"/>
        <v>0</v>
      </c>
      <c r="PNA186" s="13">
        <f t="shared" si="174"/>
        <v>0</v>
      </c>
      <c r="PNB186" s="13">
        <f t="shared" si="174"/>
        <v>0</v>
      </c>
      <c r="PNC186" s="13">
        <f t="shared" si="174"/>
        <v>0</v>
      </c>
      <c r="PND186" s="13">
        <f t="shared" si="174"/>
        <v>0</v>
      </c>
      <c r="PNE186" s="13">
        <f t="shared" si="174"/>
        <v>0</v>
      </c>
      <c r="PNF186" s="13">
        <f t="shared" si="174"/>
        <v>0</v>
      </c>
      <c r="PNG186" s="13">
        <f t="shared" si="174"/>
        <v>0</v>
      </c>
      <c r="PNH186" s="13">
        <f t="shared" si="174"/>
        <v>0</v>
      </c>
      <c r="PNI186" s="13">
        <f t="shared" si="174"/>
        <v>0</v>
      </c>
      <c r="PNJ186" s="13">
        <f t="shared" si="174"/>
        <v>0</v>
      </c>
      <c r="PNK186" s="13">
        <f t="shared" si="174"/>
        <v>0</v>
      </c>
      <c r="PNL186" s="13">
        <f t="shared" si="174"/>
        <v>0</v>
      </c>
      <c r="PNM186" s="13">
        <f t="shared" si="174"/>
        <v>0</v>
      </c>
      <c r="PNN186" s="13">
        <f t="shared" si="174"/>
        <v>0</v>
      </c>
      <c r="PNO186" s="13">
        <f t="shared" si="174"/>
        <v>0</v>
      </c>
      <c r="PNP186" s="13">
        <f t="shared" si="174"/>
        <v>0</v>
      </c>
      <c r="PNQ186" s="13">
        <f t="shared" si="174"/>
        <v>0</v>
      </c>
      <c r="PNR186" s="13">
        <f t="shared" si="174"/>
        <v>0</v>
      </c>
      <c r="PNS186" s="13">
        <f t="shared" si="174"/>
        <v>0</v>
      </c>
      <c r="PNT186" s="13">
        <f t="shared" si="174"/>
        <v>0</v>
      </c>
      <c r="PNU186" s="13">
        <f t="shared" si="174"/>
        <v>0</v>
      </c>
      <c r="PNV186" s="13">
        <f t="shared" si="174"/>
        <v>0</v>
      </c>
      <c r="PNW186" s="13">
        <f t="shared" si="174"/>
        <v>0</v>
      </c>
      <c r="PNX186" s="13">
        <f t="shared" si="174"/>
        <v>0</v>
      </c>
      <c r="PNY186" s="13">
        <f t="shared" si="174"/>
        <v>0</v>
      </c>
      <c r="PNZ186" s="13">
        <f t="shared" si="174"/>
        <v>0</v>
      </c>
      <c r="POA186" s="13">
        <f t="shared" si="174"/>
        <v>0</v>
      </c>
      <c r="POB186" s="13">
        <f t="shared" si="174"/>
        <v>0</v>
      </c>
      <c r="POC186" s="13">
        <f t="shared" si="174"/>
        <v>0</v>
      </c>
      <c r="POD186" s="13">
        <f t="shared" si="174"/>
        <v>0</v>
      </c>
      <c r="POE186" s="13">
        <f t="shared" si="174"/>
        <v>0</v>
      </c>
      <c r="POF186" s="13">
        <f t="shared" si="174"/>
        <v>0</v>
      </c>
      <c r="POG186" s="13">
        <f t="shared" si="174"/>
        <v>0</v>
      </c>
      <c r="POH186" s="13">
        <f t="shared" si="174"/>
        <v>0</v>
      </c>
      <c r="POI186" s="13">
        <f t="shared" si="174"/>
        <v>0</v>
      </c>
      <c r="POJ186" s="13">
        <f t="shared" si="174"/>
        <v>0</v>
      </c>
      <c r="POK186" s="13">
        <f t="shared" si="174"/>
        <v>0</v>
      </c>
      <c r="POL186" s="13">
        <f t="shared" si="174"/>
        <v>0</v>
      </c>
      <c r="POM186" s="13">
        <f t="shared" si="174"/>
        <v>0</v>
      </c>
      <c r="PON186" s="13">
        <f t="shared" si="174"/>
        <v>0</v>
      </c>
      <c r="POO186" s="13">
        <f t="shared" si="174"/>
        <v>0</v>
      </c>
      <c r="POP186" s="13">
        <f t="shared" si="174"/>
        <v>0</v>
      </c>
      <c r="POQ186" s="13">
        <f t="shared" si="174"/>
        <v>0</v>
      </c>
      <c r="POR186" s="13">
        <f t="shared" si="174"/>
        <v>0</v>
      </c>
      <c r="POS186" s="13">
        <f t="shared" ref="POS186:PRD186" si="175">general_device_image.description</f>
        <v>0</v>
      </c>
      <c r="POT186" s="13">
        <f t="shared" si="175"/>
        <v>0</v>
      </c>
      <c r="POU186" s="13">
        <f t="shared" si="175"/>
        <v>0</v>
      </c>
      <c r="POV186" s="13">
        <f t="shared" si="175"/>
        <v>0</v>
      </c>
      <c r="POW186" s="13">
        <f t="shared" si="175"/>
        <v>0</v>
      </c>
      <c r="POX186" s="13">
        <f t="shared" si="175"/>
        <v>0</v>
      </c>
      <c r="POY186" s="13">
        <f t="shared" si="175"/>
        <v>0</v>
      </c>
      <c r="POZ186" s="13">
        <f t="shared" si="175"/>
        <v>0</v>
      </c>
      <c r="PPA186" s="13">
        <f t="shared" si="175"/>
        <v>0</v>
      </c>
      <c r="PPB186" s="13">
        <f t="shared" si="175"/>
        <v>0</v>
      </c>
      <c r="PPC186" s="13">
        <f t="shared" si="175"/>
        <v>0</v>
      </c>
      <c r="PPD186" s="13">
        <f t="shared" si="175"/>
        <v>0</v>
      </c>
      <c r="PPE186" s="13">
        <f t="shared" si="175"/>
        <v>0</v>
      </c>
      <c r="PPF186" s="13">
        <f t="shared" si="175"/>
        <v>0</v>
      </c>
      <c r="PPG186" s="13">
        <f t="shared" si="175"/>
        <v>0</v>
      </c>
      <c r="PPH186" s="13">
        <f t="shared" si="175"/>
        <v>0</v>
      </c>
      <c r="PPI186" s="13">
        <f t="shared" si="175"/>
        <v>0</v>
      </c>
      <c r="PPJ186" s="13">
        <f t="shared" si="175"/>
        <v>0</v>
      </c>
      <c r="PPK186" s="13">
        <f t="shared" si="175"/>
        <v>0</v>
      </c>
      <c r="PPL186" s="13">
        <f t="shared" si="175"/>
        <v>0</v>
      </c>
      <c r="PPM186" s="13">
        <f t="shared" si="175"/>
        <v>0</v>
      </c>
      <c r="PPN186" s="13">
        <f t="shared" si="175"/>
        <v>0</v>
      </c>
      <c r="PPO186" s="13">
        <f t="shared" si="175"/>
        <v>0</v>
      </c>
      <c r="PPP186" s="13">
        <f t="shared" si="175"/>
        <v>0</v>
      </c>
      <c r="PPQ186" s="13">
        <f t="shared" si="175"/>
        <v>0</v>
      </c>
      <c r="PPR186" s="13">
        <f t="shared" si="175"/>
        <v>0</v>
      </c>
      <c r="PPS186" s="13">
        <f t="shared" si="175"/>
        <v>0</v>
      </c>
      <c r="PPT186" s="13">
        <f t="shared" si="175"/>
        <v>0</v>
      </c>
      <c r="PPU186" s="13">
        <f t="shared" si="175"/>
        <v>0</v>
      </c>
      <c r="PPV186" s="13">
        <f t="shared" si="175"/>
        <v>0</v>
      </c>
      <c r="PPW186" s="13">
        <f t="shared" si="175"/>
        <v>0</v>
      </c>
      <c r="PPX186" s="13">
        <f t="shared" si="175"/>
        <v>0</v>
      </c>
      <c r="PPY186" s="13">
        <f t="shared" si="175"/>
        <v>0</v>
      </c>
      <c r="PPZ186" s="13">
        <f t="shared" si="175"/>
        <v>0</v>
      </c>
      <c r="PQA186" s="13">
        <f t="shared" si="175"/>
        <v>0</v>
      </c>
      <c r="PQB186" s="13">
        <f t="shared" si="175"/>
        <v>0</v>
      </c>
      <c r="PQC186" s="13">
        <f t="shared" si="175"/>
        <v>0</v>
      </c>
      <c r="PQD186" s="13">
        <f t="shared" si="175"/>
        <v>0</v>
      </c>
      <c r="PQE186" s="13">
        <f t="shared" si="175"/>
        <v>0</v>
      </c>
      <c r="PQF186" s="13">
        <f t="shared" si="175"/>
        <v>0</v>
      </c>
      <c r="PQG186" s="13">
        <f t="shared" si="175"/>
        <v>0</v>
      </c>
      <c r="PQH186" s="13">
        <f t="shared" si="175"/>
        <v>0</v>
      </c>
      <c r="PQI186" s="13">
        <f t="shared" si="175"/>
        <v>0</v>
      </c>
      <c r="PQJ186" s="13">
        <f t="shared" si="175"/>
        <v>0</v>
      </c>
      <c r="PQK186" s="13">
        <f t="shared" si="175"/>
        <v>0</v>
      </c>
      <c r="PQL186" s="13">
        <f t="shared" si="175"/>
        <v>0</v>
      </c>
      <c r="PQM186" s="13">
        <f t="shared" si="175"/>
        <v>0</v>
      </c>
      <c r="PQN186" s="13">
        <f t="shared" si="175"/>
        <v>0</v>
      </c>
      <c r="PQO186" s="13">
        <f t="shared" si="175"/>
        <v>0</v>
      </c>
      <c r="PQP186" s="13">
        <f t="shared" si="175"/>
        <v>0</v>
      </c>
      <c r="PQQ186" s="13">
        <f t="shared" si="175"/>
        <v>0</v>
      </c>
      <c r="PQR186" s="13">
        <f t="shared" si="175"/>
        <v>0</v>
      </c>
      <c r="PQS186" s="13">
        <f t="shared" si="175"/>
        <v>0</v>
      </c>
      <c r="PQT186" s="13">
        <f t="shared" si="175"/>
        <v>0</v>
      </c>
      <c r="PQU186" s="13">
        <f t="shared" si="175"/>
        <v>0</v>
      </c>
      <c r="PQV186" s="13">
        <f t="shared" si="175"/>
        <v>0</v>
      </c>
      <c r="PQW186" s="13">
        <f t="shared" si="175"/>
        <v>0</v>
      </c>
      <c r="PQX186" s="13">
        <f t="shared" si="175"/>
        <v>0</v>
      </c>
      <c r="PQY186" s="13">
        <f t="shared" si="175"/>
        <v>0</v>
      </c>
      <c r="PQZ186" s="13">
        <f t="shared" si="175"/>
        <v>0</v>
      </c>
      <c r="PRA186" s="13">
        <f t="shared" si="175"/>
        <v>0</v>
      </c>
      <c r="PRB186" s="13">
        <f t="shared" si="175"/>
        <v>0</v>
      </c>
      <c r="PRC186" s="13">
        <f t="shared" si="175"/>
        <v>0</v>
      </c>
      <c r="PRD186" s="13">
        <f t="shared" si="175"/>
        <v>0</v>
      </c>
      <c r="PRE186" s="13">
        <f t="shared" ref="PRE186:PTP186" si="176">general_device_image.description</f>
        <v>0</v>
      </c>
      <c r="PRF186" s="13">
        <f t="shared" si="176"/>
        <v>0</v>
      </c>
      <c r="PRG186" s="13">
        <f t="shared" si="176"/>
        <v>0</v>
      </c>
      <c r="PRH186" s="13">
        <f t="shared" si="176"/>
        <v>0</v>
      </c>
      <c r="PRI186" s="13">
        <f t="shared" si="176"/>
        <v>0</v>
      </c>
      <c r="PRJ186" s="13">
        <f t="shared" si="176"/>
        <v>0</v>
      </c>
      <c r="PRK186" s="13">
        <f t="shared" si="176"/>
        <v>0</v>
      </c>
      <c r="PRL186" s="13">
        <f t="shared" si="176"/>
        <v>0</v>
      </c>
      <c r="PRM186" s="13">
        <f t="shared" si="176"/>
        <v>0</v>
      </c>
      <c r="PRN186" s="13">
        <f t="shared" si="176"/>
        <v>0</v>
      </c>
      <c r="PRO186" s="13">
        <f t="shared" si="176"/>
        <v>0</v>
      </c>
      <c r="PRP186" s="13">
        <f t="shared" si="176"/>
        <v>0</v>
      </c>
      <c r="PRQ186" s="13">
        <f t="shared" si="176"/>
        <v>0</v>
      </c>
      <c r="PRR186" s="13">
        <f t="shared" si="176"/>
        <v>0</v>
      </c>
      <c r="PRS186" s="13">
        <f t="shared" si="176"/>
        <v>0</v>
      </c>
      <c r="PRT186" s="13">
        <f t="shared" si="176"/>
        <v>0</v>
      </c>
      <c r="PRU186" s="13">
        <f t="shared" si="176"/>
        <v>0</v>
      </c>
      <c r="PRV186" s="13">
        <f t="shared" si="176"/>
        <v>0</v>
      </c>
      <c r="PRW186" s="13">
        <f t="shared" si="176"/>
        <v>0</v>
      </c>
      <c r="PRX186" s="13">
        <f t="shared" si="176"/>
        <v>0</v>
      </c>
      <c r="PRY186" s="13">
        <f t="shared" si="176"/>
        <v>0</v>
      </c>
      <c r="PRZ186" s="13">
        <f t="shared" si="176"/>
        <v>0</v>
      </c>
      <c r="PSA186" s="13">
        <f t="shared" si="176"/>
        <v>0</v>
      </c>
      <c r="PSB186" s="13">
        <f t="shared" si="176"/>
        <v>0</v>
      </c>
      <c r="PSC186" s="13">
        <f t="shared" si="176"/>
        <v>0</v>
      </c>
      <c r="PSD186" s="13">
        <f t="shared" si="176"/>
        <v>0</v>
      </c>
      <c r="PSE186" s="13">
        <f t="shared" si="176"/>
        <v>0</v>
      </c>
      <c r="PSF186" s="13">
        <f t="shared" si="176"/>
        <v>0</v>
      </c>
      <c r="PSG186" s="13">
        <f t="shared" si="176"/>
        <v>0</v>
      </c>
      <c r="PSH186" s="13">
        <f t="shared" si="176"/>
        <v>0</v>
      </c>
      <c r="PSI186" s="13">
        <f t="shared" si="176"/>
        <v>0</v>
      </c>
      <c r="PSJ186" s="13">
        <f t="shared" si="176"/>
        <v>0</v>
      </c>
      <c r="PSK186" s="13">
        <f t="shared" si="176"/>
        <v>0</v>
      </c>
      <c r="PSL186" s="13">
        <f t="shared" si="176"/>
        <v>0</v>
      </c>
      <c r="PSM186" s="13">
        <f t="shared" si="176"/>
        <v>0</v>
      </c>
      <c r="PSN186" s="13">
        <f t="shared" si="176"/>
        <v>0</v>
      </c>
      <c r="PSO186" s="13">
        <f t="shared" si="176"/>
        <v>0</v>
      </c>
      <c r="PSP186" s="13">
        <f t="shared" si="176"/>
        <v>0</v>
      </c>
      <c r="PSQ186" s="13">
        <f t="shared" si="176"/>
        <v>0</v>
      </c>
      <c r="PSR186" s="13">
        <f t="shared" si="176"/>
        <v>0</v>
      </c>
      <c r="PSS186" s="13">
        <f t="shared" si="176"/>
        <v>0</v>
      </c>
      <c r="PST186" s="13">
        <f t="shared" si="176"/>
        <v>0</v>
      </c>
      <c r="PSU186" s="13">
        <f t="shared" si="176"/>
        <v>0</v>
      </c>
      <c r="PSV186" s="13">
        <f t="shared" si="176"/>
        <v>0</v>
      </c>
      <c r="PSW186" s="13">
        <f t="shared" si="176"/>
        <v>0</v>
      </c>
      <c r="PSX186" s="13">
        <f t="shared" si="176"/>
        <v>0</v>
      </c>
      <c r="PSY186" s="13">
        <f t="shared" si="176"/>
        <v>0</v>
      </c>
      <c r="PSZ186" s="13">
        <f t="shared" si="176"/>
        <v>0</v>
      </c>
      <c r="PTA186" s="13">
        <f t="shared" si="176"/>
        <v>0</v>
      </c>
      <c r="PTB186" s="13">
        <f t="shared" si="176"/>
        <v>0</v>
      </c>
      <c r="PTC186" s="13">
        <f t="shared" si="176"/>
        <v>0</v>
      </c>
      <c r="PTD186" s="13">
        <f t="shared" si="176"/>
        <v>0</v>
      </c>
      <c r="PTE186" s="13">
        <f t="shared" si="176"/>
        <v>0</v>
      </c>
      <c r="PTF186" s="13">
        <f t="shared" si="176"/>
        <v>0</v>
      </c>
      <c r="PTG186" s="13">
        <f t="shared" si="176"/>
        <v>0</v>
      </c>
      <c r="PTH186" s="13">
        <f t="shared" si="176"/>
        <v>0</v>
      </c>
      <c r="PTI186" s="13">
        <f t="shared" si="176"/>
        <v>0</v>
      </c>
      <c r="PTJ186" s="13">
        <f t="shared" si="176"/>
        <v>0</v>
      </c>
      <c r="PTK186" s="13">
        <f t="shared" si="176"/>
        <v>0</v>
      </c>
      <c r="PTL186" s="13">
        <f t="shared" si="176"/>
        <v>0</v>
      </c>
      <c r="PTM186" s="13">
        <f t="shared" si="176"/>
        <v>0</v>
      </c>
      <c r="PTN186" s="13">
        <f t="shared" si="176"/>
        <v>0</v>
      </c>
      <c r="PTO186" s="13">
        <f t="shared" si="176"/>
        <v>0</v>
      </c>
      <c r="PTP186" s="13">
        <f t="shared" si="176"/>
        <v>0</v>
      </c>
      <c r="PTQ186" s="13">
        <f t="shared" ref="PTQ186:PWB186" si="177">general_device_image.description</f>
        <v>0</v>
      </c>
      <c r="PTR186" s="13">
        <f t="shared" si="177"/>
        <v>0</v>
      </c>
      <c r="PTS186" s="13">
        <f t="shared" si="177"/>
        <v>0</v>
      </c>
      <c r="PTT186" s="13">
        <f t="shared" si="177"/>
        <v>0</v>
      </c>
      <c r="PTU186" s="13">
        <f t="shared" si="177"/>
        <v>0</v>
      </c>
      <c r="PTV186" s="13">
        <f t="shared" si="177"/>
        <v>0</v>
      </c>
      <c r="PTW186" s="13">
        <f t="shared" si="177"/>
        <v>0</v>
      </c>
      <c r="PTX186" s="13">
        <f t="shared" si="177"/>
        <v>0</v>
      </c>
      <c r="PTY186" s="13">
        <f t="shared" si="177"/>
        <v>0</v>
      </c>
      <c r="PTZ186" s="13">
        <f t="shared" si="177"/>
        <v>0</v>
      </c>
      <c r="PUA186" s="13">
        <f t="shared" si="177"/>
        <v>0</v>
      </c>
      <c r="PUB186" s="13">
        <f t="shared" si="177"/>
        <v>0</v>
      </c>
      <c r="PUC186" s="13">
        <f t="shared" si="177"/>
        <v>0</v>
      </c>
      <c r="PUD186" s="13">
        <f t="shared" si="177"/>
        <v>0</v>
      </c>
      <c r="PUE186" s="13">
        <f t="shared" si="177"/>
        <v>0</v>
      </c>
      <c r="PUF186" s="13">
        <f t="shared" si="177"/>
        <v>0</v>
      </c>
      <c r="PUG186" s="13">
        <f t="shared" si="177"/>
        <v>0</v>
      </c>
      <c r="PUH186" s="13">
        <f t="shared" si="177"/>
        <v>0</v>
      </c>
      <c r="PUI186" s="13">
        <f t="shared" si="177"/>
        <v>0</v>
      </c>
      <c r="PUJ186" s="13">
        <f t="shared" si="177"/>
        <v>0</v>
      </c>
      <c r="PUK186" s="13">
        <f t="shared" si="177"/>
        <v>0</v>
      </c>
      <c r="PUL186" s="13">
        <f t="shared" si="177"/>
        <v>0</v>
      </c>
      <c r="PUM186" s="13">
        <f t="shared" si="177"/>
        <v>0</v>
      </c>
      <c r="PUN186" s="13">
        <f t="shared" si="177"/>
        <v>0</v>
      </c>
      <c r="PUO186" s="13">
        <f t="shared" si="177"/>
        <v>0</v>
      </c>
      <c r="PUP186" s="13">
        <f t="shared" si="177"/>
        <v>0</v>
      </c>
      <c r="PUQ186" s="13">
        <f t="shared" si="177"/>
        <v>0</v>
      </c>
      <c r="PUR186" s="13">
        <f t="shared" si="177"/>
        <v>0</v>
      </c>
      <c r="PUS186" s="13">
        <f t="shared" si="177"/>
        <v>0</v>
      </c>
      <c r="PUT186" s="13">
        <f t="shared" si="177"/>
        <v>0</v>
      </c>
      <c r="PUU186" s="13">
        <f t="shared" si="177"/>
        <v>0</v>
      </c>
      <c r="PUV186" s="13">
        <f t="shared" si="177"/>
        <v>0</v>
      </c>
      <c r="PUW186" s="13">
        <f t="shared" si="177"/>
        <v>0</v>
      </c>
      <c r="PUX186" s="13">
        <f t="shared" si="177"/>
        <v>0</v>
      </c>
      <c r="PUY186" s="13">
        <f t="shared" si="177"/>
        <v>0</v>
      </c>
      <c r="PUZ186" s="13">
        <f t="shared" si="177"/>
        <v>0</v>
      </c>
      <c r="PVA186" s="13">
        <f t="shared" si="177"/>
        <v>0</v>
      </c>
      <c r="PVB186" s="13">
        <f t="shared" si="177"/>
        <v>0</v>
      </c>
      <c r="PVC186" s="13">
        <f t="shared" si="177"/>
        <v>0</v>
      </c>
      <c r="PVD186" s="13">
        <f t="shared" si="177"/>
        <v>0</v>
      </c>
      <c r="PVE186" s="13">
        <f t="shared" si="177"/>
        <v>0</v>
      </c>
      <c r="PVF186" s="13">
        <f t="shared" si="177"/>
        <v>0</v>
      </c>
      <c r="PVG186" s="13">
        <f t="shared" si="177"/>
        <v>0</v>
      </c>
      <c r="PVH186" s="13">
        <f t="shared" si="177"/>
        <v>0</v>
      </c>
      <c r="PVI186" s="13">
        <f t="shared" si="177"/>
        <v>0</v>
      </c>
      <c r="PVJ186" s="13">
        <f t="shared" si="177"/>
        <v>0</v>
      </c>
      <c r="PVK186" s="13">
        <f t="shared" si="177"/>
        <v>0</v>
      </c>
      <c r="PVL186" s="13">
        <f t="shared" si="177"/>
        <v>0</v>
      </c>
      <c r="PVM186" s="13">
        <f t="shared" si="177"/>
        <v>0</v>
      </c>
      <c r="PVN186" s="13">
        <f t="shared" si="177"/>
        <v>0</v>
      </c>
      <c r="PVO186" s="13">
        <f t="shared" si="177"/>
        <v>0</v>
      </c>
      <c r="PVP186" s="13">
        <f t="shared" si="177"/>
        <v>0</v>
      </c>
      <c r="PVQ186" s="13">
        <f t="shared" si="177"/>
        <v>0</v>
      </c>
      <c r="PVR186" s="13">
        <f t="shared" si="177"/>
        <v>0</v>
      </c>
      <c r="PVS186" s="13">
        <f t="shared" si="177"/>
        <v>0</v>
      </c>
      <c r="PVT186" s="13">
        <f t="shared" si="177"/>
        <v>0</v>
      </c>
      <c r="PVU186" s="13">
        <f t="shared" si="177"/>
        <v>0</v>
      </c>
      <c r="PVV186" s="13">
        <f t="shared" si="177"/>
        <v>0</v>
      </c>
      <c r="PVW186" s="13">
        <f t="shared" si="177"/>
        <v>0</v>
      </c>
      <c r="PVX186" s="13">
        <f t="shared" si="177"/>
        <v>0</v>
      </c>
      <c r="PVY186" s="13">
        <f t="shared" si="177"/>
        <v>0</v>
      </c>
      <c r="PVZ186" s="13">
        <f t="shared" si="177"/>
        <v>0</v>
      </c>
      <c r="PWA186" s="13">
        <f t="shared" si="177"/>
        <v>0</v>
      </c>
      <c r="PWB186" s="13">
        <f t="shared" si="177"/>
        <v>0</v>
      </c>
      <c r="PWC186" s="13">
        <f t="shared" ref="PWC186:PYN186" si="178">general_device_image.description</f>
        <v>0</v>
      </c>
      <c r="PWD186" s="13">
        <f t="shared" si="178"/>
        <v>0</v>
      </c>
      <c r="PWE186" s="13">
        <f t="shared" si="178"/>
        <v>0</v>
      </c>
      <c r="PWF186" s="13">
        <f t="shared" si="178"/>
        <v>0</v>
      </c>
      <c r="PWG186" s="13">
        <f t="shared" si="178"/>
        <v>0</v>
      </c>
      <c r="PWH186" s="13">
        <f t="shared" si="178"/>
        <v>0</v>
      </c>
      <c r="PWI186" s="13">
        <f t="shared" si="178"/>
        <v>0</v>
      </c>
      <c r="PWJ186" s="13">
        <f t="shared" si="178"/>
        <v>0</v>
      </c>
      <c r="PWK186" s="13">
        <f t="shared" si="178"/>
        <v>0</v>
      </c>
      <c r="PWL186" s="13">
        <f t="shared" si="178"/>
        <v>0</v>
      </c>
      <c r="PWM186" s="13">
        <f t="shared" si="178"/>
        <v>0</v>
      </c>
      <c r="PWN186" s="13">
        <f t="shared" si="178"/>
        <v>0</v>
      </c>
      <c r="PWO186" s="13">
        <f t="shared" si="178"/>
        <v>0</v>
      </c>
      <c r="PWP186" s="13">
        <f t="shared" si="178"/>
        <v>0</v>
      </c>
      <c r="PWQ186" s="13">
        <f t="shared" si="178"/>
        <v>0</v>
      </c>
      <c r="PWR186" s="13">
        <f t="shared" si="178"/>
        <v>0</v>
      </c>
      <c r="PWS186" s="13">
        <f t="shared" si="178"/>
        <v>0</v>
      </c>
      <c r="PWT186" s="13">
        <f t="shared" si="178"/>
        <v>0</v>
      </c>
      <c r="PWU186" s="13">
        <f t="shared" si="178"/>
        <v>0</v>
      </c>
      <c r="PWV186" s="13">
        <f t="shared" si="178"/>
        <v>0</v>
      </c>
      <c r="PWW186" s="13">
        <f t="shared" si="178"/>
        <v>0</v>
      </c>
      <c r="PWX186" s="13">
        <f t="shared" si="178"/>
        <v>0</v>
      </c>
      <c r="PWY186" s="13">
        <f t="shared" si="178"/>
        <v>0</v>
      </c>
      <c r="PWZ186" s="13">
        <f t="shared" si="178"/>
        <v>0</v>
      </c>
      <c r="PXA186" s="13">
        <f t="shared" si="178"/>
        <v>0</v>
      </c>
      <c r="PXB186" s="13">
        <f t="shared" si="178"/>
        <v>0</v>
      </c>
      <c r="PXC186" s="13">
        <f t="shared" si="178"/>
        <v>0</v>
      </c>
      <c r="PXD186" s="13">
        <f t="shared" si="178"/>
        <v>0</v>
      </c>
      <c r="PXE186" s="13">
        <f t="shared" si="178"/>
        <v>0</v>
      </c>
      <c r="PXF186" s="13">
        <f t="shared" si="178"/>
        <v>0</v>
      </c>
      <c r="PXG186" s="13">
        <f t="shared" si="178"/>
        <v>0</v>
      </c>
      <c r="PXH186" s="13">
        <f t="shared" si="178"/>
        <v>0</v>
      </c>
      <c r="PXI186" s="13">
        <f t="shared" si="178"/>
        <v>0</v>
      </c>
      <c r="PXJ186" s="13">
        <f t="shared" si="178"/>
        <v>0</v>
      </c>
      <c r="PXK186" s="13">
        <f t="shared" si="178"/>
        <v>0</v>
      </c>
      <c r="PXL186" s="13">
        <f t="shared" si="178"/>
        <v>0</v>
      </c>
      <c r="PXM186" s="13">
        <f t="shared" si="178"/>
        <v>0</v>
      </c>
      <c r="PXN186" s="13">
        <f t="shared" si="178"/>
        <v>0</v>
      </c>
      <c r="PXO186" s="13">
        <f t="shared" si="178"/>
        <v>0</v>
      </c>
      <c r="PXP186" s="13">
        <f t="shared" si="178"/>
        <v>0</v>
      </c>
      <c r="PXQ186" s="13">
        <f t="shared" si="178"/>
        <v>0</v>
      </c>
      <c r="PXR186" s="13">
        <f t="shared" si="178"/>
        <v>0</v>
      </c>
      <c r="PXS186" s="13">
        <f t="shared" si="178"/>
        <v>0</v>
      </c>
      <c r="PXT186" s="13">
        <f t="shared" si="178"/>
        <v>0</v>
      </c>
      <c r="PXU186" s="13">
        <f t="shared" si="178"/>
        <v>0</v>
      </c>
      <c r="PXV186" s="13">
        <f t="shared" si="178"/>
        <v>0</v>
      </c>
      <c r="PXW186" s="13">
        <f t="shared" si="178"/>
        <v>0</v>
      </c>
      <c r="PXX186" s="13">
        <f t="shared" si="178"/>
        <v>0</v>
      </c>
      <c r="PXY186" s="13">
        <f t="shared" si="178"/>
        <v>0</v>
      </c>
      <c r="PXZ186" s="13">
        <f t="shared" si="178"/>
        <v>0</v>
      </c>
      <c r="PYA186" s="13">
        <f t="shared" si="178"/>
        <v>0</v>
      </c>
      <c r="PYB186" s="13">
        <f t="shared" si="178"/>
        <v>0</v>
      </c>
      <c r="PYC186" s="13">
        <f t="shared" si="178"/>
        <v>0</v>
      </c>
      <c r="PYD186" s="13">
        <f t="shared" si="178"/>
        <v>0</v>
      </c>
      <c r="PYE186" s="13">
        <f t="shared" si="178"/>
        <v>0</v>
      </c>
      <c r="PYF186" s="13">
        <f t="shared" si="178"/>
        <v>0</v>
      </c>
      <c r="PYG186" s="13">
        <f t="shared" si="178"/>
        <v>0</v>
      </c>
      <c r="PYH186" s="13">
        <f t="shared" si="178"/>
        <v>0</v>
      </c>
      <c r="PYI186" s="13">
        <f t="shared" si="178"/>
        <v>0</v>
      </c>
      <c r="PYJ186" s="13">
        <f t="shared" si="178"/>
        <v>0</v>
      </c>
      <c r="PYK186" s="13">
        <f t="shared" si="178"/>
        <v>0</v>
      </c>
      <c r="PYL186" s="13">
        <f t="shared" si="178"/>
        <v>0</v>
      </c>
      <c r="PYM186" s="13">
        <f t="shared" si="178"/>
        <v>0</v>
      </c>
      <c r="PYN186" s="13">
        <f t="shared" si="178"/>
        <v>0</v>
      </c>
      <c r="PYO186" s="13">
        <f t="shared" ref="PYO186:QAZ186" si="179">general_device_image.description</f>
        <v>0</v>
      </c>
      <c r="PYP186" s="13">
        <f t="shared" si="179"/>
        <v>0</v>
      </c>
      <c r="PYQ186" s="13">
        <f t="shared" si="179"/>
        <v>0</v>
      </c>
      <c r="PYR186" s="13">
        <f t="shared" si="179"/>
        <v>0</v>
      </c>
      <c r="PYS186" s="13">
        <f t="shared" si="179"/>
        <v>0</v>
      </c>
      <c r="PYT186" s="13">
        <f t="shared" si="179"/>
        <v>0</v>
      </c>
      <c r="PYU186" s="13">
        <f t="shared" si="179"/>
        <v>0</v>
      </c>
      <c r="PYV186" s="13">
        <f t="shared" si="179"/>
        <v>0</v>
      </c>
      <c r="PYW186" s="13">
        <f t="shared" si="179"/>
        <v>0</v>
      </c>
      <c r="PYX186" s="13">
        <f t="shared" si="179"/>
        <v>0</v>
      </c>
      <c r="PYY186" s="13">
        <f t="shared" si="179"/>
        <v>0</v>
      </c>
      <c r="PYZ186" s="13">
        <f t="shared" si="179"/>
        <v>0</v>
      </c>
      <c r="PZA186" s="13">
        <f t="shared" si="179"/>
        <v>0</v>
      </c>
      <c r="PZB186" s="13">
        <f t="shared" si="179"/>
        <v>0</v>
      </c>
      <c r="PZC186" s="13">
        <f t="shared" si="179"/>
        <v>0</v>
      </c>
      <c r="PZD186" s="13">
        <f t="shared" si="179"/>
        <v>0</v>
      </c>
      <c r="PZE186" s="13">
        <f t="shared" si="179"/>
        <v>0</v>
      </c>
      <c r="PZF186" s="13">
        <f t="shared" si="179"/>
        <v>0</v>
      </c>
      <c r="PZG186" s="13">
        <f t="shared" si="179"/>
        <v>0</v>
      </c>
      <c r="PZH186" s="13">
        <f t="shared" si="179"/>
        <v>0</v>
      </c>
      <c r="PZI186" s="13">
        <f t="shared" si="179"/>
        <v>0</v>
      </c>
      <c r="PZJ186" s="13">
        <f t="shared" si="179"/>
        <v>0</v>
      </c>
      <c r="PZK186" s="13">
        <f t="shared" si="179"/>
        <v>0</v>
      </c>
      <c r="PZL186" s="13">
        <f t="shared" si="179"/>
        <v>0</v>
      </c>
      <c r="PZM186" s="13">
        <f t="shared" si="179"/>
        <v>0</v>
      </c>
      <c r="PZN186" s="13">
        <f t="shared" si="179"/>
        <v>0</v>
      </c>
      <c r="PZO186" s="13">
        <f t="shared" si="179"/>
        <v>0</v>
      </c>
      <c r="PZP186" s="13">
        <f t="shared" si="179"/>
        <v>0</v>
      </c>
      <c r="PZQ186" s="13">
        <f t="shared" si="179"/>
        <v>0</v>
      </c>
      <c r="PZR186" s="13">
        <f t="shared" si="179"/>
        <v>0</v>
      </c>
      <c r="PZS186" s="13">
        <f t="shared" si="179"/>
        <v>0</v>
      </c>
      <c r="PZT186" s="13">
        <f t="shared" si="179"/>
        <v>0</v>
      </c>
      <c r="PZU186" s="13">
        <f t="shared" si="179"/>
        <v>0</v>
      </c>
      <c r="PZV186" s="13">
        <f t="shared" si="179"/>
        <v>0</v>
      </c>
      <c r="PZW186" s="13">
        <f t="shared" si="179"/>
        <v>0</v>
      </c>
      <c r="PZX186" s="13">
        <f t="shared" si="179"/>
        <v>0</v>
      </c>
      <c r="PZY186" s="13">
        <f t="shared" si="179"/>
        <v>0</v>
      </c>
      <c r="PZZ186" s="13">
        <f t="shared" si="179"/>
        <v>0</v>
      </c>
      <c r="QAA186" s="13">
        <f t="shared" si="179"/>
        <v>0</v>
      </c>
      <c r="QAB186" s="13">
        <f t="shared" si="179"/>
        <v>0</v>
      </c>
      <c r="QAC186" s="13">
        <f t="shared" si="179"/>
        <v>0</v>
      </c>
      <c r="QAD186" s="13">
        <f t="shared" si="179"/>
        <v>0</v>
      </c>
      <c r="QAE186" s="13">
        <f t="shared" si="179"/>
        <v>0</v>
      </c>
      <c r="QAF186" s="13">
        <f t="shared" si="179"/>
        <v>0</v>
      </c>
      <c r="QAG186" s="13">
        <f t="shared" si="179"/>
        <v>0</v>
      </c>
      <c r="QAH186" s="13">
        <f t="shared" si="179"/>
        <v>0</v>
      </c>
      <c r="QAI186" s="13">
        <f t="shared" si="179"/>
        <v>0</v>
      </c>
      <c r="QAJ186" s="13">
        <f t="shared" si="179"/>
        <v>0</v>
      </c>
      <c r="QAK186" s="13">
        <f t="shared" si="179"/>
        <v>0</v>
      </c>
      <c r="QAL186" s="13">
        <f t="shared" si="179"/>
        <v>0</v>
      </c>
      <c r="QAM186" s="13">
        <f t="shared" si="179"/>
        <v>0</v>
      </c>
      <c r="QAN186" s="13">
        <f t="shared" si="179"/>
        <v>0</v>
      </c>
      <c r="QAO186" s="13">
        <f t="shared" si="179"/>
        <v>0</v>
      </c>
      <c r="QAP186" s="13">
        <f t="shared" si="179"/>
        <v>0</v>
      </c>
      <c r="QAQ186" s="13">
        <f t="shared" si="179"/>
        <v>0</v>
      </c>
      <c r="QAR186" s="13">
        <f t="shared" si="179"/>
        <v>0</v>
      </c>
      <c r="QAS186" s="13">
        <f t="shared" si="179"/>
        <v>0</v>
      </c>
      <c r="QAT186" s="13">
        <f t="shared" si="179"/>
        <v>0</v>
      </c>
      <c r="QAU186" s="13">
        <f t="shared" si="179"/>
        <v>0</v>
      </c>
      <c r="QAV186" s="13">
        <f t="shared" si="179"/>
        <v>0</v>
      </c>
      <c r="QAW186" s="13">
        <f t="shared" si="179"/>
        <v>0</v>
      </c>
      <c r="QAX186" s="13">
        <f t="shared" si="179"/>
        <v>0</v>
      </c>
      <c r="QAY186" s="13">
        <f t="shared" si="179"/>
        <v>0</v>
      </c>
      <c r="QAZ186" s="13">
        <f t="shared" si="179"/>
        <v>0</v>
      </c>
      <c r="QBA186" s="13">
        <f t="shared" ref="QBA186:QDL186" si="180">general_device_image.description</f>
        <v>0</v>
      </c>
      <c r="QBB186" s="13">
        <f t="shared" si="180"/>
        <v>0</v>
      </c>
      <c r="QBC186" s="13">
        <f t="shared" si="180"/>
        <v>0</v>
      </c>
      <c r="QBD186" s="13">
        <f t="shared" si="180"/>
        <v>0</v>
      </c>
      <c r="QBE186" s="13">
        <f t="shared" si="180"/>
        <v>0</v>
      </c>
      <c r="QBF186" s="13">
        <f t="shared" si="180"/>
        <v>0</v>
      </c>
      <c r="QBG186" s="13">
        <f t="shared" si="180"/>
        <v>0</v>
      </c>
      <c r="QBH186" s="13">
        <f t="shared" si="180"/>
        <v>0</v>
      </c>
      <c r="QBI186" s="13">
        <f t="shared" si="180"/>
        <v>0</v>
      </c>
      <c r="QBJ186" s="13">
        <f t="shared" si="180"/>
        <v>0</v>
      </c>
      <c r="QBK186" s="13">
        <f t="shared" si="180"/>
        <v>0</v>
      </c>
      <c r="QBL186" s="13">
        <f t="shared" si="180"/>
        <v>0</v>
      </c>
      <c r="QBM186" s="13">
        <f t="shared" si="180"/>
        <v>0</v>
      </c>
      <c r="QBN186" s="13">
        <f t="shared" si="180"/>
        <v>0</v>
      </c>
      <c r="QBO186" s="13">
        <f t="shared" si="180"/>
        <v>0</v>
      </c>
      <c r="QBP186" s="13">
        <f t="shared" si="180"/>
        <v>0</v>
      </c>
      <c r="QBQ186" s="13">
        <f t="shared" si="180"/>
        <v>0</v>
      </c>
      <c r="QBR186" s="13">
        <f t="shared" si="180"/>
        <v>0</v>
      </c>
      <c r="QBS186" s="13">
        <f t="shared" si="180"/>
        <v>0</v>
      </c>
      <c r="QBT186" s="13">
        <f t="shared" si="180"/>
        <v>0</v>
      </c>
      <c r="QBU186" s="13">
        <f t="shared" si="180"/>
        <v>0</v>
      </c>
      <c r="QBV186" s="13">
        <f t="shared" si="180"/>
        <v>0</v>
      </c>
      <c r="QBW186" s="13">
        <f t="shared" si="180"/>
        <v>0</v>
      </c>
      <c r="QBX186" s="13">
        <f t="shared" si="180"/>
        <v>0</v>
      </c>
      <c r="QBY186" s="13">
        <f t="shared" si="180"/>
        <v>0</v>
      </c>
      <c r="QBZ186" s="13">
        <f t="shared" si="180"/>
        <v>0</v>
      </c>
      <c r="QCA186" s="13">
        <f t="shared" si="180"/>
        <v>0</v>
      </c>
      <c r="QCB186" s="13">
        <f t="shared" si="180"/>
        <v>0</v>
      </c>
      <c r="QCC186" s="13">
        <f t="shared" si="180"/>
        <v>0</v>
      </c>
      <c r="QCD186" s="13">
        <f t="shared" si="180"/>
        <v>0</v>
      </c>
      <c r="QCE186" s="13">
        <f t="shared" si="180"/>
        <v>0</v>
      </c>
      <c r="QCF186" s="13">
        <f t="shared" si="180"/>
        <v>0</v>
      </c>
      <c r="QCG186" s="13">
        <f t="shared" si="180"/>
        <v>0</v>
      </c>
      <c r="QCH186" s="13">
        <f t="shared" si="180"/>
        <v>0</v>
      </c>
      <c r="QCI186" s="13">
        <f t="shared" si="180"/>
        <v>0</v>
      </c>
      <c r="QCJ186" s="13">
        <f t="shared" si="180"/>
        <v>0</v>
      </c>
      <c r="QCK186" s="13">
        <f t="shared" si="180"/>
        <v>0</v>
      </c>
      <c r="QCL186" s="13">
        <f t="shared" si="180"/>
        <v>0</v>
      </c>
      <c r="QCM186" s="13">
        <f t="shared" si="180"/>
        <v>0</v>
      </c>
      <c r="QCN186" s="13">
        <f t="shared" si="180"/>
        <v>0</v>
      </c>
      <c r="QCO186" s="13">
        <f t="shared" si="180"/>
        <v>0</v>
      </c>
      <c r="QCP186" s="13">
        <f t="shared" si="180"/>
        <v>0</v>
      </c>
      <c r="QCQ186" s="13">
        <f t="shared" si="180"/>
        <v>0</v>
      </c>
      <c r="QCR186" s="13">
        <f t="shared" si="180"/>
        <v>0</v>
      </c>
      <c r="QCS186" s="13">
        <f t="shared" si="180"/>
        <v>0</v>
      </c>
      <c r="QCT186" s="13">
        <f t="shared" si="180"/>
        <v>0</v>
      </c>
      <c r="QCU186" s="13">
        <f t="shared" si="180"/>
        <v>0</v>
      </c>
      <c r="QCV186" s="13">
        <f t="shared" si="180"/>
        <v>0</v>
      </c>
      <c r="QCW186" s="13">
        <f t="shared" si="180"/>
        <v>0</v>
      </c>
      <c r="QCX186" s="13">
        <f t="shared" si="180"/>
        <v>0</v>
      </c>
      <c r="QCY186" s="13">
        <f t="shared" si="180"/>
        <v>0</v>
      </c>
      <c r="QCZ186" s="13">
        <f t="shared" si="180"/>
        <v>0</v>
      </c>
      <c r="QDA186" s="13">
        <f t="shared" si="180"/>
        <v>0</v>
      </c>
      <c r="QDB186" s="13">
        <f t="shared" si="180"/>
        <v>0</v>
      </c>
      <c r="QDC186" s="13">
        <f t="shared" si="180"/>
        <v>0</v>
      </c>
      <c r="QDD186" s="13">
        <f t="shared" si="180"/>
        <v>0</v>
      </c>
      <c r="QDE186" s="13">
        <f t="shared" si="180"/>
        <v>0</v>
      </c>
      <c r="QDF186" s="13">
        <f t="shared" si="180"/>
        <v>0</v>
      </c>
      <c r="QDG186" s="13">
        <f t="shared" si="180"/>
        <v>0</v>
      </c>
      <c r="QDH186" s="13">
        <f t="shared" si="180"/>
        <v>0</v>
      </c>
      <c r="QDI186" s="13">
        <f t="shared" si="180"/>
        <v>0</v>
      </c>
      <c r="QDJ186" s="13">
        <f t="shared" si="180"/>
        <v>0</v>
      </c>
      <c r="QDK186" s="13">
        <f t="shared" si="180"/>
        <v>0</v>
      </c>
      <c r="QDL186" s="13">
        <f t="shared" si="180"/>
        <v>0</v>
      </c>
      <c r="QDM186" s="13">
        <f t="shared" ref="QDM186:QFX186" si="181">general_device_image.description</f>
        <v>0</v>
      </c>
      <c r="QDN186" s="13">
        <f t="shared" si="181"/>
        <v>0</v>
      </c>
      <c r="QDO186" s="13">
        <f t="shared" si="181"/>
        <v>0</v>
      </c>
      <c r="QDP186" s="13">
        <f t="shared" si="181"/>
        <v>0</v>
      </c>
      <c r="QDQ186" s="13">
        <f t="shared" si="181"/>
        <v>0</v>
      </c>
      <c r="QDR186" s="13">
        <f t="shared" si="181"/>
        <v>0</v>
      </c>
      <c r="QDS186" s="13">
        <f t="shared" si="181"/>
        <v>0</v>
      </c>
      <c r="QDT186" s="13">
        <f t="shared" si="181"/>
        <v>0</v>
      </c>
      <c r="QDU186" s="13">
        <f t="shared" si="181"/>
        <v>0</v>
      </c>
      <c r="QDV186" s="13">
        <f t="shared" si="181"/>
        <v>0</v>
      </c>
      <c r="QDW186" s="13">
        <f t="shared" si="181"/>
        <v>0</v>
      </c>
      <c r="QDX186" s="13">
        <f t="shared" si="181"/>
        <v>0</v>
      </c>
      <c r="QDY186" s="13">
        <f t="shared" si="181"/>
        <v>0</v>
      </c>
      <c r="QDZ186" s="13">
        <f t="shared" si="181"/>
        <v>0</v>
      </c>
      <c r="QEA186" s="13">
        <f t="shared" si="181"/>
        <v>0</v>
      </c>
      <c r="QEB186" s="13">
        <f t="shared" si="181"/>
        <v>0</v>
      </c>
      <c r="QEC186" s="13">
        <f t="shared" si="181"/>
        <v>0</v>
      </c>
      <c r="QED186" s="13">
        <f t="shared" si="181"/>
        <v>0</v>
      </c>
      <c r="QEE186" s="13">
        <f t="shared" si="181"/>
        <v>0</v>
      </c>
      <c r="QEF186" s="13">
        <f t="shared" si="181"/>
        <v>0</v>
      </c>
      <c r="QEG186" s="13">
        <f t="shared" si="181"/>
        <v>0</v>
      </c>
      <c r="QEH186" s="13">
        <f t="shared" si="181"/>
        <v>0</v>
      </c>
      <c r="QEI186" s="13">
        <f t="shared" si="181"/>
        <v>0</v>
      </c>
      <c r="QEJ186" s="13">
        <f t="shared" si="181"/>
        <v>0</v>
      </c>
      <c r="QEK186" s="13">
        <f t="shared" si="181"/>
        <v>0</v>
      </c>
      <c r="QEL186" s="13">
        <f t="shared" si="181"/>
        <v>0</v>
      </c>
      <c r="QEM186" s="13">
        <f t="shared" si="181"/>
        <v>0</v>
      </c>
      <c r="QEN186" s="13">
        <f t="shared" si="181"/>
        <v>0</v>
      </c>
      <c r="QEO186" s="13">
        <f t="shared" si="181"/>
        <v>0</v>
      </c>
      <c r="QEP186" s="13">
        <f t="shared" si="181"/>
        <v>0</v>
      </c>
      <c r="QEQ186" s="13">
        <f t="shared" si="181"/>
        <v>0</v>
      </c>
      <c r="QER186" s="13">
        <f t="shared" si="181"/>
        <v>0</v>
      </c>
      <c r="QES186" s="13">
        <f t="shared" si="181"/>
        <v>0</v>
      </c>
      <c r="QET186" s="13">
        <f t="shared" si="181"/>
        <v>0</v>
      </c>
      <c r="QEU186" s="13">
        <f t="shared" si="181"/>
        <v>0</v>
      </c>
      <c r="QEV186" s="13">
        <f t="shared" si="181"/>
        <v>0</v>
      </c>
      <c r="QEW186" s="13">
        <f t="shared" si="181"/>
        <v>0</v>
      </c>
      <c r="QEX186" s="13">
        <f t="shared" si="181"/>
        <v>0</v>
      </c>
      <c r="QEY186" s="13">
        <f t="shared" si="181"/>
        <v>0</v>
      </c>
      <c r="QEZ186" s="13">
        <f t="shared" si="181"/>
        <v>0</v>
      </c>
      <c r="QFA186" s="13">
        <f t="shared" si="181"/>
        <v>0</v>
      </c>
      <c r="QFB186" s="13">
        <f t="shared" si="181"/>
        <v>0</v>
      </c>
      <c r="QFC186" s="13">
        <f t="shared" si="181"/>
        <v>0</v>
      </c>
      <c r="QFD186" s="13">
        <f t="shared" si="181"/>
        <v>0</v>
      </c>
      <c r="QFE186" s="13">
        <f t="shared" si="181"/>
        <v>0</v>
      </c>
      <c r="QFF186" s="13">
        <f t="shared" si="181"/>
        <v>0</v>
      </c>
      <c r="QFG186" s="13">
        <f t="shared" si="181"/>
        <v>0</v>
      </c>
      <c r="QFH186" s="13">
        <f t="shared" si="181"/>
        <v>0</v>
      </c>
      <c r="QFI186" s="13">
        <f t="shared" si="181"/>
        <v>0</v>
      </c>
      <c r="QFJ186" s="13">
        <f t="shared" si="181"/>
        <v>0</v>
      </c>
      <c r="QFK186" s="13">
        <f t="shared" si="181"/>
        <v>0</v>
      </c>
      <c r="QFL186" s="13">
        <f t="shared" si="181"/>
        <v>0</v>
      </c>
      <c r="QFM186" s="13">
        <f t="shared" si="181"/>
        <v>0</v>
      </c>
      <c r="QFN186" s="13">
        <f t="shared" si="181"/>
        <v>0</v>
      </c>
      <c r="QFO186" s="13">
        <f t="shared" si="181"/>
        <v>0</v>
      </c>
      <c r="QFP186" s="13">
        <f t="shared" si="181"/>
        <v>0</v>
      </c>
      <c r="QFQ186" s="13">
        <f t="shared" si="181"/>
        <v>0</v>
      </c>
      <c r="QFR186" s="13">
        <f t="shared" si="181"/>
        <v>0</v>
      </c>
      <c r="QFS186" s="13">
        <f t="shared" si="181"/>
        <v>0</v>
      </c>
      <c r="QFT186" s="13">
        <f t="shared" si="181"/>
        <v>0</v>
      </c>
      <c r="QFU186" s="13">
        <f t="shared" si="181"/>
        <v>0</v>
      </c>
      <c r="QFV186" s="13">
        <f t="shared" si="181"/>
        <v>0</v>
      </c>
      <c r="QFW186" s="13">
        <f t="shared" si="181"/>
        <v>0</v>
      </c>
      <c r="QFX186" s="13">
        <f t="shared" si="181"/>
        <v>0</v>
      </c>
      <c r="QFY186" s="13">
        <f t="shared" ref="QFY186:QIJ186" si="182">general_device_image.description</f>
        <v>0</v>
      </c>
      <c r="QFZ186" s="13">
        <f t="shared" si="182"/>
        <v>0</v>
      </c>
      <c r="QGA186" s="13">
        <f t="shared" si="182"/>
        <v>0</v>
      </c>
      <c r="QGB186" s="13">
        <f t="shared" si="182"/>
        <v>0</v>
      </c>
      <c r="QGC186" s="13">
        <f t="shared" si="182"/>
        <v>0</v>
      </c>
      <c r="QGD186" s="13">
        <f t="shared" si="182"/>
        <v>0</v>
      </c>
      <c r="QGE186" s="13">
        <f t="shared" si="182"/>
        <v>0</v>
      </c>
      <c r="QGF186" s="13">
        <f t="shared" si="182"/>
        <v>0</v>
      </c>
      <c r="QGG186" s="13">
        <f t="shared" si="182"/>
        <v>0</v>
      </c>
      <c r="QGH186" s="13">
        <f t="shared" si="182"/>
        <v>0</v>
      </c>
      <c r="QGI186" s="13">
        <f t="shared" si="182"/>
        <v>0</v>
      </c>
      <c r="QGJ186" s="13">
        <f t="shared" si="182"/>
        <v>0</v>
      </c>
      <c r="QGK186" s="13">
        <f t="shared" si="182"/>
        <v>0</v>
      </c>
      <c r="QGL186" s="13">
        <f t="shared" si="182"/>
        <v>0</v>
      </c>
      <c r="QGM186" s="13">
        <f t="shared" si="182"/>
        <v>0</v>
      </c>
      <c r="QGN186" s="13">
        <f t="shared" si="182"/>
        <v>0</v>
      </c>
      <c r="QGO186" s="13">
        <f t="shared" si="182"/>
        <v>0</v>
      </c>
      <c r="QGP186" s="13">
        <f t="shared" si="182"/>
        <v>0</v>
      </c>
      <c r="QGQ186" s="13">
        <f t="shared" si="182"/>
        <v>0</v>
      </c>
      <c r="QGR186" s="13">
        <f t="shared" si="182"/>
        <v>0</v>
      </c>
      <c r="QGS186" s="13">
        <f t="shared" si="182"/>
        <v>0</v>
      </c>
      <c r="QGT186" s="13">
        <f t="shared" si="182"/>
        <v>0</v>
      </c>
      <c r="QGU186" s="13">
        <f t="shared" si="182"/>
        <v>0</v>
      </c>
      <c r="QGV186" s="13">
        <f t="shared" si="182"/>
        <v>0</v>
      </c>
      <c r="QGW186" s="13">
        <f t="shared" si="182"/>
        <v>0</v>
      </c>
      <c r="QGX186" s="13">
        <f t="shared" si="182"/>
        <v>0</v>
      </c>
      <c r="QGY186" s="13">
        <f t="shared" si="182"/>
        <v>0</v>
      </c>
      <c r="QGZ186" s="13">
        <f t="shared" si="182"/>
        <v>0</v>
      </c>
      <c r="QHA186" s="13">
        <f t="shared" si="182"/>
        <v>0</v>
      </c>
      <c r="QHB186" s="13">
        <f t="shared" si="182"/>
        <v>0</v>
      </c>
      <c r="QHC186" s="13">
        <f t="shared" si="182"/>
        <v>0</v>
      </c>
      <c r="QHD186" s="13">
        <f t="shared" si="182"/>
        <v>0</v>
      </c>
      <c r="QHE186" s="13">
        <f t="shared" si="182"/>
        <v>0</v>
      </c>
      <c r="QHF186" s="13">
        <f t="shared" si="182"/>
        <v>0</v>
      </c>
      <c r="QHG186" s="13">
        <f t="shared" si="182"/>
        <v>0</v>
      </c>
      <c r="QHH186" s="13">
        <f t="shared" si="182"/>
        <v>0</v>
      </c>
      <c r="QHI186" s="13">
        <f t="shared" si="182"/>
        <v>0</v>
      </c>
      <c r="QHJ186" s="13">
        <f t="shared" si="182"/>
        <v>0</v>
      </c>
      <c r="QHK186" s="13">
        <f t="shared" si="182"/>
        <v>0</v>
      </c>
      <c r="QHL186" s="13">
        <f t="shared" si="182"/>
        <v>0</v>
      </c>
      <c r="QHM186" s="13">
        <f t="shared" si="182"/>
        <v>0</v>
      </c>
      <c r="QHN186" s="13">
        <f t="shared" si="182"/>
        <v>0</v>
      </c>
      <c r="QHO186" s="13">
        <f t="shared" si="182"/>
        <v>0</v>
      </c>
      <c r="QHP186" s="13">
        <f t="shared" si="182"/>
        <v>0</v>
      </c>
      <c r="QHQ186" s="13">
        <f t="shared" si="182"/>
        <v>0</v>
      </c>
      <c r="QHR186" s="13">
        <f t="shared" si="182"/>
        <v>0</v>
      </c>
      <c r="QHS186" s="13">
        <f t="shared" si="182"/>
        <v>0</v>
      </c>
      <c r="QHT186" s="13">
        <f t="shared" si="182"/>
        <v>0</v>
      </c>
      <c r="QHU186" s="13">
        <f t="shared" si="182"/>
        <v>0</v>
      </c>
      <c r="QHV186" s="13">
        <f t="shared" si="182"/>
        <v>0</v>
      </c>
      <c r="QHW186" s="13">
        <f t="shared" si="182"/>
        <v>0</v>
      </c>
      <c r="QHX186" s="13">
        <f t="shared" si="182"/>
        <v>0</v>
      </c>
      <c r="QHY186" s="13">
        <f t="shared" si="182"/>
        <v>0</v>
      </c>
      <c r="QHZ186" s="13">
        <f t="shared" si="182"/>
        <v>0</v>
      </c>
      <c r="QIA186" s="13">
        <f t="shared" si="182"/>
        <v>0</v>
      </c>
      <c r="QIB186" s="13">
        <f t="shared" si="182"/>
        <v>0</v>
      </c>
      <c r="QIC186" s="13">
        <f t="shared" si="182"/>
        <v>0</v>
      </c>
      <c r="QID186" s="13">
        <f t="shared" si="182"/>
        <v>0</v>
      </c>
      <c r="QIE186" s="13">
        <f t="shared" si="182"/>
        <v>0</v>
      </c>
      <c r="QIF186" s="13">
        <f t="shared" si="182"/>
        <v>0</v>
      </c>
      <c r="QIG186" s="13">
        <f t="shared" si="182"/>
        <v>0</v>
      </c>
      <c r="QIH186" s="13">
        <f t="shared" si="182"/>
        <v>0</v>
      </c>
      <c r="QII186" s="13">
        <f t="shared" si="182"/>
        <v>0</v>
      </c>
      <c r="QIJ186" s="13">
        <f t="shared" si="182"/>
        <v>0</v>
      </c>
      <c r="QIK186" s="13">
        <f t="shared" ref="QIK186:QKV186" si="183">general_device_image.description</f>
        <v>0</v>
      </c>
      <c r="QIL186" s="13">
        <f t="shared" si="183"/>
        <v>0</v>
      </c>
      <c r="QIM186" s="13">
        <f t="shared" si="183"/>
        <v>0</v>
      </c>
      <c r="QIN186" s="13">
        <f t="shared" si="183"/>
        <v>0</v>
      </c>
      <c r="QIO186" s="13">
        <f t="shared" si="183"/>
        <v>0</v>
      </c>
      <c r="QIP186" s="13">
        <f t="shared" si="183"/>
        <v>0</v>
      </c>
      <c r="QIQ186" s="13">
        <f t="shared" si="183"/>
        <v>0</v>
      </c>
      <c r="QIR186" s="13">
        <f t="shared" si="183"/>
        <v>0</v>
      </c>
      <c r="QIS186" s="13">
        <f t="shared" si="183"/>
        <v>0</v>
      </c>
      <c r="QIT186" s="13">
        <f t="shared" si="183"/>
        <v>0</v>
      </c>
      <c r="QIU186" s="13">
        <f t="shared" si="183"/>
        <v>0</v>
      </c>
      <c r="QIV186" s="13">
        <f t="shared" si="183"/>
        <v>0</v>
      </c>
      <c r="QIW186" s="13">
        <f t="shared" si="183"/>
        <v>0</v>
      </c>
      <c r="QIX186" s="13">
        <f t="shared" si="183"/>
        <v>0</v>
      </c>
      <c r="QIY186" s="13">
        <f t="shared" si="183"/>
        <v>0</v>
      </c>
      <c r="QIZ186" s="13">
        <f t="shared" si="183"/>
        <v>0</v>
      </c>
      <c r="QJA186" s="13">
        <f t="shared" si="183"/>
        <v>0</v>
      </c>
      <c r="QJB186" s="13">
        <f t="shared" si="183"/>
        <v>0</v>
      </c>
      <c r="QJC186" s="13">
        <f t="shared" si="183"/>
        <v>0</v>
      </c>
      <c r="QJD186" s="13">
        <f t="shared" si="183"/>
        <v>0</v>
      </c>
      <c r="QJE186" s="13">
        <f t="shared" si="183"/>
        <v>0</v>
      </c>
      <c r="QJF186" s="13">
        <f t="shared" si="183"/>
        <v>0</v>
      </c>
      <c r="QJG186" s="13">
        <f t="shared" si="183"/>
        <v>0</v>
      </c>
      <c r="QJH186" s="13">
        <f t="shared" si="183"/>
        <v>0</v>
      </c>
      <c r="QJI186" s="13">
        <f t="shared" si="183"/>
        <v>0</v>
      </c>
      <c r="QJJ186" s="13">
        <f t="shared" si="183"/>
        <v>0</v>
      </c>
      <c r="QJK186" s="13">
        <f t="shared" si="183"/>
        <v>0</v>
      </c>
      <c r="QJL186" s="13">
        <f t="shared" si="183"/>
        <v>0</v>
      </c>
      <c r="QJM186" s="13">
        <f t="shared" si="183"/>
        <v>0</v>
      </c>
      <c r="QJN186" s="13">
        <f t="shared" si="183"/>
        <v>0</v>
      </c>
      <c r="QJO186" s="13">
        <f t="shared" si="183"/>
        <v>0</v>
      </c>
      <c r="QJP186" s="13">
        <f t="shared" si="183"/>
        <v>0</v>
      </c>
      <c r="QJQ186" s="13">
        <f t="shared" si="183"/>
        <v>0</v>
      </c>
      <c r="QJR186" s="13">
        <f t="shared" si="183"/>
        <v>0</v>
      </c>
      <c r="QJS186" s="13">
        <f t="shared" si="183"/>
        <v>0</v>
      </c>
      <c r="QJT186" s="13">
        <f t="shared" si="183"/>
        <v>0</v>
      </c>
      <c r="QJU186" s="13">
        <f t="shared" si="183"/>
        <v>0</v>
      </c>
      <c r="QJV186" s="13">
        <f t="shared" si="183"/>
        <v>0</v>
      </c>
      <c r="QJW186" s="13">
        <f t="shared" si="183"/>
        <v>0</v>
      </c>
      <c r="QJX186" s="13">
        <f t="shared" si="183"/>
        <v>0</v>
      </c>
      <c r="QJY186" s="13">
        <f t="shared" si="183"/>
        <v>0</v>
      </c>
      <c r="QJZ186" s="13">
        <f t="shared" si="183"/>
        <v>0</v>
      </c>
      <c r="QKA186" s="13">
        <f t="shared" si="183"/>
        <v>0</v>
      </c>
      <c r="QKB186" s="13">
        <f t="shared" si="183"/>
        <v>0</v>
      </c>
      <c r="QKC186" s="13">
        <f t="shared" si="183"/>
        <v>0</v>
      </c>
      <c r="QKD186" s="13">
        <f t="shared" si="183"/>
        <v>0</v>
      </c>
      <c r="QKE186" s="13">
        <f t="shared" si="183"/>
        <v>0</v>
      </c>
      <c r="QKF186" s="13">
        <f t="shared" si="183"/>
        <v>0</v>
      </c>
      <c r="QKG186" s="13">
        <f t="shared" si="183"/>
        <v>0</v>
      </c>
      <c r="QKH186" s="13">
        <f t="shared" si="183"/>
        <v>0</v>
      </c>
      <c r="QKI186" s="13">
        <f t="shared" si="183"/>
        <v>0</v>
      </c>
      <c r="QKJ186" s="13">
        <f t="shared" si="183"/>
        <v>0</v>
      </c>
      <c r="QKK186" s="13">
        <f t="shared" si="183"/>
        <v>0</v>
      </c>
      <c r="QKL186" s="13">
        <f t="shared" si="183"/>
        <v>0</v>
      </c>
      <c r="QKM186" s="13">
        <f t="shared" si="183"/>
        <v>0</v>
      </c>
      <c r="QKN186" s="13">
        <f t="shared" si="183"/>
        <v>0</v>
      </c>
      <c r="QKO186" s="13">
        <f t="shared" si="183"/>
        <v>0</v>
      </c>
      <c r="QKP186" s="13">
        <f t="shared" si="183"/>
        <v>0</v>
      </c>
      <c r="QKQ186" s="13">
        <f t="shared" si="183"/>
        <v>0</v>
      </c>
      <c r="QKR186" s="13">
        <f t="shared" si="183"/>
        <v>0</v>
      </c>
      <c r="QKS186" s="13">
        <f t="shared" si="183"/>
        <v>0</v>
      </c>
      <c r="QKT186" s="13">
        <f t="shared" si="183"/>
        <v>0</v>
      </c>
      <c r="QKU186" s="13">
        <f t="shared" si="183"/>
        <v>0</v>
      </c>
      <c r="QKV186" s="13">
        <f t="shared" si="183"/>
        <v>0</v>
      </c>
      <c r="QKW186" s="13">
        <f t="shared" ref="QKW186:QNH186" si="184">general_device_image.description</f>
        <v>0</v>
      </c>
      <c r="QKX186" s="13">
        <f t="shared" si="184"/>
        <v>0</v>
      </c>
      <c r="QKY186" s="13">
        <f t="shared" si="184"/>
        <v>0</v>
      </c>
      <c r="QKZ186" s="13">
        <f t="shared" si="184"/>
        <v>0</v>
      </c>
      <c r="QLA186" s="13">
        <f t="shared" si="184"/>
        <v>0</v>
      </c>
      <c r="QLB186" s="13">
        <f t="shared" si="184"/>
        <v>0</v>
      </c>
      <c r="QLC186" s="13">
        <f t="shared" si="184"/>
        <v>0</v>
      </c>
      <c r="QLD186" s="13">
        <f t="shared" si="184"/>
        <v>0</v>
      </c>
      <c r="QLE186" s="13">
        <f t="shared" si="184"/>
        <v>0</v>
      </c>
      <c r="QLF186" s="13">
        <f t="shared" si="184"/>
        <v>0</v>
      </c>
      <c r="QLG186" s="13">
        <f t="shared" si="184"/>
        <v>0</v>
      </c>
      <c r="QLH186" s="13">
        <f t="shared" si="184"/>
        <v>0</v>
      </c>
      <c r="QLI186" s="13">
        <f t="shared" si="184"/>
        <v>0</v>
      </c>
      <c r="QLJ186" s="13">
        <f t="shared" si="184"/>
        <v>0</v>
      </c>
      <c r="QLK186" s="13">
        <f t="shared" si="184"/>
        <v>0</v>
      </c>
      <c r="QLL186" s="13">
        <f t="shared" si="184"/>
        <v>0</v>
      </c>
      <c r="QLM186" s="13">
        <f t="shared" si="184"/>
        <v>0</v>
      </c>
      <c r="QLN186" s="13">
        <f t="shared" si="184"/>
        <v>0</v>
      </c>
      <c r="QLO186" s="13">
        <f t="shared" si="184"/>
        <v>0</v>
      </c>
      <c r="QLP186" s="13">
        <f t="shared" si="184"/>
        <v>0</v>
      </c>
      <c r="QLQ186" s="13">
        <f t="shared" si="184"/>
        <v>0</v>
      </c>
      <c r="QLR186" s="13">
        <f t="shared" si="184"/>
        <v>0</v>
      </c>
      <c r="QLS186" s="13">
        <f t="shared" si="184"/>
        <v>0</v>
      </c>
      <c r="QLT186" s="13">
        <f t="shared" si="184"/>
        <v>0</v>
      </c>
      <c r="QLU186" s="13">
        <f t="shared" si="184"/>
        <v>0</v>
      </c>
      <c r="QLV186" s="13">
        <f t="shared" si="184"/>
        <v>0</v>
      </c>
      <c r="QLW186" s="13">
        <f t="shared" si="184"/>
        <v>0</v>
      </c>
      <c r="QLX186" s="13">
        <f t="shared" si="184"/>
        <v>0</v>
      </c>
      <c r="QLY186" s="13">
        <f t="shared" si="184"/>
        <v>0</v>
      </c>
      <c r="QLZ186" s="13">
        <f t="shared" si="184"/>
        <v>0</v>
      </c>
      <c r="QMA186" s="13">
        <f t="shared" si="184"/>
        <v>0</v>
      </c>
      <c r="QMB186" s="13">
        <f t="shared" si="184"/>
        <v>0</v>
      </c>
      <c r="QMC186" s="13">
        <f t="shared" si="184"/>
        <v>0</v>
      </c>
      <c r="QMD186" s="13">
        <f t="shared" si="184"/>
        <v>0</v>
      </c>
      <c r="QME186" s="13">
        <f t="shared" si="184"/>
        <v>0</v>
      </c>
      <c r="QMF186" s="13">
        <f t="shared" si="184"/>
        <v>0</v>
      </c>
      <c r="QMG186" s="13">
        <f t="shared" si="184"/>
        <v>0</v>
      </c>
      <c r="QMH186" s="13">
        <f t="shared" si="184"/>
        <v>0</v>
      </c>
      <c r="QMI186" s="13">
        <f t="shared" si="184"/>
        <v>0</v>
      </c>
      <c r="QMJ186" s="13">
        <f t="shared" si="184"/>
        <v>0</v>
      </c>
      <c r="QMK186" s="13">
        <f t="shared" si="184"/>
        <v>0</v>
      </c>
      <c r="QML186" s="13">
        <f t="shared" si="184"/>
        <v>0</v>
      </c>
      <c r="QMM186" s="13">
        <f t="shared" si="184"/>
        <v>0</v>
      </c>
      <c r="QMN186" s="13">
        <f t="shared" si="184"/>
        <v>0</v>
      </c>
      <c r="QMO186" s="13">
        <f t="shared" si="184"/>
        <v>0</v>
      </c>
      <c r="QMP186" s="13">
        <f t="shared" si="184"/>
        <v>0</v>
      </c>
      <c r="QMQ186" s="13">
        <f t="shared" si="184"/>
        <v>0</v>
      </c>
      <c r="QMR186" s="13">
        <f t="shared" si="184"/>
        <v>0</v>
      </c>
      <c r="QMS186" s="13">
        <f t="shared" si="184"/>
        <v>0</v>
      </c>
      <c r="QMT186" s="13">
        <f t="shared" si="184"/>
        <v>0</v>
      </c>
      <c r="QMU186" s="13">
        <f t="shared" si="184"/>
        <v>0</v>
      </c>
      <c r="QMV186" s="13">
        <f t="shared" si="184"/>
        <v>0</v>
      </c>
      <c r="QMW186" s="13">
        <f t="shared" si="184"/>
        <v>0</v>
      </c>
      <c r="QMX186" s="13">
        <f t="shared" si="184"/>
        <v>0</v>
      </c>
      <c r="QMY186" s="13">
        <f t="shared" si="184"/>
        <v>0</v>
      </c>
      <c r="QMZ186" s="13">
        <f t="shared" si="184"/>
        <v>0</v>
      </c>
      <c r="QNA186" s="13">
        <f t="shared" si="184"/>
        <v>0</v>
      </c>
      <c r="QNB186" s="13">
        <f t="shared" si="184"/>
        <v>0</v>
      </c>
      <c r="QNC186" s="13">
        <f t="shared" si="184"/>
        <v>0</v>
      </c>
      <c r="QND186" s="13">
        <f t="shared" si="184"/>
        <v>0</v>
      </c>
      <c r="QNE186" s="13">
        <f t="shared" si="184"/>
        <v>0</v>
      </c>
      <c r="QNF186" s="13">
        <f t="shared" si="184"/>
        <v>0</v>
      </c>
      <c r="QNG186" s="13">
        <f t="shared" si="184"/>
        <v>0</v>
      </c>
      <c r="QNH186" s="13">
        <f t="shared" si="184"/>
        <v>0</v>
      </c>
      <c r="QNI186" s="13">
        <f t="shared" ref="QNI186:QPT186" si="185">general_device_image.description</f>
        <v>0</v>
      </c>
      <c r="QNJ186" s="13">
        <f t="shared" si="185"/>
        <v>0</v>
      </c>
      <c r="QNK186" s="13">
        <f t="shared" si="185"/>
        <v>0</v>
      </c>
      <c r="QNL186" s="13">
        <f t="shared" si="185"/>
        <v>0</v>
      </c>
      <c r="QNM186" s="13">
        <f t="shared" si="185"/>
        <v>0</v>
      </c>
      <c r="QNN186" s="13">
        <f t="shared" si="185"/>
        <v>0</v>
      </c>
      <c r="QNO186" s="13">
        <f t="shared" si="185"/>
        <v>0</v>
      </c>
      <c r="QNP186" s="13">
        <f t="shared" si="185"/>
        <v>0</v>
      </c>
      <c r="QNQ186" s="13">
        <f t="shared" si="185"/>
        <v>0</v>
      </c>
      <c r="QNR186" s="13">
        <f t="shared" si="185"/>
        <v>0</v>
      </c>
      <c r="QNS186" s="13">
        <f t="shared" si="185"/>
        <v>0</v>
      </c>
      <c r="QNT186" s="13">
        <f t="shared" si="185"/>
        <v>0</v>
      </c>
      <c r="QNU186" s="13">
        <f t="shared" si="185"/>
        <v>0</v>
      </c>
      <c r="QNV186" s="13">
        <f t="shared" si="185"/>
        <v>0</v>
      </c>
      <c r="QNW186" s="13">
        <f t="shared" si="185"/>
        <v>0</v>
      </c>
      <c r="QNX186" s="13">
        <f t="shared" si="185"/>
        <v>0</v>
      </c>
      <c r="QNY186" s="13">
        <f t="shared" si="185"/>
        <v>0</v>
      </c>
      <c r="QNZ186" s="13">
        <f t="shared" si="185"/>
        <v>0</v>
      </c>
      <c r="QOA186" s="13">
        <f t="shared" si="185"/>
        <v>0</v>
      </c>
      <c r="QOB186" s="13">
        <f t="shared" si="185"/>
        <v>0</v>
      </c>
      <c r="QOC186" s="13">
        <f t="shared" si="185"/>
        <v>0</v>
      </c>
      <c r="QOD186" s="13">
        <f t="shared" si="185"/>
        <v>0</v>
      </c>
      <c r="QOE186" s="13">
        <f t="shared" si="185"/>
        <v>0</v>
      </c>
      <c r="QOF186" s="13">
        <f t="shared" si="185"/>
        <v>0</v>
      </c>
      <c r="QOG186" s="13">
        <f t="shared" si="185"/>
        <v>0</v>
      </c>
      <c r="QOH186" s="13">
        <f t="shared" si="185"/>
        <v>0</v>
      </c>
      <c r="QOI186" s="13">
        <f t="shared" si="185"/>
        <v>0</v>
      </c>
      <c r="QOJ186" s="13">
        <f t="shared" si="185"/>
        <v>0</v>
      </c>
      <c r="QOK186" s="13">
        <f t="shared" si="185"/>
        <v>0</v>
      </c>
      <c r="QOL186" s="13">
        <f t="shared" si="185"/>
        <v>0</v>
      </c>
      <c r="QOM186" s="13">
        <f t="shared" si="185"/>
        <v>0</v>
      </c>
      <c r="QON186" s="13">
        <f t="shared" si="185"/>
        <v>0</v>
      </c>
      <c r="QOO186" s="13">
        <f t="shared" si="185"/>
        <v>0</v>
      </c>
      <c r="QOP186" s="13">
        <f t="shared" si="185"/>
        <v>0</v>
      </c>
      <c r="QOQ186" s="13">
        <f t="shared" si="185"/>
        <v>0</v>
      </c>
      <c r="QOR186" s="13">
        <f t="shared" si="185"/>
        <v>0</v>
      </c>
      <c r="QOS186" s="13">
        <f t="shared" si="185"/>
        <v>0</v>
      </c>
      <c r="QOT186" s="13">
        <f t="shared" si="185"/>
        <v>0</v>
      </c>
      <c r="QOU186" s="13">
        <f t="shared" si="185"/>
        <v>0</v>
      </c>
      <c r="QOV186" s="13">
        <f t="shared" si="185"/>
        <v>0</v>
      </c>
      <c r="QOW186" s="13">
        <f t="shared" si="185"/>
        <v>0</v>
      </c>
      <c r="QOX186" s="13">
        <f t="shared" si="185"/>
        <v>0</v>
      </c>
      <c r="QOY186" s="13">
        <f t="shared" si="185"/>
        <v>0</v>
      </c>
      <c r="QOZ186" s="13">
        <f t="shared" si="185"/>
        <v>0</v>
      </c>
      <c r="QPA186" s="13">
        <f t="shared" si="185"/>
        <v>0</v>
      </c>
      <c r="QPB186" s="13">
        <f t="shared" si="185"/>
        <v>0</v>
      </c>
      <c r="QPC186" s="13">
        <f t="shared" si="185"/>
        <v>0</v>
      </c>
      <c r="QPD186" s="13">
        <f t="shared" si="185"/>
        <v>0</v>
      </c>
      <c r="QPE186" s="13">
        <f t="shared" si="185"/>
        <v>0</v>
      </c>
      <c r="QPF186" s="13">
        <f t="shared" si="185"/>
        <v>0</v>
      </c>
      <c r="QPG186" s="13">
        <f t="shared" si="185"/>
        <v>0</v>
      </c>
      <c r="QPH186" s="13">
        <f t="shared" si="185"/>
        <v>0</v>
      </c>
      <c r="QPI186" s="13">
        <f t="shared" si="185"/>
        <v>0</v>
      </c>
      <c r="QPJ186" s="13">
        <f t="shared" si="185"/>
        <v>0</v>
      </c>
      <c r="QPK186" s="13">
        <f t="shared" si="185"/>
        <v>0</v>
      </c>
      <c r="QPL186" s="13">
        <f t="shared" si="185"/>
        <v>0</v>
      </c>
      <c r="QPM186" s="13">
        <f t="shared" si="185"/>
        <v>0</v>
      </c>
      <c r="QPN186" s="13">
        <f t="shared" si="185"/>
        <v>0</v>
      </c>
      <c r="QPO186" s="13">
        <f t="shared" si="185"/>
        <v>0</v>
      </c>
      <c r="QPP186" s="13">
        <f t="shared" si="185"/>
        <v>0</v>
      </c>
      <c r="QPQ186" s="13">
        <f t="shared" si="185"/>
        <v>0</v>
      </c>
      <c r="QPR186" s="13">
        <f t="shared" si="185"/>
        <v>0</v>
      </c>
      <c r="QPS186" s="13">
        <f t="shared" si="185"/>
        <v>0</v>
      </c>
      <c r="QPT186" s="13">
        <f t="shared" si="185"/>
        <v>0</v>
      </c>
      <c r="QPU186" s="13">
        <f t="shared" ref="QPU186:QSF186" si="186">general_device_image.description</f>
        <v>0</v>
      </c>
      <c r="QPV186" s="13">
        <f t="shared" si="186"/>
        <v>0</v>
      </c>
      <c r="QPW186" s="13">
        <f t="shared" si="186"/>
        <v>0</v>
      </c>
      <c r="QPX186" s="13">
        <f t="shared" si="186"/>
        <v>0</v>
      </c>
      <c r="QPY186" s="13">
        <f t="shared" si="186"/>
        <v>0</v>
      </c>
      <c r="QPZ186" s="13">
        <f t="shared" si="186"/>
        <v>0</v>
      </c>
      <c r="QQA186" s="13">
        <f t="shared" si="186"/>
        <v>0</v>
      </c>
      <c r="QQB186" s="13">
        <f t="shared" si="186"/>
        <v>0</v>
      </c>
      <c r="QQC186" s="13">
        <f t="shared" si="186"/>
        <v>0</v>
      </c>
      <c r="QQD186" s="13">
        <f t="shared" si="186"/>
        <v>0</v>
      </c>
      <c r="QQE186" s="13">
        <f t="shared" si="186"/>
        <v>0</v>
      </c>
      <c r="QQF186" s="13">
        <f t="shared" si="186"/>
        <v>0</v>
      </c>
      <c r="QQG186" s="13">
        <f t="shared" si="186"/>
        <v>0</v>
      </c>
      <c r="QQH186" s="13">
        <f t="shared" si="186"/>
        <v>0</v>
      </c>
      <c r="QQI186" s="13">
        <f t="shared" si="186"/>
        <v>0</v>
      </c>
      <c r="QQJ186" s="13">
        <f t="shared" si="186"/>
        <v>0</v>
      </c>
      <c r="QQK186" s="13">
        <f t="shared" si="186"/>
        <v>0</v>
      </c>
      <c r="QQL186" s="13">
        <f t="shared" si="186"/>
        <v>0</v>
      </c>
      <c r="QQM186" s="13">
        <f t="shared" si="186"/>
        <v>0</v>
      </c>
      <c r="QQN186" s="13">
        <f t="shared" si="186"/>
        <v>0</v>
      </c>
      <c r="QQO186" s="13">
        <f t="shared" si="186"/>
        <v>0</v>
      </c>
      <c r="QQP186" s="13">
        <f t="shared" si="186"/>
        <v>0</v>
      </c>
      <c r="QQQ186" s="13">
        <f t="shared" si="186"/>
        <v>0</v>
      </c>
      <c r="QQR186" s="13">
        <f t="shared" si="186"/>
        <v>0</v>
      </c>
      <c r="QQS186" s="13">
        <f t="shared" si="186"/>
        <v>0</v>
      </c>
      <c r="QQT186" s="13">
        <f t="shared" si="186"/>
        <v>0</v>
      </c>
      <c r="QQU186" s="13">
        <f t="shared" si="186"/>
        <v>0</v>
      </c>
      <c r="QQV186" s="13">
        <f t="shared" si="186"/>
        <v>0</v>
      </c>
      <c r="QQW186" s="13">
        <f t="shared" si="186"/>
        <v>0</v>
      </c>
      <c r="QQX186" s="13">
        <f t="shared" si="186"/>
        <v>0</v>
      </c>
      <c r="QQY186" s="13">
        <f t="shared" si="186"/>
        <v>0</v>
      </c>
      <c r="QQZ186" s="13">
        <f t="shared" si="186"/>
        <v>0</v>
      </c>
      <c r="QRA186" s="13">
        <f t="shared" si="186"/>
        <v>0</v>
      </c>
      <c r="QRB186" s="13">
        <f t="shared" si="186"/>
        <v>0</v>
      </c>
      <c r="QRC186" s="13">
        <f t="shared" si="186"/>
        <v>0</v>
      </c>
      <c r="QRD186" s="13">
        <f t="shared" si="186"/>
        <v>0</v>
      </c>
      <c r="QRE186" s="13">
        <f t="shared" si="186"/>
        <v>0</v>
      </c>
      <c r="QRF186" s="13">
        <f t="shared" si="186"/>
        <v>0</v>
      </c>
      <c r="QRG186" s="13">
        <f t="shared" si="186"/>
        <v>0</v>
      </c>
      <c r="QRH186" s="13">
        <f t="shared" si="186"/>
        <v>0</v>
      </c>
      <c r="QRI186" s="13">
        <f t="shared" si="186"/>
        <v>0</v>
      </c>
      <c r="QRJ186" s="13">
        <f t="shared" si="186"/>
        <v>0</v>
      </c>
      <c r="QRK186" s="13">
        <f t="shared" si="186"/>
        <v>0</v>
      </c>
      <c r="QRL186" s="13">
        <f t="shared" si="186"/>
        <v>0</v>
      </c>
      <c r="QRM186" s="13">
        <f t="shared" si="186"/>
        <v>0</v>
      </c>
      <c r="QRN186" s="13">
        <f t="shared" si="186"/>
        <v>0</v>
      </c>
      <c r="QRO186" s="13">
        <f t="shared" si="186"/>
        <v>0</v>
      </c>
      <c r="QRP186" s="13">
        <f t="shared" si="186"/>
        <v>0</v>
      </c>
      <c r="QRQ186" s="13">
        <f t="shared" si="186"/>
        <v>0</v>
      </c>
      <c r="QRR186" s="13">
        <f t="shared" si="186"/>
        <v>0</v>
      </c>
      <c r="QRS186" s="13">
        <f t="shared" si="186"/>
        <v>0</v>
      </c>
      <c r="QRT186" s="13">
        <f t="shared" si="186"/>
        <v>0</v>
      </c>
      <c r="QRU186" s="13">
        <f t="shared" si="186"/>
        <v>0</v>
      </c>
      <c r="QRV186" s="13">
        <f t="shared" si="186"/>
        <v>0</v>
      </c>
      <c r="QRW186" s="13">
        <f t="shared" si="186"/>
        <v>0</v>
      </c>
      <c r="QRX186" s="13">
        <f t="shared" si="186"/>
        <v>0</v>
      </c>
      <c r="QRY186" s="13">
        <f t="shared" si="186"/>
        <v>0</v>
      </c>
      <c r="QRZ186" s="13">
        <f t="shared" si="186"/>
        <v>0</v>
      </c>
      <c r="QSA186" s="13">
        <f t="shared" si="186"/>
        <v>0</v>
      </c>
      <c r="QSB186" s="13">
        <f t="shared" si="186"/>
        <v>0</v>
      </c>
      <c r="QSC186" s="13">
        <f t="shared" si="186"/>
        <v>0</v>
      </c>
      <c r="QSD186" s="13">
        <f t="shared" si="186"/>
        <v>0</v>
      </c>
      <c r="QSE186" s="13">
        <f t="shared" si="186"/>
        <v>0</v>
      </c>
      <c r="QSF186" s="13">
        <f t="shared" si="186"/>
        <v>0</v>
      </c>
      <c r="QSG186" s="13">
        <f t="shared" ref="QSG186:QUR186" si="187">general_device_image.description</f>
        <v>0</v>
      </c>
      <c r="QSH186" s="13">
        <f t="shared" si="187"/>
        <v>0</v>
      </c>
      <c r="QSI186" s="13">
        <f t="shared" si="187"/>
        <v>0</v>
      </c>
      <c r="QSJ186" s="13">
        <f t="shared" si="187"/>
        <v>0</v>
      </c>
      <c r="QSK186" s="13">
        <f t="shared" si="187"/>
        <v>0</v>
      </c>
      <c r="QSL186" s="13">
        <f t="shared" si="187"/>
        <v>0</v>
      </c>
      <c r="QSM186" s="13">
        <f t="shared" si="187"/>
        <v>0</v>
      </c>
      <c r="QSN186" s="13">
        <f t="shared" si="187"/>
        <v>0</v>
      </c>
      <c r="QSO186" s="13">
        <f t="shared" si="187"/>
        <v>0</v>
      </c>
      <c r="QSP186" s="13">
        <f t="shared" si="187"/>
        <v>0</v>
      </c>
      <c r="QSQ186" s="13">
        <f t="shared" si="187"/>
        <v>0</v>
      </c>
      <c r="QSR186" s="13">
        <f t="shared" si="187"/>
        <v>0</v>
      </c>
      <c r="QSS186" s="13">
        <f t="shared" si="187"/>
        <v>0</v>
      </c>
      <c r="QST186" s="13">
        <f t="shared" si="187"/>
        <v>0</v>
      </c>
      <c r="QSU186" s="13">
        <f t="shared" si="187"/>
        <v>0</v>
      </c>
      <c r="QSV186" s="13">
        <f t="shared" si="187"/>
        <v>0</v>
      </c>
      <c r="QSW186" s="13">
        <f t="shared" si="187"/>
        <v>0</v>
      </c>
      <c r="QSX186" s="13">
        <f t="shared" si="187"/>
        <v>0</v>
      </c>
      <c r="QSY186" s="13">
        <f t="shared" si="187"/>
        <v>0</v>
      </c>
      <c r="QSZ186" s="13">
        <f t="shared" si="187"/>
        <v>0</v>
      </c>
      <c r="QTA186" s="13">
        <f t="shared" si="187"/>
        <v>0</v>
      </c>
      <c r="QTB186" s="13">
        <f t="shared" si="187"/>
        <v>0</v>
      </c>
      <c r="QTC186" s="13">
        <f t="shared" si="187"/>
        <v>0</v>
      </c>
      <c r="QTD186" s="13">
        <f t="shared" si="187"/>
        <v>0</v>
      </c>
      <c r="QTE186" s="13">
        <f t="shared" si="187"/>
        <v>0</v>
      </c>
      <c r="QTF186" s="13">
        <f t="shared" si="187"/>
        <v>0</v>
      </c>
      <c r="QTG186" s="13">
        <f t="shared" si="187"/>
        <v>0</v>
      </c>
      <c r="QTH186" s="13">
        <f t="shared" si="187"/>
        <v>0</v>
      </c>
      <c r="QTI186" s="13">
        <f t="shared" si="187"/>
        <v>0</v>
      </c>
      <c r="QTJ186" s="13">
        <f t="shared" si="187"/>
        <v>0</v>
      </c>
      <c r="QTK186" s="13">
        <f t="shared" si="187"/>
        <v>0</v>
      </c>
      <c r="QTL186" s="13">
        <f t="shared" si="187"/>
        <v>0</v>
      </c>
      <c r="QTM186" s="13">
        <f t="shared" si="187"/>
        <v>0</v>
      </c>
      <c r="QTN186" s="13">
        <f t="shared" si="187"/>
        <v>0</v>
      </c>
      <c r="QTO186" s="13">
        <f t="shared" si="187"/>
        <v>0</v>
      </c>
      <c r="QTP186" s="13">
        <f t="shared" si="187"/>
        <v>0</v>
      </c>
      <c r="QTQ186" s="13">
        <f t="shared" si="187"/>
        <v>0</v>
      </c>
      <c r="QTR186" s="13">
        <f t="shared" si="187"/>
        <v>0</v>
      </c>
      <c r="QTS186" s="13">
        <f t="shared" si="187"/>
        <v>0</v>
      </c>
      <c r="QTT186" s="13">
        <f t="shared" si="187"/>
        <v>0</v>
      </c>
      <c r="QTU186" s="13">
        <f t="shared" si="187"/>
        <v>0</v>
      </c>
      <c r="QTV186" s="13">
        <f t="shared" si="187"/>
        <v>0</v>
      </c>
      <c r="QTW186" s="13">
        <f t="shared" si="187"/>
        <v>0</v>
      </c>
      <c r="QTX186" s="13">
        <f t="shared" si="187"/>
        <v>0</v>
      </c>
      <c r="QTY186" s="13">
        <f t="shared" si="187"/>
        <v>0</v>
      </c>
      <c r="QTZ186" s="13">
        <f t="shared" si="187"/>
        <v>0</v>
      </c>
      <c r="QUA186" s="13">
        <f t="shared" si="187"/>
        <v>0</v>
      </c>
      <c r="QUB186" s="13">
        <f t="shared" si="187"/>
        <v>0</v>
      </c>
      <c r="QUC186" s="13">
        <f t="shared" si="187"/>
        <v>0</v>
      </c>
      <c r="QUD186" s="13">
        <f t="shared" si="187"/>
        <v>0</v>
      </c>
      <c r="QUE186" s="13">
        <f t="shared" si="187"/>
        <v>0</v>
      </c>
      <c r="QUF186" s="13">
        <f t="shared" si="187"/>
        <v>0</v>
      </c>
      <c r="QUG186" s="13">
        <f t="shared" si="187"/>
        <v>0</v>
      </c>
      <c r="QUH186" s="13">
        <f t="shared" si="187"/>
        <v>0</v>
      </c>
      <c r="QUI186" s="13">
        <f t="shared" si="187"/>
        <v>0</v>
      </c>
      <c r="QUJ186" s="13">
        <f t="shared" si="187"/>
        <v>0</v>
      </c>
      <c r="QUK186" s="13">
        <f t="shared" si="187"/>
        <v>0</v>
      </c>
      <c r="QUL186" s="13">
        <f t="shared" si="187"/>
        <v>0</v>
      </c>
      <c r="QUM186" s="13">
        <f t="shared" si="187"/>
        <v>0</v>
      </c>
      <c r="QUN186" s="13">
        <f t="shared" si="187"/>
        <v>0</v>
      </c>
      <c r="QUO186" s="13">
        <f t="shared" si="187"/>
        <v>0</v>
      </c>
      <c r="QUP186" s="13">
        <f t="shared" si="187"/>
        <v>0</v>
      </c>
      <c r="QUQ186" s="13">
        <f t="shared" si="187"/>
        <v>0</v>
      </c>
      <c r="QUR186" s="13">
        <f t="shared" si="187"/>
        <v>0</v>
      </c>
      <c r="QUS186" s="13">
        <f t="shared" ref="QUS186:QXD186" si="188">general_device_image.description</f>
        <v>0</v>
      </c>
      <c r="QUT186" s="13">
        <f t="shared" si="188"/>
        <v>0</v>
      </c>
      <c r="QUU186" s="13">
        <f t="shared" si="188"/>
        <v>0</v>
      </c>
      <c r="QUV186" s="13">
        <f t="shared" si="188"/>
        <v>0</v>
      </c>
      <c r="QUW186" s="13">
        <f t="shared" si="188"/>
        <v>0</v>
      </c>
      <c r="QUX186" s="13">
        <f t="shared" si="188"/>
        <v>0</v>
      </c>
      <c r="QUY186" s="13">
        <f t="shared" si="188"/>
        <v>0</v>
      </c>
      <c r="QUZ186" s="13">
        <f t="shared" si="188"/>
        <v>0</v>
      </c>
      <c r="QVA186" s="13">
        <f t="shared" si="188"/>
        <v>0</v>
      </c>
      <c r="QVB186" s="13">
        <f t="shared" si="188"/>
        <v>0</v>
      </c>
      <c r="QVC186" s="13">
        <f t="shared" si="188"/>
        <v>0</v>
      </c>
      <c r="QVD186" s="13">
        <f t="shared" si="188"/>
        <v>0</v>
      </c>
      <c r="QVE186" s="13">
        <f t="shared" si="188"/>
        <v>0</v>
      </c>
      <c r="QVF186" s="13">
        <f t="shared" si="188"/>
        <v>0</v>
      </c>
      <c r="QVG186" s="13">
        <f t="shared" si="188"/>
        <v>0</v>
      </c>
      <c r="QVH186" s="13">
        <f t="shared" si="188"/>
        <v>0</v>
      </c>
      <c r="QVI186" s="13">
        <f t="shared" si="188"/>
        <v>0</v>
      </c>
      <c r="QVJ186" s="13">
        <f t="shared" si="188"/>
        <v>0</v>
      </c>
      <c r="QVK186" s="13">
        <f t="shared" si="188"/>
        <v>0</v>
      </c>
      <c r="QVL186" s="13">
        <f t="shared" si="188"/>
        <v>0</v>
      </c>
      <c r="QVM186" s="13">
        <f t="shared" si="188"/>
        <v>0</v>
      </c>
      <c r="QVN186" s="13">
        <f t="shared" si="188"/>
        <v>0</v>
      </c>
      <c r="QVO186" s="13">
        <f t="shared" si="188"/>
        <v>0</v>
      </c>
      <c r="QVP186" s="13">
        <f t="shared" si="188"/>
        <v>0</v>
      </c>
      <c r="QVQ186" s="13">
        <f t="shared" si="188"/>
        <v>0</v>
      </c>
      <c r="QVR186" s="13">
        <f t="shared" si="188"/>
        <v>0</v>
      </c>
      <c r="QVS186" s="13">
        <f t="shared" si="188"/>
        <v>0</v>
      </c>
      <c r="QVT186" s="13">
        <f t="shared" si="188"/>
        <v>0</v>
      </c>
      <c r="QVU186" s="13">
        <f t="shared" si="188"/>
        <v>0</v>
      </c>
      <c r="QVV186" s="13">
        <f t="shared" si="188"/>
        <v>0</v>
      </c>
      <c r="QVW186" s="13">
        <f t="shared" si="188"/>
        <v>0</v>
      </c>
      <c r="QVX186" s="13">
        <f t="shared" si="188"/>
        <v>0</v>
      </c>
      <c r="QVY186" s="13">
        <f t="shared" si="188"/>
        <v>0</v>
      </c>
      <c r="QVZ186" s="13">
        <f t="shared" si="188"/>
        <v>0</v>
      </c>
      <c r="QWA186" s="13">
        <f t="shared" si="188"/>
        <v>0</v>
      </c>
      <c r="QWB186" s="13">
        <f t="shared" si="188"/>
        <v>0</v>
      </c>
      <c r="QWC186" s="13">
        <f t="shared" si="188"/>
        <v>0</v>
      </c>
      <c r="QWD186" s="13">
        <f t="shared" si="188"/>
        <v>0</v>
      </c>
      <c r="QWE186" s="13">
        <f t="shared" si="188"/>
        <v>0</v>
      </c>
      <c r="QWF186" s="13">
        <f t="shared" si="188"/>
        <v>0</v>
      </c>
      <c r="QWG186" s="13">
        <f t="shared" si="188"/>
        <v>0</v>
      </c>
      <c r="QWH186" s="13">
        <f t="shared" si="188"/>
        <v>0</v>
      </c>
      <c r="QWI186" s="13">
        <f t="shared" si="188"/>
        <v>0</v>
      </c>
      <c r="QWJ186" s="13">
        <f t="shared" si="188"/>
        <v>0</v>
      </c>
      <c r="QWK186" s="13">
        <f t="shared" si="188"/>
        <v>0</v>
      </c>
      <c r="QWL186" s="13">
        <f t="shared" si="188"/>
        <v>0</v>
      </c>
      <c r="QWM186" s="13">
        <f t="shared" si="188"/>
        <v>0</v>
      </c>
      <c r="QWN186" s="13">
        <f t="shared" si="188"/>
        <v>0</v>
      </c>
      <c r="QWO186" s="13">
        <f t="shared" si="188"/>
        <v>0</v>
      </c>
      <c r="QWP186" s="13">
        <f t="shared" si="188"/>
        <v>0</v>
      </c>
      <c r="QWQ186" s="13">
        <f t="shared" si="188"/>
        <v>0</v>
      </c>
      <c r="QWR186" s="13">
        <f t="shared" si="188"/>
        <v>0</v>
      </c>
      <c r="QWS186" s="13">
        <f t="shared" si="188"/>
        <v>0</v>
      </c>
      <c r="QWT186" s="13">
        <f t="shared" si="188"/>
        <v>0</v>
      </c>
      <c r="QWU186" s="13">
        <f t="shared" si="188"/>
        <v>0</v>
      </c>
      <c r="QWV186" s="13">
        <f t="shared" si="188"/>
        <v>0</v>
      </c>
      <c r="QWW186" s="13">
        <f t="shared" si="188"/>
        <v>0</v>
      </c>
      <c r="QWX186" s="13">
        <f t="shared" si="188"/>
        <v>0</v>
      </c>
      <c r="QWY186" s="13">
        <f t="shared" si="188"/>
        <v>0</v>
      </c>
      <c r="QWZ186" s="13">
        <f t="shared" si="188"/>
        <v>0</v>
      </c>
      <c r="QXA186" s="13">
        <f t="shared" si="188"/>
        <v>0</v>
      </c>
      <c r="QXB186" s="13">
        <f t="shared" si="188"/>
        <v>0</v>
      </c>
      <c r="QXC186" s="13">
        <f t="shared" si="188"/>
        <v>0</v>
      </c>
      <c r="QXD186" s="13">
        <f t="shared" si="188"/>
        <v>0</v>
      </c>
      <c r="QXE186" s="13">
        <f t="shared" ref="QXE186:QZP186" si="189">general_device_image.description</f>
        <v>0</v>
      </c>
      <c r="QXF186" s="13">
        <f t="shared" si="189"/>
        <v>0</v>
      </c>
      <c r="QXG186" s="13">
        <f t="shared" si="189"/>
        <v>0</v>
      </c>
      <c r="QXH186" s="13">
        <f t="shared" si="189"/>
        <v>0</v>
      </c>
      <c r="QXI186" s="13">
        <f t="shared" si="189"/>
        <v>0</v>
      </c>
      <c r="QXJ186" s="13">
        <f t="shared" si="189"/>
        <v>0</v>
      </c>
      <c r="QXK186" s="13">
        <f t="shared" si="189"/>
        <v>0</v>
      </c>
      <c r="QXL186" s="13">
        <f t="shared" si="189"/>
        <v>0</v>
      </c>
      <c r="QXM186" s="13">
        <f t="shared" si="189"/>
        <v>0</v>
      </c>
      <c r="QXN186" s="13">
        <f t="shared" si="189"/>
        <v>0</v>
      </c>
      <c r="QXO186" s="13">
        <f t="shared" si="189"/>
        <v>0</v>
      </c>
      <c r="QXP186" s="13">
        <f t="shared" si="189"/>
        <v>0</v>
      </c>
      <c r="QXQ186" s="13">
        <f t="shared" si="189"/>
        <v>0</v>
      </c>
      <c r="QXR186" s="13">
        <f t="shared" si="189"/>
        <v>0</v>
      </c>
      <c r="QXS186" s="13">
        <f t="shared" si="189"/>
        <v>0</v>
      </c>
      <c r="QXT186" s="13">
        <f t="shared" si="189"/>
        <v>0</v>
      </c>
      <c r="QXU186" s="13">
        <f t="shared" si="189"/>
        <v>0</v>
      </c>
      <c r="QXV186" s="13">
        <f t="shared" si="189"/>
        <v>0</v>
      </c>
      <c r="QXW186" s="13">
        <f t="shared" si="189"/>
        <v>0</v>
      </c>
      <c r="QXX186" s="13">
        <f t="shared" si="189"/>
        <v>0</v>
      </c>
      <c r="QXY186" s="13">
        <f t="shared" si="189"/>
        <v>0</v>
      </c>
      <c r="QXZ186" s="13">
        <f t="shared" si="189"/>
        <v>0</v>
      </c>
      <c r="QYA186" s="13">
        <f t="shared" si="189"/>
        <v>0</v>
      </c>
      <c r="QYB186" s="13">
        <f t="shared" si="189"/>
        <v>0</v>
      </c>
      <c r="QYC186" s="13">
        <f t="shared" si="189"/>
        <v>0</v>
      </c>
      <c r="QYD186" s="13">
        <f t="shared" si="189"/>
        <v>0</v>
      </c>
      <c r="QYE186" s="13">
        <f t="shared" si="189"/>
        <v>0</v>
      </c>
      <c r="QYF186" s="13">
        <f t="shared" si="189"/>
        <v>0</v>
      </c>
      <c r="QYG186" s="13">
        <f t="shared" si="189"/>
        <v>0</v>
      </c>
      <c r="QYH186" s="13">
        <f t="shared" si="189"/>
        <v>0</v>
      </c>
      <c r="QYI186" s="13">
        <f t="shared" si="189"/>
        <v>0</v>
      </c>
      <c r="QYJ186" s="13">
        <f t="shared" si="189"/>
        <v>0</v>
      </c>
      <c r="QYK186" s="13">
        <f t="shared" si="189"/>
        <v>0</v>
      </c>
      <c r="QYL186" s="13">
        <f t="shared" si="189"/>
        <v>0</v>
      </c>
      <c r="QYM186" s="13">
        <f t="shared" si="189"/>
        <v>0</v>
      </c>
      <c r="QYN186" s="13">
        <f t="shared" si="189"/>
        <v>0</v>
      </c>
      <c r="QYO186" s="13">
        <f t="shared" si="189"/>
        <v>0</v>
      </c>
      <c r="QYP186" s="13">
        <f t="shared" si="189"/>
        <v>0</v>
      </c>
      <c r="QYQ186" s="13">
        <f t="shared" si="189"/>
        <v>0</v>
      </c>
      <c r="QYR186" s="13">
        <f t="shared" si="189"/>
        <v>0</v>
      </c>
      <c r="QYS186" s="13">
        <f t="shared" si="189"/>
        <v>0</v>
      </c>
      <c r="QYT186" s="13">
        <f t="shared" si="189"/>
        <v>0</v>
      </c>
      <c r="QYU186" s="13">
        <f t="shared" si="189"/>
        <v>0</v>
      </c>
      <c r="QYV186" s="13">
        <f t="shared" si="189"/>
        <v>0</v>
      </c>
      <c r="QYW186" s="13">
        <f t="shared" si="189"/>
        <v>0</v>
      </c>
      <c r="QYX186" s="13">
        <f t="shared" si="189"/>
        <v>0</v>
      </c>
      <c r="QYY186" s="13">
        <f t="shared" si="189"/>
        <v>0</v>
      </c>
      <c r="QYZ186" s="13">
        <f t="shared" si="189"/>
        <v>0</v>
      </c>
      <c r="QZA186" s="13">
        <f t="shared" si="189"/>
        <v>0</v>
      </c>
      <c r="QZB186" s="13">
        <f t="shared" si="189"/>
        <v>0</v>
      </c>
      <c r="QZC186" s="13">
        <f t="shared" si="189"/>
        <v>0</v>
      </c>
      <c r="QZD186" s="13">
        <f t="shared" si="189"/>
        <v>0</v>
      </c>
      <c r="QZE186" s="13">
        <f t="shared" si="189"/>
        <v>0</v>
      </c>
      <c r="QZF186" s="13">
        <f t="shared" si="189"/>
        <v>0</v>
      </c>
      <c r="QZG186" s="13">
        <f t="shared" si="189"/>
        <v>0</v>
      </c>
      <c r="QZH186" s="13">
        <f t="shared" si="189"/>
        <v>0</v>
      </c>
      <c r="QZI186" s="13">
        <f t="shared" si="189"/>
        <v>0</v>
      </c>
      <c r="QZJ186" s="13">
        <f t="shared" si="189"/>
        <v>0</v>
      </c>
      <c r="QZK186" s="13">
        <f t="shared" si="189"/>
        <v>0</v>
      </c>
      <c r="QZL186" s="13">
        <f t="shared" si="189"/>
        <v>0</v>
      </c>
      <c r="QZM186" s="13">
        <f t="shared" si="189"/>
        <v>0</v>
      </c>
      <c r="QZN186" s="13">
        <f t="shared" si="189"/>
        <v>0</v>
      </c>
      <c r="QZO186" s="13">
        <f t="shared" si="189"/>
        <v>0</v>
      </c>
      <c r="QZP186" s="13">
        <f t="shared" si="189"/>
        <v>0</v>
      </c>
      <c r="QZQ186" s="13">
        <f t="shared" ref="QZQ186:RCB186" si="190">general_device_image.description</f>
        <v>0</v>
      </c>
      <c r="QZR186" s="13">
        <f t="shared" si="190"/>
        <v>0</v>
      </c>
      <c r="QZS186" s="13">
        <f t="shared" si="190"/>
        <v>0</v>
      </c>
      <c r="QZT186" s="13">
        <f t="shared" si="190"/>
        <v>0</v>
      </c>
      <c r="QZU186" s="13">
        <f t="shared" si="190"/>
        <v>0</v>
      </c>
      <c r="QZV186" s="13">
        <f t="shared" si="190"/>
        <v>0</v>
      </c>
      <c r="QZW186" s="13">
        <f t="shared" si="190"/>
        <v>0</v>
      </c>
      <c r="QZX186" s="13">
        <f t="shared" si="190"/>
        <v>0</v>
      </c>
      <c r="QZY186" s="13">
        <f t="shared" si="190"/>
        <v>0</v>
      </c>
      <c r="QZZ186" s="13">
        <f t="shared" si="190"/>
        <v>0</v>
      </c>
      <c r="RAA186" s="13">
        <f t="shared" si="190"/>
        <v>0</v>
      </c>
      <c r="RAB186" s="13">
        <f t="shared" si="190"/>
        <v>0</v>
      </c>
      <c r="RAC186" s="13">
        <f t="shared" si="190"/>
        <v>0</v>
      </c>
      <c r="RAD186" s="13">
        <f t="shared" si="190"/>
        <v>0</v>
      </c>
      <c r="RAE186" s="13">
        <f t="shared" si="190"/>
        <v>0</v>
      </c>
      <c r="RAF186" s="13">
        <f t="shared" si="190"/>
        <v>0</v>
      </c>
      <c r="RAG186" s="13">
        <f t="shared" si="190"/>
        <v>0</v>
      </c>
      <c r="RAH186" s="13">
        <f t="shared" si="190"/>
        <v>0</v>
      </c>
      <c r="RAI186" s="13">
        <f t="shared" si="190"/>
        <v>0</v>
      </c>
      <c r="RAJ186" s="13">
        <f t="shared" si="190"/>
        <v>0</v>
      </c>
      <c r="RAK186" s="13">
        <f t="shared" si="190"/>
        <v>0</v>
      </c>
      <c r="RAL186" s="13">
        <f t="shared" si="190"/>
        <v>0</v>
      </c>
      <c r="RAM186" s="13">
        <f t="shared" si="190"/>
        <v>0</v>
      </c>
      <c r="RAN186" s="13">
        <f t="shared" si="190"/>
        <v>0</v>
      </c>
      <c r="RAO186" s="13">
        <f t="shared" si="190"/>
        <v>0</v>
      </c>
      <c r="RAP186" s="13">
        <f t="shared" si="190"/>
        <v>0</v>
      </c>
      <c r="RAQ186" s="13">
        <f t="shared" si="190"/>
        <v>0</v>
      </c>
      <c r="RAR186" s="13">
        <f t="shared" si="190"/>
        <v>0</v>
      </c>
      <c r="RAS186" s="13">
        <f t="shared" si="190"/>
        <v>0</v>
      </c>
      <c r="RAT186" s="13">
        <f t="shared" si="190"/>
        <v>0</v>
      </c>
      <c r="RAU186" s="13">
        <f t="shared" si="190"/>
        <v>0</v>
      </c>
      <c r="RAV186" s="13">
        <f t="shared" si="190"/>
        <v>0</v>
      </c>
      <c r="RAW186" s="13">
        <f t="shared" si="190"/>
        <v>0</v>
      </c>
      <c r="RAX186" s="13">
        <f t="shared" si="190"/>
        <v>0</v>
      </c>
      <c r="RAY186" s="13">
        <f t="shared" si="190"/>
        <v>0</v>
      </c>
      <c r="RAZ186" s="13">
        <f t="shared" si="190"/>
        <v>0</v>
      </c>
      <c r="RBA186" s="13">
        <f t="shared" si="190"/>
        <v>0</v>
      </c>
      <c r="RBB186" s="13">
        <f t="shared" si="190"/>
        <v>0</v>
      </c>
      <c r="RBC186" s="13">
        <f t="shared" si="190"/>
        <v>0</v>
      </c>
      <c r="RBD186" s="13">
        <f t="shared" si="190"/>
        <v>0</v>
      </c>
      <c r="RBE186" s="13">
        <f t="shared" si="190"/>
        <v>0</v>
      </c>
      <c r="RBF186" s="13">
        <f t="shared" si="190"/>
        <v>0</v>
      </c>
      <c r="RBG186" s="13">
        <f t="shared" si="190"/>
        <v>0</v>
      </c>
      <c r="RBH186" s="13">
        <f t="shared" si="190"/>
        <v>0</v>
      </c>
      <c r="RBI186" s="13">
        <f t="shared" si="190"/>
        <v>0</v>
      </c>
      <c r="RBJ186" s="13">
        <f t="shared" si="190"/>
        <v>0</v>
      </c>
      <c r="RBK186" s="13">
        <f t="shared" si="190"/>
        <v>0</v>
      </c>
      <c r="RBL186" s="13">
        <f t="shared" si="190"/>
        <v>0</v>
      </c>
      <c r="RBM186" s="13">
        <f t="shared" si="190"/>
        <v>0</v>
      </c>
      <c r="RBN186" s="13">
        <f t="shared" si="190"/>
        <v>0</v>
      </c>
      <c r="RBO186" s="13">
        <f t="shared" si="190"/>
        <v>0</v>
      </c>
      <c r="RBP186" s="13">
        <f t="shared" si="190"/>
        <v>0</v>
      </c>
      <c r="RBQ186" s="13">
        <f t="shared" si="190"/>
        <v>0</v>
      </c>
      <c r="RBR186" s="13">
        <f t="shared" si="190"/>
        <v>0</v>
      </c>
      <c r="RBS186" s="13">
        <f t="shared" si="190"/>
        <v>0</v>
      </c>
      <c r="RBT186" s="13">
        <f t="shared" si="190"/>
        <v>0</v>
      </c>
      <c r="RBU186" s="13">
        <f t="shared" si="190"/>
        <v>0</v>
      </c>
      <c r="RBV186" s="13">
        <f t="shared" si="190"/>
        <v>0</v>
      </c>
      <c r="RBW186" s="13">
        <f t="shared" si="190"/>
        <v>0</v>
      </c>
      <c r="RBX186" s="13">
        <f t="shared" si="190"/>
        <v>0</v>
      </c>
      <c r="RBY186" s="13">
        <f t="shared" si="190"/>
        <v>0</v>
      </c>
      <c r="RBZ186" s="13">
        <f t="shared" si="190"/>
        <v>0</v>
      </c>
      <c r="RCA186" s="13">
        <f t="shared" si="190"/>
        <v>0</v>
      </c>
      <c r="RCB186" s="13">
        <f t="shared" si="190"/>
        <v>0</v>
      </c>
      <c r="RCC186" s="13">
        <f t="shared" ref="RCC186:REN186" si="191">general_device_image.description</f>
        <v>0</v>
      </c>
      <c r="RCD186" s="13">
        <f t="shared" si="191"/>
        <v>0</v>
      </c>
      <c r="RCE186" s="13">
        <f t="shared" si="191"/>
        <v>0</v>
      </c>
      <c r="RCF186" s="13">
        <f t="shared" si="191"/>
        <v>0</v>
      </c>
      <c r="RCG186" s="13">
        <f t="shared" si="191"/>
        <v>0</v>
      </c>
      <c r="RCH186" s="13">
        <f t="shared" si="191"/>
        <v>0</v>
      </c>
      <c r="RCI186" s="13">
        <f t="shared" si="191"/>
        <v>0</v>
      </c>
      <c r="RCJ186" s="13">
        <f t="shared" si="191"/>
        <v>0</v>
      </c>
      <c r="RCK186" s="13">
        <f t="shared" si="191"/>
        <v>0</v>
      </c>
      <c r="RCL186" s="13">
        <f t="shared" si="191"/>
        <v>0</v>
      </c>
      <c r="RCM186" s="13">
        <f t="shared" si="191"/>
        <v>0</v>
      </c>
      <c r="RCN186" s="13">
        <f t="shared" si="191"/>
        <v>0</v>
      </c>
      <c r="RCO186" s="13">
        <f t="shared" si="191"/>
        <v>0</v>
      </c>
      <c r="RCP186" s="13">
        <f t="shared" si="191"/>
        <v>0</v>
      </c>
      <c r="RCQ186" s="13">
        <f t="shared" si="191"/>
        <v>0</v>
      </c>
      <c r="RCR186" s="13">
        <f t="shared" si="191"/>
        <v>0</v>
      </c>
      <c r="RCS186" s="13">
        <f t="shared" si="191"/>
        <v>0</v>
      </c>
      <c r="RCT186" s="13">
        <f t="shared" si="191"/>
        <v>0</v>
      </c>
      <c r="RCU186" s="13">
        <f t="shared" si="191"/>
        <v>0</v>
      </c>
      <c r="RCV186" s="13">
        <f t="shared" si="191"/>
        <v>0</v>
      </c>
      <c r="RCW186" s="13">
        <f t="shared" si="191"/>
        <v>0</v>
      </c>
      <c r="RCX186" s="13">
        <f t="shared" si="191"/>
        <v>0</v>
      </c>
      <c r="RCY186" s="13">
        <f t="shared" si="191"/>
        <v>0</v>
      </c>
      <c r="RCZ186" s="13">
        <f t="shared" si="191"/>
        <v>0</v>
      </c>
      <c r="RDA186" s="13">
        <f t="shared" si="191"/>
        <v>0</v>
      </c>
      <c r="RDB186" s="13">
        <f t="shared" si="191"/>
        <v>0</v>
      </c>
      <c r="RDC186" s="13">
        <f t="shared" si="191"/>
        <v>0</v>
      </c>
      <c r="RDD186" s="13">
        <f t="shared" si="191"/>
        <v>0</v>
      </c>
      <c r="RDE186" s="13">
        <f t="shared" si="191"/>
        <v>0</v>
      </c>
      <c r="RDF186" s="13">
        <f t="shared" si="191"/>
        <v>0</v>
      </c>
      <c r="RDG186" s="13">
        <f t="shared" si="191"/>
        <v>0</v>
      </c>
      <c r="RDH186" s="13">
        <f t="shared" si="191"/>
        <v>0</v>
      </c>
      <c r="RDI186" s="13">
        <f t="shared" si="191"/>
        <v>0</v>
      </c>
      <c r="RDJ186" s="13">
        <f t="shared" si="191"/>
        <v>0</v>
      </c>
      <c r="RDK186" s="13">
        <f t="shared" si="191"/>
        <v>0</v>
      </c>
      <c r="RDL186" s="13">
        <f t="shared" si="191"/>
        <v>0</v>
      </c>
      <c r="RDM186" s="13">
        <f t="shared" si="191"/>
        <v>0</v>
      </c>
      <c r="RDN186" s="13">
        <f t="shared" si="191"/>
        <v>0</v>
      </c>
      <c r="RDO186" s="13">
        <f t="shared" si="191"/>
        <v>0</v>
      </c>
      <c r="RDP186" s="13">
        <f t="shared" si="191"/>
        <v>0</v>
      </c>
      <c r="RDQ186" s="13">
        <f t="shared" si="191"/>
        <v>0</v>
      </c>
      <c r="RDR186" s="13">
        <f t="shared" si="191"/>
        <v>0</v>
      </c>
      <c r="RDS186" s="13">
        <f t="shared" si="191"/>
        <v>0</v>
      </c>
      <c r="RDT186" s="13">
        <f t="shared" si="191"/>
        <v>0</v>
      </c>
      <c r="RDU186" s="13">
        <f t="shared" si="191"/>
        <v>0</v>
      </c>
      <c r="RDV186" s="13">
        <f t="shared" si="191"/>
        <v>0</v>
      </c>
      <c r="RDW186" s="13">
        <f t="shared" si="191"/>
        <v>0</v>
      </c>
      <c r="RDX186" s="13">
        <f t="shared" si="191"/>
        <v>0</v>
      </c>
      <c r="RDY186" s="13">
        <f t="shared" si="191"/>
        <v>0</v>
      </c>
      <c r="RDZ186" s="13">
        <f t="shared" si="191"/>
        <v>0</v>
      </c>
      <c r="REA186" s="13">
        <f t="shared" si="191"/>
        <v>0</v>
      </c>
      <c r="REB186" s="13">
        <f t="shared" si="191"/>
        <v>0</v>
      </c>
      <c r="REC186" s="13">
        <f t="shared" si="191"/>
        <v>0</v>
      </c>
      <c r="RED186" s="13">
        <f t="shared" si="191"/>
        <v>0</v>
      </c>
      <c r="REE186" s="13">
        <f t="shared" si="191"/>
        <v>0</v>
      </c>
      <c r="REF186" s="13">
        <f t="shared" si="191"/>
        <v>0</v>
      </c>
      <c r="REG186" s="13">
        <f t="shared" si="191"/>
        <v>0</v>
      </c>
      <c r="REH186" s="13">
        <f t="shared" si="191"/>
        <v>0</v>
      </c>
      <c r="REI186" s="13">
        <f t="shared" si="191"/>
        <v>0</v>
      </c>
      <c r="REJ186" s="13">
        <f t="shared" si="191"/>
        <v>0</v>
      </c>
      <c r="REK186" s="13">
        <f t="shared" si="191"/>
        <v>0</v>
      </c>
      <c r="REL186" s="13">
        <f t="shared" si="191"/>
        <v>0</v>
      </c>
      <c r="REM186" s="13">
        <f t="shared" si="191"/>
        <v>0</v>
      </c>
      <c r="REN186" s="13">
        <f t="shared" si="191"/>
        <v>0</v>
      </c>
      <c r="REO186" s="13">
        <f t="shared" ref="REO186:RGZ186" si="192">general_device_image.description</f>
        <v>0</v>
      </c>
      <c r="REP186" s="13">
        <f t="shared" si="192"/>
        <v>0</v>
      </c>
      <c r="REQ186" s="13">
        <f t="shared" si="192"/>
        <v>0</v>
      </c>
      <c r="RER186" s="13">
        <f t="shared" si="192"/>
        <v>0</v>
      </c>
      <c r="RES186" s="13">
        <f t="shared" si="192"/>
        <v>0</v>
      </c>
      <c r="RET186" s="13">
        <f t="shared" si="192"/>
        <v>0</v>
      </c>
      <c r="REU186" s="13">
        <f t="shared" si="192"/>
        <v>0</v>
      </c>
      <c r="REV186" s="13">
        <f t="shared" si="192"/>
        <v>0</v>
      </c>
      <c r="REW186" s="13">
        <f t="shared" si="192"/>
        <v>0</v>
      </c>
      <c r="REX186" s="13">
        <f t="shared" si="192"/>
        <v>0</v>
      </c>
      <c r="REY186" s="13">
        <f t="shared" si="192"/>
        <v>0</v>
      </c>
      <c r="REZ186" s="13">
        <f t="shared" si="192"/>
        <v>0</v>
      </c>
      <c r="RFA186" s="13">
        <f t="shared" si="192"/>
        <v>0</v>
      </c>
      <c r="RFB186" s="13">
        <f t="shared" si="192"/>
        <v>0</v>
      </c>
      <c r="RFC186" s="13">
        <f t="shared" si="192"/>
        <v>0</v>
      </c>
      <c r="RFD186" s="13">
        <f t="shared" si="192"/>
        <v>0</v>
      </c>
      <c r="RFE186" s="13">
        <f t="shared" si="192"/>
        <v>0</v>
      </c>
      <c r="RFF186" s="13">
        <f t="shared" si="192"/>
        <v>0</v>
      </c>
      <c r="RFG186" s="13">
        <f t="shared" si="192"/>
        <v>0</v>
      </c>
      <c r="RFH186" s="13">
        <f t="shared" si="192"/>
        <v>0</v>
      </c>
      <c r="RFI186" s="13">
        <f t="shared" si="192"/>
        <v>0</v>
      </c>
      <c r="RFJ186" s="13">
        <f t="shared" si="192"/>
        <v>0</v>
      </c>
      <c r="RFK186" s="13">
        <f t="shared" si="192"/>
        <v>0</v>
      </c>
      <c r="RFL186" s="13">
        <f t="shared" si="192"/>
        <v>0</v>
      </c>
      <c r="RFM186" s="13">
        <f t="shared" si="192"/>
        <v>0</v>
      </c>
      <c r="RFN186" s="13">
        <f t="shared" si="192"/>
        <v>0</v>
      </c>
      <c r="RFO186" s="13">
        <f t="shared" si="192"/>
        <v>0</v>
      </c>
      <c r="RFP186" s="13">
        <f t="shared" si="192"/>
        <v>0</v>
      </c>
      <c r="RFQ186" s="13">
        <f t="shared" si="192"/>
        <v>0</v>
      </c>
      <c r="RFR186" s="13">
        <f t="shared" si="192"/>
        <v>0</v>
      </c>
      <c r="RFS186" s="13">
        <f t="shared" si="192"/>
        <v>0</v>
      </c>
      <c r="RFT186" s="13">
        <f t="shared" si="192"/>
        <v>0</v>
      </c>
      <c r="RFU186" s="13">
        <f t="shared" si="192"/>
        <v>0</v>
      </c>
      <c r="RFV186" s="13">
        <f t="shared" si="192"/>
        <v>0</v>
      </c>
      <c r="RFW186" s="13">
        <f t="shared" si="192"/>
        <v>0</v>
      </c>
      <c r="RFX186" s="13">
        <f t="shared" si="192"/>
        <v>0</v>
      </c>
      <c r="RFY186" s="13">
        <f t="shared" si="192"/>
        <v>0</v>
      </c>
      <c r="RFZ186" s="13">
        <f t="shared" si="192"/>
        <v>0</v>
      </c>
      <c r="RGA186" s="13">
        <f t="shared" si="192"/>
        <v>0</v>
      </c>
      <c r="RGB186" s="13">
        <f t="shared" si="192"/>
        <v>0</v>
      </c>
      <c r="RGC186" s="13">
        <f t="shared" si="192"/>
        <v>0</v>
      </c>
      <c r="RGD186" s="13">
        <f t="shared" si="192"/>
        <v>0</v>
      </c>
      <c r="RGE186" s="13">
        <f t="shared" si="192"/>
        <v>0</v>
      </c>
      <c r="RGF186" s="13">
        <f t="shared" si="192"/>
        <v>0</v>
      </c>
      <c r="RGG186" s="13">
        <f t="shared" si="192"/>
        <v>0</v>
      </c>
      <c r="RGH186" s="13">
        <f t="shared" si="192"/>
        <v>0</v>
      </c>
      <c r="RGI186" s="13">
        <f t="shared" si="192"/>
        <v>0</v>
      </c>
      <c r="RGJ186" s="13">
        <f t="shared" si="192"/>
        <v>0</v>
      </c>
      <c r="RGK186" s="13">
        <f t="shared" si="192"/>
        <v>0</v>
      </c>
      <c r="RGL186" s="13">
        <f t="shared" si="192"/>
        <v>0</v>
      </c>
      <c r="RGM186" s="13">
        <f t="shared" si="192"/>
        <v>0</v>
      </c>
      <c r="RGN186" s="13">
        <f t="shared" si="192"/>
        <v>0</v>
      </c>
      <c r="RGO186" s="13">
        <f t="shared" si="192"/>
        <v>0</v>
      </c>
      <c r="RGP186" s="13">
        <f t="shared" si="192"/>
        <v>0</v>
      </c>
      <c r="RGQ186" s="13">
        <f t="shared" si="192"/>
        <v>0</v>
      </c>
      <c r="RGR186" s="13">
        <f t="shared" si="192"/>
        <v>0</v>
      </c>
      <c r="RGS186" s="13">
        <f t="shared" si="192"/>
        <v>0</v>
      </c>
      <c r="RGT186" s="13">
        <f t="shared" si="192"/>
        <v>0</v>
      </c>
      <c r="RGU186" s="13">
        <f t="shared" si="192"/>
        <v>0</v>
      </c>
      <c r="RGV186" s="13">
        <f t="shared" si="192"/>
        <v>0</v>
      </c>
      <c r="RGW186" s="13">
        <f t="shared" si="192"/>
        <v>0</v>
      </c>
      <c r="RGX186" s="13">
        <f t="shared" si="192"/>
        <v>0</v>
      </c>
      <c r="RGY186" s="13">
        <f t="shared" si="192"/>
        <v>0</v>
      </c>
      <c r="RGZ186" s="13">
        <f t="shared" si="192"/>
        <v>0</v>
      </c>
      <c r="RHA186" s="13">
        <f t="shared" ref="RHA186:RJL186" si="193">general_device_image.description</f>
        <v>0</v>
      </c>
      <c r="RHB186" s="13">
        <f t="shared" si="193"/>
        <v>0</v>
      </c>
      <c r="RHC186" s="13">
        <f t="shared" si="193"/>
        <v>0</v>
      </c>
      <c r="RHD186" s="13">
        <f t="shared" si="193"/>
        <v>0</v>
      </c>
      <c r="RHE186" s="13">
        <f t="shared" si="193"/>
        <v>0</v>
      </c>
      <c r="RHF186" s="13">
        <f t="shared" si="193"/>
        <v>0</v>
      </c>
      <c r="RHG186" s="13">
        <f t="shared" si="193"/>
        <v>0</v>
      </c>
      <c r="RHH186" s="13">
        <f t="shared" si="193"/>
        <v>0</v>
      </c>
      <c r="RHI186" s="13">
        <f t="shared" si="193"/>
        <v>0</v>
      </c>
      <c r="RHJ186" s="13">
        <f t="shared" si="193"/>
        <v>0</v>
      </c>
      <c r="RHK186" s="13">
        <f t="shared" si="193"/>
        <v>0</v>
      </c>
      <c r="RHL186" s="13">
        <f t="shared" si="193"/>
        <v>0</v>
      </c>
      <c r="RHM186" s="13">
        <f t="shared" si="193"/>
        <v>0</v>
      </c>
      <c r="RHN186" s="13">
        <f t="shared" si="193"/>
        <v>0</v>
      </c>
      <c r="RHO186" s="13">
        <f t="shared" si="193"/>
        <v>0</v>
      </c>
      <c r="RHP186" s="13">
        <f t="shared" si="193"/>
        <v>0</v>
      </c>
      <c r="RHQ186" s="13">
        <f t="shared" si="193"/>
        <v>0</v>
      </c>
      <c r="RHR186" s="13">
        <f t="shared" si="193"/>
        <v>0</v>
      </c>
      <c r="RHS186" s="13">
        <f t="shared" si="193"/>
        <v>0</v>
      </c>
      <c r="RHT186" s="13">
        <f t="shared" si="193"/>
        <v>0</v>
      </c>
      <c r="RHU186" s="13">
        <f t="shared" si="193"/>
        <v>0</v>
      </c>
      <c r="RHV186" s="13">
        <f t="shared" si="193"/>
        <v>0</v>
      </c>
      <c r="RHW186" s="13">
        <f t="shared" si="193"/>
        <v>0</v>
      </c>
      <c r="RHX186" s="13">
        <f t="shared" si="193"/>
        <v>0</v>
      </c>
      <c r="RHY186" s="13">
        <f t="shared" si="193"/>
        <v>0</v>
      </c>
      <c r="RHZ186" s="13">
        <f t="shared" si="193"/>
        <v>0</v>
      </c>
      <c r="RIA186" s="13">
        <f t="shared" si="193"/>
        <v>0</v>
      </c>
      <c r="RIB186" s="13">
        <f t="shared" si="193"/>
        <v>0</v>
      </c>
      <c r="RIC186" s="13">
        <f t="shared" si="193"/>
        <v>0</v>
      </c>
      <c r="RID186" s="13">
        <f t="shared" si="193"/>
        <v>0</v>
      </c>
      <c r="RIE186" s="13">
        <f t="shared" si="193"/>
        <v>0</v>
      </c>
      <c r="RIF186" s="13">
        <f t="shared" si="193"/>
        <v>0</v>
      </c>
      <c r="RIG186" s="13">
        <f t="shared" si="193"/>
        <v>0</v>
      </c>
      <c r="RIH186" s="13">
        <f t="shared" si="193"/>
        <v>0</v>
      </c>
      <c r="RII186" s="13">
        <f t="shared" si="193"/>
        <v>0</v>
      </c>
      <c r="RIJ186" s="13">
        <f t="shared" si="193"/>
        <v>0</v>
      </c>
      <c r="RIK186" s="13">
        <f t="shared" si="193"/>
        <v>0</v>
      </c>
      <c r="RIL186" s="13">
        <f t="shared" si="193"/>
        <v>0</v>
      </c>
      <c r="RIM186" s="13">
        <f t="shared" si="193"/>
        <v>0</v>
      </c>
      <c r="RIN186" s="13">
        <f t="shared" si="193"/>
        <v>0</v>
      </c>
      <c r="RIO186" s="13">
        <f t="shared" si="193"/>
        <v>0</v>
      </c>
      <c r="RIP186" s="13">
        <f t="shared" si="193"/>
        <v>0</v>
      </c>
      <c r="RIQ186" s="13">
        <f t="shared" si="193"/>
        <v>0</v>
      </c>
      <c r="RIR186" s="13">
        <f t="shared" si="193"/>
        <v>0</v>
      </c>
      <c r="RIS186" s="13">
        <f t="shared" si="193"/>
        <v>0</v>
      </c>
      <c r="RIT186" s="13">
        <f t="shared" si="193"/>
        <v>0</v>
      </c>
      <c r="RIU186" s="13">
        <f t="shared" si="193"/>
        <v>0</v>
      </c>
      <c r="RIV186" s="13">
        <f t="shared" si="193"/>
        <v>0</v>
      </c>
      <c r="RIW186" s="13">
        <f t="shared" si="193"/>
        <v>0</v>
      </c>
      <c r="RIX186" s="13">
        <f t="shared" si="193"/>
        <v>0</v>
      </c>
      <c r="RIY186" s="13">
        <f t="shared" si="193"/>
        <v>0</v>
      </c>
      <c r="RIZ186" s="13">
        <f t="shared" si="193"/>
        <v>0</v>
      </c>
      <c r="RJA186" s="13">
        <f t="shared" si="193"/>
        <v>0</v>
      </c>
      <c r="RJB186" s="13">
        <f t="shared" si="193"/>
        <v>0</v>
      </c>
      <c r="RJC186" s="13">
        <f t="shared" si="193"/>
        <v>0</v>
      </c>
      <c r="RJD186" s="13">
        <f t="shared" si="193"/>
        <v>0</v>
      </c>
      <c r="RJE186" s="13">
        <f t="shared" si="193"/>
        <v>0</v>
      </c>
      <c r="RJF186" s="13">
        <f t="shared" si="193"/>
        <v>0</v>
      </c>
      <c r="RJG186" s="13">
        <f t="shared" si="193"/>
        <v>0</v>
      </c>
      <c r="RJH186" s="13">
        <f t="shared" si="193"/>
        <v>0</v>
      </c>
      <c r="RJI186" s="13">
        <f t="shared" si="193"/>
        <v>0</v>
      </c>
      <c r="RJJ186" s="13">
        <f t="shared" si="193"/>
        <v>0</v>
      </c>
      <c r="RJK186" s="13">
        <f t="shared" si="193"/>
        <v>0</v>
      </c>
      <c r="RJL186" s="13">
        <f t="shared" si="193"/>
        <v>0</v>
      </c>
      <c r="RJM186" s="13">
        <f t="shared" ref="RJM186:RLX186" si="194">general_device_image.description</f>
        <v>0</v>
      </c>
      <c r="RJN186" s="13">
        <f t="shared" si="194"/>
        <v>0</v>
      </c>
      <c r="RJO186" s="13">
        <f t="shared" si="194"/>
        <v>0</v>
      </c>
      <c r="RJP186" s="13">
        <f t="shared" si="194"/>
        <v>0</v>
      </c>
      <c r="RJQ186" s="13">
        <f t="shared" si="194"/>
        <v>0</v>
      </c>
      <c r="RJR186" s="13">
        <f t="shared" si="194"/>
        <v>0</v>
      </c>
      <c r="RJS186" s="13">
        <f t="shared" si="194"/>
        <v>0</v>
      </c>
      <c r="RJT186" s="13">
        <f t="shared" si="194"/>
        <v>0</v>
      </c>
      <c r="RJU186" s="13">
        <f t="shared" si="194"/>
        <v>0</v>
      </c>
      <c r="RJV186" s="13">
        <f t="shared" si="194"/>
        <v>0</v>
      </c>
      <c r="RJW186" s="13">
        <f t="shared" si="194"/>
        <v>0</v>
      </c>
      <c r="RJX186" s="13">
        <f t="shared" si="194"/>
        <v>0</v>
      </c>
      <c r="RJY186" s="13">
        <f t="shared" si="194"/>
        <v>0</v>
      </c>
      <c r="RJZ186" s="13">
        <f t="shared" si="194"/>
        <v>0</v>
      </c>
      <c r="RKA186" s="13">
        <f t="shared" si="194"/>
        <v>0</v>
      </c>
      <c r="RKB186" s="13">
        <f t="shared" si="194"/>
        <v>0</v>
      </c>
      <c r="RKC186" s="13">
        <f t="shared" si="194"/>
        <v>0</v>
      </c>
      <c r="RKD186" s="13">
        <f t="shared" si="194"/>
        <v>0</v>
      </c>
      <c r="RKE186" s="13">
        <f t="shared" si="194"/>
        <v>0</v>
      </c>
      <c r="RKF186" s="13">
        <f t="shared" si="194"/>
        <v>0</v>
      </c>
      <c r="RKG186" s="13">
        <f t="shared" si="194"/>
        <v>0</v>
      </c>
      <c r="RKH186" s="13">
        <f t="shared" si="194"/>
        <v>0</v>
      </c>
      <c r="RKI186" s="13">
        <f t="shared" si="194"/>
        <v>0</v>
      </c>
      <c r="RKJ186" s="13">
        <f t="shared" si="194"/>
        <v>0</v>
      </c>
      <c r="RKK186" s="13">
        <f t="shared" si="194"/>
        <v>0</v>
      </c>
      <c r="RKL186" s="13">
        <f t="shared" si="194"/>
        <v>0</v>
      </c>
      <c r="RKM186" s="13">
        <f t="shared" si="194"/>
        <v>0</v>
      </c>
      <c r="RKN186" s="13">
        <f t="shared" si="194"/>
        <v>0</v>
      </c>
      <c r="RKO186" s="13">
        <f t="shared" si="194"/>
        <v>0</v>
      </c>
      <c r="RKP186" s="13">
        <f t="shared" si="194"/>
        <v>0</v>
      </c>
      <c r="RKQ186" s="13">
        <f t="shared" si="194"/>
        <v>0</v>
      </c>
      <c r="RKR186" s="13">
        <f t="shared" si="194"/>
        <v>0</v>
      </c>
      <c r="RKS186" s="13">
        <f t="shared" si="194"/>
        <v>0</v>
      </c>
      <c r="RKT186" s="13">
        <f t="shared" si="194"/>
        <v>0</v>
      </c>
      <c r="RKU186" s="13">
        <f t="shared" si="194"/>
        <v>0</v>
      </c>
      <c r="RKV186" s="13">
        <f t="shared" si="194"/>
        <v>0</v>
      </c>
      <c r="RKW186" s="13">
        <f t="shared" si="194"/>
        <v>0</v>
      </c>
      <c r="RKX186" s="13">
        <f t="shared" si="194"/>
        <v>0</v>
      </c>
      <c r="RKY186" s="13">
        <f t="shared" si="194"/>
        <v>0</v>
      </c>
      <c r="RKZ186" s="13">
        <f t="shared" si="194"/>
        <v>0</v>
      </c>
      <c r="RLA186" s="13">
        <f t="shared" si="194"/>
        <v>0</v>
      </c>
      <c r="RLB186" s="13">
        <f t="shared" si="194"/>
        <v>0</v>
      </c>
      <c r="RLC186" s="13">
        <f t="shared" si="194"/>
        <v>0</v>
      </c>
      <c r="RLD186" s="13">
        <f t="shared" si="194"/>
        <v>0</v>
      </c>
      <c r="RLE186" s="13">
        <f t="shared" si="194"/>
        <v>0</v>
      </c>
      <c r="RLF186" s="13">
        <f t="shared" si="194"/>
        <v>0</v>
      </c>
      <c r="RLG186" s="13">
        <f t="shared" si="194"/>
        <v>0</v>
      </c>
      <c r="RLH186" s="13">
        <f t="shared" si="194"/>
        <v>0</v>
      </c>
      <c r="RLI186" s="13">
        <f t="shared" si="194"/>
        <v>0</v>
      </c>
      <c r="RLJ186" s="13">
        <f t="shared" si="194"/>
        <v>0</v>
      </c>
      <c r="RLK186" s="13">
        <f t="shared" si="194"/>
        <v>0</v>
      </c>
      <c r="RLL186" s="13">
        <f t="shared" si="194"/>
        <v>0</v>
      </c>
      <c r="RLM186" s="13">
        <f t="shared" si="194"/>
        <v>0</v>
      </c>
      <c r="RLN186" s="13">
        <f t="shared" si="194"/>
        <v>0</v>
      </c>
      <c r="RLO186" s="13">
        <f t="shared" si="194"/>
        <v>0</v>
      </c>
      <c r="RLP186" s="13">
        <f t="shared" si="194"/>
        <v>0</v>
      </c>
      <c r="RLQ186" s="13">
        <f t="shared" si="194"/>
        <v>0</v>
      </c>
      <c r="RLR186" s="13">
        <f t="shared" si="194"/>
        <v>0</v>
      </c>
      <c r="RLS186" s="13">
        <f t="shared" si="194"/>
        <v>0</v>
      </c>
      <c r="RLT186" s="13">
        <f t="shared" si="194"/>
        <v>0</v>
      </c>
      <c r="RLU186" s="13">
        <f t="shared" si="194"/>
        <v>0</v>
      </c>
      <c r="RLV186" s="13">
        <f t="shared" si="194"/>
        <v>0</v>
      </c>
      <c r="RLW186" s="13">
        <f t="shared" si="194"/>
        <v>0</v>
      </c>
      <c r="RLX186" s="13">
        <f t="shared" si="194"/>
        <v>0</v>
      </c>
      <c r="RLY186" s="13">
        <f t="shared" ref="RLY186:ROJ186" si="195">general_device_image.description</f>
        <v>0</v>
      </c>
      <c r="RLZ186" s="13">
        <f t="shared" si="195"/>
        <v>0</v>
      </c>
      <c r="RMA186" s="13">
        <f t="shared" si="195"/>
        <v>0</v>
      </c>
      <c r="RMB186" s="13">
        <f t="shared" si="195"/>
        <v>0</v>
      </c>
      <c r="RMC186" s="13">
        <f t="shared" si="195"/>
        <v>0</v>
      </c>
      <c r="RMD186" s="13">
        <f t="shared" si="195"/>
        <v>0</v>
      </c>
      <c r="RME186" s="13">
        <f t="shared" si="195"/>
        <v>0</v>
      </c>
      <c r="RMF186" s="13">
        <f t="shared" si="195"/>
        <v>0</v>
      </c>
      <c r="RMG186" s="13">
        <f t="shared" si="195"/>
        <v>0</v>
      </c>
      <c r="RMH186" s="13">
        <f t="shared" si="195"/>
        <v>0</v>
      </c>
      <c r="RMI186" s="13">
        <f t="shared" si="195"/>
        <v>0</v>
      </c>
      <c r="RMJ186" s="13">
        <f t="shared" si="195"/>
        <v>0</v>
      </c>
      <c r="RMK186" s="13">
        <f t="shared" si="195"/>
        <v>0</v>
      </c>
      <c r="RML186" s="13">
        <f t="shared" si="195"/>
        <v>0</v>
      </c>
      <c r="RMM186" s="13">
        <f t="shared" si="195"/>
        <v>0</v>
      </c>
      <c r="RMN186" s="13">
        <f t="shared" si="195"/>
        <v>0</v>
      </c>
      <c r="RMO186" s="13">
        <f t="shared" si="195"/>
        <v>0</v>
      </c>
      <c r="RMP186" s="13">
        <f t="shared" si="195"/>
        <v>0</v>
      </c>
      <c r="RMQ186" s="13">
        <f t="shared" si="195"/>
        <v>0</v>
      </c>
      <c r="RMR186" s="13">
        <f t="shared" si="195"/>
        <v>0</v>
      </c>
      <c r="RMS186" s="13">
        <f t="shared" si="195"/>
        <v>0</v>
      </c>
      <c r="RMT186" s="13">
        <f t="shared" si="195"/>
        <v>0</v>
      </c>
      <c r="RMU186" s="13">
        <f t="shared" si="195"/>
        <v>0</v>
      </c>
      <c r="RMV186" s="13">
        <f t="shared" si="195"/>
        <v>0</v>
      </c>
      <c r="RMW186" s="13">
        <f t="shared" si="195"/>
        <v>0</v>
      </c>
      <c r="RMX186" s="13">
        <f t="shared" si="195"/>
        <v>0</v>
      </c>
      <c r="RMY186" s="13">
        <f t="shared" si="195"/>
        <v>0</v>
      </c>
      <c r="RMZ186" s="13">
        <f t="shared" si="195"/>
        <v>0</v>
      </c>
      <c r="RNA186" s="13">
        <f t="shared" si="195"/>
        <v>0</v>
      </c>
      <c r="RNB186" s="13">
        <f t="shared" si="195"/>
        <v>0</v>
      </c>
      <c r="RNC186" s="13">
        <f t="shared" si="195"/>
        <v>0</v>
      </c>
      <c r="RND186" s="13">
        <f t="shared" si="195"/>
        <v>0</v>
      </c>
      <c r="RNE186" s="13">
        <f t="shared" si="195"/>
        <v>0</v>
      </c>
      <c r="RNF186" s="13">
        <f t="shared" si="195"/>
        <v>0</v>
      </c>
      <c r="RNG186" s="13">
        <f t="shared" si="195"/>
        <v>0</v>
      </c>
      <c r="RNH186" s="13">
        <f t="shared" si="195"/>
        <v>0</v>
      </c>
      <c r="RNI186" s="13">
        <f t="shared" si="195"/>
        <v>0</v>
      </c>
      <c r="RNJ186" s="13">
        <f t="shared" si="195"/>
        <v>0</v>
      </c>
      <c r="RNK186" s="13">
        <f t="shared" si="195"/>
        <v>0</v>
      </c>
      <c r="RNL186" s="13">
        <f t="shared" si="195"/>
        <v>0</v>
      </c>
      <c r="RNM186" s="13">
        <f t="shared" si="195"/>
        <v>0</v>
      </c>
      <c r="RNN186" s="13">
        <f t="shared" si="195"/>
        <v>0</v>
      </c>
      <c r="RNO186" s="13">
        <f t="shared" si="195"/>
        <v>0</v>
      </c>
      <c r="RNP186" s="13">
        <f t="shared" si="195"/>
        <v>0</v>
      </c>
      <c r="RNQ186" s="13">
        <f t="shared" si="195"/>
        <v>0</v>
      </c>
      <c r="RNR186" s="13">
        <f t="shared" si="195"/>
        <v>0</v>
      </c>
      <c r="RNS186" s="13">
        <f t="shared" si="195"/>
        <v>0</v>
      </c>
      <c r="RNT186" s="13">
        <f t="shared" si="195"/>
        <v>0</v>
      </c>
      <c r="RNU186" s="13">
        <f t="shared" si="195"/>
        <v>0</v>
      </c>
      <c r="RNV186" s="13">
        <f t="shared" si="195"/>
        <v>0</v>
      </c>
      <c r="RNW186" s="13">
        <f t="shared" si="195"/>
        <v>0</v>
      </c>
      <c r="RNX186" s="13">
        <f t="shared" si="195"/>
        <v>0</v>
      </c>
      <c r="RNY186" s="13">
        <f t="shared" si="195"/>
        <v>0</v>
      </c>
      <c r="RNZ186" s="13">
        <f t="shared" si="195"/>
        <v>0</v>
      </c>
      <c r="ROA186" s="13">
        <f t="shared" si="195"/>
        <v>0</v>
      </c>
      <c r="ROB186" s="13">
        <f t="shared" si="195"/>
        <v>0</v>
      </c>
      <c r="ROC186" s="13">
        <f t="shared" si="195"/>
        <v>0</v>
      </c>
      <c r="ROD186" s="13">
        <f t="shared" si="195"/>
        <v>0</v>
      </c>
      <c r="ROE186" s="13">
        <f t="shared" si="195"/>
        <v>0</v>
      </c>
      <c r="ROF186" s="13">
        <f t="shared" si="195"/>
        <v>0</v>
      </c>
      <c r="ROG186" s="13">
        <f t="shared" si="195"/>
        <v>0</v>
      </c>
      <c r="ROH186" s="13">
        <f t="shared" si="195"/>
        <v>0</v>
      </c>
      <c r="ROI186" s="13">
        <f t="shared" si="195"/>
        <v>0</v>
      </c>
      <c r="ROJ186" s="13">
        <f t="shared" si="195"/>
        <v>0</v>
      </c>
      <c r="ROK186" s="13">
        <f t="shared" ref="ROK186:RQV186" si="196">general_device_image.description</f>
        <v>0</v>
      </c>
      <c r="ROL186" s="13">
        <f t="shared" si="196"/>
        <v>0</v>
      </c>
      <c r="ROM186" s="13">
        <f t="shared" si="196"/>
        <v>0</v>
      </c>
      <c r="RON186" s="13">
        <f t="shared" si="196"/>
        <v>0</v>
      </c>
      <c r="ROO186" s="13">
        <f t="shared" si="196"/>
        <v>0</v>
      </c>
      <c r="ROP186" s="13">
        <f t="shared" si="196"/>
        <v>0</v>
      </c>
      <c r="ROQ186" s="13">
        <f t="shared" si="196"/>
        <v>0</v>
      </c>
      <c r="ROR186" s="13">
        <f t="shared" si="196"/>
        <v>0</v>
      </c>
      <c r="ROS186" s="13">
        <f t="shared" si="196"/>
        <v>0</v>
      </c>
      <c r="ROT186" s="13">
        <f t="shared" si="196"/>
        <v>0</v>
      </c>
      <c r="ROU186" s="13">
        <f t="shared" si="196"/>
        <v>0</v>
      </c>
      <c r="ROV186" s="13">
        <f t="shared" si="196"/>
        <v>0</v>
      </c>
      <c r="ROW186" s="13">
        <f t="shared" si="196"/>
        <v>0</v>
      </c>
      <c r="ROX186" s="13">
        <f t="shared" si="196"/>
        <v>0</v>
      </c>
      <c r="ROY186" s="13">
        <f t="shared" si="196"/>
        <v>0</v>
      </c>
      <c r="ROZ186" s="13">
        <f t="shared" si="196"/>
        <v>0</v>
      </c>
      <c r="RPA186" s="13">
        <f t="shared" si="196"/>
        <v>0</v>
      </c>
      <c r="RPB186" s="13">
        <f t="shared" si="196"/>
        <v>0</v>
      </c>
      <c r="RPC186" s="13">
        <f t="shared" si="196"/>
        <v>0</v>
      </c>
      <c r="RPD186" s="13">
        <f t="shared" si="196"/>
        <v>0</v>
      </c>
      <c r="RPE186" s="13">
        <f t="shared" si="196"/>
        <v>0</v>
      </c>
      <c r="RPF186" s="13">
        <f t="shared" si="196"/>
        <v>0</v>
      </c>
      <c r="RPG186" s="13">
        <f t="shared" si="196"/>
        <v>0</v>
      </c>
      <c r="RPH186" s="13">
        <f t="shared" si="196"/>
        <v>0</v>
      </c>
      <c r="RPI186" s="13">
        <f t="shared" si="196"/>
        <v>0</v>
      </c>
      <c r="RPJ186" s="13">
        <f t="shared" si="196"/>
        <v>0</v>
      </c>
      <c r="RPK186" s="13">
        <f t="shared" si="196"/>
        <v>0</v>
      </c>
      <c r="RPL186" s="13">
        <f t="shared" si="196"/>
        <v>0</v>
      </c>
      <c r="RPM186" s="13">
        <f t="shared" si="196"/>
        <v>0</v>
      </c>
      <c r="RPN186" s="13">
        <f t="shared" si="196"/>
        <v>0</v>
      </c>
      <c r="RPO186" s="13">
        <f t="shared" si="196"/>
        <v>0</v>
      </c>
      <c r="RPP186" s="13">
        <f t="shared" si="196"/>
        <v>0</v>
      </c>
      <c r="RPQ186" s="13">
        <f t="shared" si="196"/>
        <v>0</v>
      </c>
      <c r="RPR186" s="13">
        <f t="shared" si="196"/>
        <v>0</v>
      </c>
      <c r="RPS186" s="13">
        <f t="shared" si="196"/>
        <v>0</v>
      </c>
      <c r="RPT186" s="13">
        <f t="shared" si="196"/>
        <v>0</v>
      </c>
      <c r="RPU186" s="13">
        <f t="shared" si="196"/>
        <v>0</v>
      </c>
      <c r="RPV186" s="13">
        <f t="shared" si="196"/>
        <v>0</v>
      </c>
      <c r="RPW186" s="13">
        <f t="shared" si="196"/>
        <v>0</v>
      </c>
      <c r="RPX186" s="13">
        <f t="shared" si="196"/>
        <v>0</v>
      </c>
      <c r="RPY186" s="13">
        <f t="shared" si="196"/>
        <v>0</v>
      </c>
      <c r="RPZ186" s="13">
        <f t="shared" si="196"/>
        <v>0</v>
      </c>
      <c r="RQA186" s="13">
        <f t="shared" si="196"/>
        <v>0</v>
      </c>
      <c r="RQB186" s="13">
        <f t="shared" si="196"/>
        <v>0</v>
      </c>
      <c r="RQC186" s="13">
        <f t="shared" si="196"/>
        <v>0</v>
      </c>
      <c r="RQD186" s="13">
        <f t="shared" si="196"/>
        <v>0</v>
      </c>
      <c r="RQE186" s="13">
        <f t="shared" si="196"/>
        <v>0</v>
      </c>
      <c r="RQF186" s="13">
        <f t="shared" si="196"/>
        <v>0</v>
      </c>
      <c r="RQG186" s="13">
        <f t="shared" si="196"/>
        <v>0</v>
      </c>
      <c r="RQH186" s="13">
        <f t="shared" si="196"/>
        <v>0</v>
      </c>
      <c r="RQI186" s="13">
        <f t="shared" si="196"/>
        <v>0</v>
      </c>
      <c r="RQJ186" s="13">
        <f t="shared" si="196"/>
        <v>0</v>
      </c>
      <c r="RQK186" s="13">
        <f t="shared" si="196"/>
        <v>0</v>
      </c>
      <c r="RQL186" s="13">
        <f t="shared" si="196"/>
        <v>0</v>
      </c>
      <c r="RQM186" s="13">
        <f t="shared" si="196"/>
        <v>0</v>
      </c>
      <c r="RQN186" s="13">
        <f t="shared" si="196"/>
        <v>0</v>
      </c>
      <c r="RQO186" s="13">
        <f t="shared" si="196"/>
        <v>0</v>
      </c>
      <c r="RQP186" s="13">
        <f t="shared" si="196"/>
        <v>0</v>
      </c>
      <c r="RQQ186" s="13">
        <f t="shared" si="196"/>
        <v>0</v>
      </c>
      <c r="RQR186" s="13">
        <f t="shared" si="196"/>
        <v>0</v>
      </c>
      <c r="RQS186" s="13">
        <f t="shared" si="196"/>
        <v>0</v>
      </c>
      <c r="RQT186" s="13">
        <f t="shared" si="196"/>
        <v>0</v>
      </c>
      <c r="RQU186" s="13">
        <f t="shared" si="196"/>
        <v>0</v>
      </c>
      <c r="RQV186" s="13">
        <f t="shared" si="196"/>
        <v>0</v>
      </c>
      <c r="RQW186" s="13">
        <f t="shared" ref="RQW186:RTH186" si="197">general_device_image.description</f>
        <v>0</v>
      </c>
      <c r="RQX186" s="13">
        <f t="shared" si="197"/>
        <v>0</v>
      </c>
      <c r="RQY186" s="13">
        <f t="shared" si="197"/>
        <v>0</v>
      </c>
      <c r="RQZ186" s="13">
        <f t="shared" si="197"/>
        <v>0</v>
      </c>
      <c r="RRA186" s="13">
        <f t="shared" si="197"/>
        <v>0</v>
      </c>
      <c r="RRB186" s="13">
        <f t="shared" si="197"/>
        <v>0</v>
      </c>
      <c r="RRC186" s="13">
        <f t="shared" si="197"/>
        <v>0</v>
      </c>
      <c r="RRD186" s="13">
        <f t="shared" si="197"/>
        <v>0</v>
      </c>
      <c r="RRE186" s="13">
        <f t="shared" si="197"/>
        <v>0</v>
      </c>
      <c r="RRF186" s="13">
        <f t="shared" si="197"/>
        <v>0</v>
      </c>
      <c r="RRG186" s="13">
        <f t="shared" si="197"/>
        <v>0</v>
      </c>
      <c r="RRH186" s="13">
        <f t="shared" si="197"/>
        <v>0</v>
      </c>
      <c r="RRI186" s="13">
        <f t="shared" si="197"/>
        <v>0</v>
      </c>
      <c r="RRJ186" s="13">
        <f t="shared" si="197"/>
        <v>0</v>
      </c>
      <c r="RRK186" s="13">
        <f t="shared" si="197"/>
        <v>0</v>
      </c>
      <c r="RRL186" s="13">
        <f t="shared" si="197"/>
        <v>0</v>
      </c>
      <c r="RRM186" s="13">
        <f t="shared" si="197"/>
        <v>0</v>
      </c>
      <c r="RRN186" s="13">
        <f t="shared" si="197"/>
        <v>0</v>
      </c>
      <c r="RRO186" s="13">
        <f t="shared" si="197"/>
        <v>0</v>
      </c>
      <c r="RRP186" s="13">
        <f t="shared" si="197"/>
        <v>0</v>
      </c>
      <c r="RRQ186" s="13">
        <f t="shared" si="197"/>
        <v>0</v>
      </c>
      <c r="RRR186" s="13">
        <f t="shared" si="197"/>
        <v>0</v>
      </c>
      <c r="RRS186" s="13">
        <f t="shared" si="197"/>
        <v>0</v>
      </c>
      <c r="RRT186" s="13">
        <f t="shared" si="197"/>
        <v>0</v>
      </c>
      <c r="RRU186" s="13">
        <f t="shared" si="197"/>
        <v>0</v>
      </c>
      <c r="RRV186" s="13">
        <f t="shared" si="197"/>
        <v>0</v>
      </c>
      <c r="RRW186" s="13">
        <f t="shared" si="197"/>
        <v>0</v>
      </c>
      <c r="RRX186" s="13">
        <f t="shared" si="197"/>
        <v>0</v>
      </c>
      <c r="RRY186" s="13">
        <f t="shared" si="197"/>
        <v>0</v>
      </c>
      <c r="RRZ186" s="13">
        <f t="shared" si="197"/>
        <v>0</v>
      </c>
      <c r="RSA186" s="13">
        <f t="shared" si="197"/>
        <v>0</v>
      </c>
      <c r="RSB186" s="13">
        <f t="shared" si="197"/>
        <v>0</v>
      </c>
      <c r="RSC186" s="13">
        <f t="shared" si="197"/>
        <v>0</v>
      </c>
      <c r="RSD186" s="13">
        <f t="shared" si="197"/>
        <v>0</v>
      </c>
      <c r="RSE186" s="13">
        <f t="shared" si="197"/>
        <v>0</v>
      </c>
      <c r="RSF186" s="13">
        <f t="shared" si="197"/>
        <v>0</v>
      </c>
      <c r="RSG186" s="13">
        <f t="shared" si="197"/>
        <v>0</v>
      </c>
      <c r="RSH186" s="13">
        <f t="shared" si="197"/>
        <v>0</v>
      </c>
      <c r="RSI186" s="13">
        <f t="shared" si="197"/>
        <v>0</v>
      </c>
      <c r="RSJ186" s="13">
        <f t="shared" si="197"/>
        <v>0</v>
      </c>
      <c r="RSK186" s="13">
        <f t="shared" si="197"/>
        <v>0</v>
      </c>
      <c r="RSL186" s="13">
        <f t="shared" si="197"/>
        <v>0</v>
      </c>
      <c r="RSM186" s="13">
        <f t="shared" si="197"/>
        <v>0</v>
      </c>
      <c r="RSN186" s="13">
        <f t="shared" si="197"/>
        <v>0</v>
      </c>
      <c r="RSO186" s="13">
        <f t="shared" si="197"/>
        <v>0</v>
      </c>
      <c r="RSP186" s="13">
        <f t="shared" si="197"/>
        <v>0</v>
      </c>
      <c r="RSQ186" s="13">
        <f t="shared" si="197"/>
        <v>0</v>
      </c>
      <c r="RSR186" s="13">
        <f t="shared" si="197"/>
        <v>0</v>
      </c>
      <c r="RSS186" s="13">
        <f t="shared" si="197"/>
        <v>0</v>
      </c>
      <c r="RST186" s="13">
        <f t="shared" si="197"/>
        <v>0</v>
      </c>
      <c r="RSU186" s="13">
        <f t="shared" si="197"/>
        <v>0</v>
      </c>
      <c r="RSV186" s="13">
        <f t="shared" si="197"/>
        <v>0</v>
      </c>
      <c r="RSW186" s="13">
        <f t="shared" si="197"/>
        <v>0</v>
      </c>
      <c r="RSX186" s="13">
        <f t="shared" si="197"/>
        <v>0</v>
      </c>
      <c r="RSY186" s="13">
        <f t="shared" si="197"/>
        <v>0</v>
      </c>
      <c r="RSZ186" s="13">
        <f t="shared" si="197"/>
        <v>0</v>
      </c>
      <c r="RTA186" s="13">
        <f t="shared" si="197"/>
        <v>0</v>
      </c>
      <c r="RTB186" s="13">
        <f t="shared" si="197"/>
        <v>0</v>
      </c>
      <c r="RTC186" s="13">
        <f t="shared" si="197"/>
        <v>0</v>
      </c>
      <c r="RTD186" s="13">
        <f t="shared" si="197"/>
        <v>0</v>
      </c>
      <c r="RTE186" s="13">
        <f t="shared" si="197"/>
        <v>0</v>
      </c>
      <c r="RTF186" s="13">
        <f t="shared" si="197"/>
        <v>0</v>
      </c>
      <c r="RTG186" s="13">
        <f t="shared" si="197"/>
        <v>0</v>
      </c>
      <c r="RTH186" s="13">
        <f t="shared" si="197"/>
        <v>0</v>
      </c>
      <c r="RTI186" s="13">
        <f t="shared" ref="RTI186:RVT186" si="198">general_device_image.description</f>
        <v>0</v>
      </c>
      <c r="RTJ186" s="13">
        <f t="shared" si="198"/>
        <v>0</v>
      </c>
      <c r="RTK186" s="13">
        <f t="shared" si="198"/>
        <v>0</v>
      </c>
      <c r="RTL186" s="13">
        <f t="shared" si="198"/>
        <v>0</v>
      </c>
      <c r="RTM186" s="13">
        <f t="shared" si="198"/>
        <v>0</v>
      </c>
      <c r="RTN186" s="13">
        <f t="shared" si="198"/>
        <v>0</v>
      </c>
      <c r="RTO186" s="13">
        <f t="shared" si="198"/>
        <v>0</v>
      </c>
      <c r="RTP186" s="13">
        <f t="shared" si="198"/>
        <v>0</v>
      </c>
      <c r="RTQ186" s="13">
        <f t="shared" si="198"/>
        <v>0</v>
      </c>
      <c r="RTR186" s="13">
        <f t="shared" si="198"/>
        <v>0</v>
      </c>
      <c r="RTS186" s="13">
        <f t="shared" si="198"/>
        <v>0</v>
      </c>
      <c r="RTT186" s="13">
        <f t="shared" si="198"/>
        <v>0</v>
      </c>
      <c r="RTU186" s="13">
        <f t="shared" si="198"/>
        <v>0</v>
      </c>
      <c r="RTV186" s="13">
        <f t="shared" si="198"/>
        <v>0</v>
      </c>
      <c r="RTW186" s="13">
        <f t="shared" si="198"/>
        <v>0</v>
      </c>
      <c r="RTX186" s="13">
        <f t="shared" si="198"/>
        <v>0</v>
      </c>
      <c r="RTY186" s="13">
        <f t="shared" si="198"/>
        <v>0</v>
      </c>
      <c r="RTZ186" s="13">
        <f t="shared" si="198"/>
        <v>0</v>
      </c>
      <c r="RUA186" s="13">
        <f t="shared" si="198"/>
        <v>0</v>
      </c>
      <c r="RUB186" s="13">
        <f t="shared" si="198"/>
        <v>0</v>
      </c>
      <c r="RUC186" s="13">
        <f t="shared" si="198"/>
        <v>0</v>
      </c>
      <c r="RUD186" s="13">
        <f t="shared" si="198"/>
        <v>0</v>
      </c>
      <c r="RUE186" s="13">
        <f t="shared" si="198"/>
        <v>0</v>
      </c>
      <c r="RUF186" s="13">
        <f t="shared" si="198"/>
        <v>0</v>
      </c>
      <c r="RUG186" s="13">
        <f t="shared" si="198"/>
        <v>0</v>
      </c>
      <c r="RUH186" s="13">
        <f t="shared" si="198"/>
        <v>0</v>
      </c>
      <c r="RUI186" s="13">
        <f t="shared" si="198"/>
        <v>0</v>
      </c>
      <c r="RUJ186" s="13">
        <f t="shared" si="198"/>
        <v>0</v>
      </c>
      <c r="RUK186" s="13">
        <f t="shared" si="198"/>
        <v>0</v>
      </c>
      <c r="RUL186" s="13">
        <f t="shared" si="198"/>
        <v>0</v>
      </c>
      <c r="RUM186" s="13">
        <f t="shared" si="198"/>
        <v>0</v>
      </c>
      <c r="RUN186" s="13">
        <f t="shared" si="198"/>
        <v>0</v>
      </c>
      <c r="RUO186" s="13">
        <f t="shared" si="198"/>
        <v>0</v>
      </c>
      <c r="RUP186" s="13">
        <f t="shared" si="198"/>
        <v>0</v>
      </c>
      <c r="RUQ186" s="13">
        <f t="shared" si="198"/>
        <v>0</v>
      </c>
      <c r="RUR186" s="13">
        <f t="shared" si="198"/>
        <v>0</v>
      </c>
      <c r="RUS186" s="13">
        <f t="shared" si="198"/>
        <v>0</v>
      </c>
      <c r="RUT186" s="13">
        <f t="shared" si="198"/>
        <v>0</v>
      </c>
      <c r="RUU186" s="13">
        <f t="shared" si="198"/>
        <v>0</v>
      </c>
      <c r="RUV186" s="13">
        <f t="shared" si="198"/>
        <v>0</v>
      </c>
      <c r="RUW186" s="13">
        <f t="shared" si="198"/>
        <v>0</v>
      </c>
      <c r="RUX186" s="13">
        <f t="shared" si="198"/>
        <v>0</v>
      </c>
      <c r="RUY186" s="13">
        <f t="shared" si="198"/>
        <v>0</v>
      </c>
      <c r="RUZ186" s="13">
        <f t="shared" si="198"/>
        <v>0</v>
      </c>
      <c r="RVA186" s="13">
        <f t="shared" si="198"/>
        <v>0</v>
      </c>
      <c r="RVB186" s="13">
        <f t="shared" si="198"/>
        <v>0</v>
      </c>
      <c r="RVC186" s="13">
        <f t="shared" si="198"/>
        <v>0</v>
      </c>
      <c r="RVD186" s="13">
        <f t="shared" si="198"/>
        <v>0</v>
      </c>
      <c r="RVE186" s="13">
        <f t="shared" si="198"/>
        <v>0</v>
      </c>
      <c r="RVF186" s="13">
        <f t="shared" si="198"/>
        <v>0</v>
      </c>
      <c r="RVG186" s="13">
        <f t="shared" si="198"/>
        <v>0</v>
      </c>
      <c r="RVH186" s="13">
        <f t="shared" si="198"/>
        <v>0</v>
      </c>
      <c r="RVI186" s="13">
        <f t="shared" si="198"/>
        <v>0</v>
      </c>
      <c r="RVJ186" s="13">
        <f t="shared" si="198"/>
        <v>0</v>
      </c>
      <c r="RVK186" s="13">
        <f t="shared" si="198"/>
        <v>0</v>
      </c>
      <c r="RVL186" s="13">
        <f t="shared" si="198"/>
        <v>0</v>
      </c>
      <c r="RVM186" s="13">
        <f t="shared" si="198"/>
        <v>0</v>
      </c>
      <c r="RVN186" s="13">
        <f t="shared" si="198"/>
        <v>0</v>
      </c>
      <c r="RVO186" s="13">
        <f t="shared" si="198"/>
        <v>0</v>
      </c>
      <c r="RVP186" s="13">
        <f t="shared" si="198"/>
        <v>0</v>
      </c>
      <c r="RVQ186" s="13">
        <f t="shared" si="198"/>
        <v>0</v>
      </c>
      <c r="RVR186" s="13">
        <f t="shared" si="198"/>
        <v>0</v>
      </c>
      <c r="RVS186" s="13">
        <f t="shared" si="198"/>
        <v>0</v>
      </c>
      <c r="RVT186" s="13">
        <f t="shared" si="198"/>
        <v>0</v>
      </c>
      <c r="RVU186" s="13">
        <f t="shared" ref="RVU186:RYF186" si="199">general_device_image.description</f>
        <v>0</v>
      </c>
      <c r="RVV186" s="13">
        <f t="shared" si="199"/>
        <v>0</v>
      </c>
      <c r="RVW186" s="13">
        <f t="shared" si="199"/>
        <v>0</v>
      </c>
      <c r="RVX186" s="13">
        <f t="shared" si="199"/>
        <v>0</v>
      </c>
      <c r="RVY186" s="13">
        <f t="shared" si="199"/>
        <v>0</v>
      </c>
      <c r="RVZ186" s="13">
        <f t="shared" si="199"/>
        <v>0</v>
      </c>
      <c r="RWA186" s="13">
        <f t="shared" si="199"/>
        <v>0</v>
      </c>
      <c r="RWB186" s="13">
        <f t="shared" si="199"/>
        <v>0</v>
      </c>
      <c r="RWC186" s="13">
        <f t="shared" si="199"/>
        <v>0</v>
      </c>
      <c r="RWD186" s="13">
        <f t="shared" si="199"/>
        <v>0</v>
      </c>
      <c r="RWE186" s="13">
        <f t="shared" si="199"/>
        <v>0</v>
      </c>
      <c r="RWF186" s="13">
        <f t="shared" si="199"/>
        <v>0</v>
      </c>
      <c r="RWG186" s="13">
        <f t="shared" si="199"/>
        <v>0</v>
      </c>
      <c r="RWH186" s="13">
        <f t="shared" si="199"/>
        <v>0</v>
      </c>
      <c r="RWI186" s="13">
        <f t="shared" si="199"/>
        <v>0</v>
      </c>
      <c r="RWJ186" s="13">
        <f t="shared" si="199"/>
        <v>0</v>
      </c>
      <c r="RWK186" s="13">
        <f t="shared" si="199"/>
        <v>0</v>
      </c>
      <c r="RWL186" s="13">
        <f t="shared" si="199"/>
        <v>0</v>
      </c>
      <c r="RWM186" s="13">
        <f t="shared" si="199"/>
        <v>0</v>
      </c>
      <c r="RWN186" s="13">
        <f t="shared" si="199"/>
        <v>0</v>
      </c>
      <c r="RWO186" s="13">
        <f t="shared" si="199"/>
        <v>0</v>
      </c>
      <c r="RWP186" s="13">
        <f t="shared" si="199"/>
        <v>0</v>
      </c>
      <c r="RWQ186" s="13">
        <f t="shared" si="199"/>
        <v>0</v>
      </c>
      <c r="RWR186" s="13">
        <f t="shared" si="199"/>
        <v>0</v>
      </c>
      <c r="RWS186" s="13">
        <f t="shared" si="199"/>
        <v>0</v>
      </c>
      <c r="RWT186" s="13">
        <f t="shared" si="199"/>
        <v>0</v>
      </c>
      <c r="RWU186" s="13">
        <f t="shared" si="199"/>
        <v>0</v>
      </c>
      <c r="RWV186" s="13">
        <f t="shared" si="199"/>
        <v>0</v>
      </c>
      <c r="RWW186" s="13">
        <f t="shared" si="199"/>
        <v>0</v>
      </c>
      <c r="RWX186" s="13">
        <f t="shared" si="199"/>
        <v>0</v>
      </c>
      <c r="RWY186" s="13">
        <f t="shared" si="199"/>
        <v>0</v>
      </c>
      <c r="RWZ186" s="13">
        <f t="shared" si="199"/>
        <v>0</v>
      </c>
      <c r="RXA186" s="13">
        <f t="shared" si="199"/>
        <v>0</v>
      </c>
      <c r="RXB186" s="13">
        <f t="shared" si="199"/>
        <v>0</v>
      </c>
      <c r="RXC186" s="13">
        <f t="shared" si="199"/>
        <v>0</v>
      </c>
      <c r="RXD186" s="13">
        <f t="shared" si="199"/>
        <v>0</v>
      </c>
      <c r="RXE186" s="13">
        <f t="shared" si="199"/>
        <v>0</v>
      </c>
      <c r="RXF186" s="13">
        <f t="shared" si="199"/>
        <v>0</v>
      </c>
      <c r="RXG186" s="13">
        <f t="shared" si="199"/>
        <v>0</v>
      </c>
      <c r="RXH186" s="13">
        <f t="shared" si="199"/>
        <v>0</v>
      </c>
      <c r="RXI186" s="13">
        <f t="shared" si="199"/>
        <v>0</v>
      </c>
      <c r="RXJ186" s="13">
        <f t="shared" si="199"/>
        <v>0</v>
      </c>
      <c r="RXK186" s="13">
        <f t="shared" si="199"/>
        <v>0</v>
      </c>
      <c r="RXL186" s="13">
        <f t="shared" si="199"/>
        <v>0</v>
      </c>
      <c r="RXM186" s="13">
        <f t="shared" si="199"/>
        <v>0</v>
      </c>
      <c r="RXN186" s="13">
        <f t="shared" si="199"/>
        <v>0</v>
      </c>
      <c r="RXO186" s="13">
        <f t="shared" si="199"/>
        <v>0</v>
      </c>
      <c r="RXP186" s="13">
        <f t="shared" si="199"/>
        <v>0</v>
      </c>
      <c r="RXQ186" s="13">
        <f t="shared" si="199"/>
        <v>0</v>
      </c>
      <c r="RXR186" s="13">
        <f t="shared" si="199"/>
        <v>0</v>
      </c>
      <c r="RXS186" s="13">
        <f t="shared" si="199"/>
        <v>0</v>
      </c>
      <c r="RXT186" s="13">
        <f t="shared" si="199"/>
        <v>0</v>
      </c>
      <c r="RXU186" s="13">
        <f t="shared" si="199"/>
        <v>0</v>
      </c>
      <c r="RXV186" s="13">
        <f t="shared" si="199"/>
        <v>0</v>
      </c>
      <c r="RXW186" s="13">
        <f t="shared" si="199"/>
        <v>0</v>
      </c>
      <c r="RXX186" s="13">
        <f t="shared" si="199"/>
        <v>0</v>
      </c>
      <c r="RXY186" s="13">
        <f t="shared" si="199"/>
        <v>0</v>
      </c>
      <c r="RXZ186" s="13">
        <f t="shared" si="199"/>
        <v>0</v>
      </c>
      <c r="RYA186" s="13">
        <f t="shared" si="199"/>
        <v>0</v>
      </c>
      <c r="RYB186" s="13">
        <f t="shared" si="199"/>
        <v>0</v>
      </c>
      <c r="RYC186" s="13">
        <f t="shared" si="199"/>
        <v>0</v>
      </c>
      <c r="RYD186" s="13">
        <f t="shared" si="199"/>
        <v>0</v>
      </c>
      <c r="RYE186" s="13">
        <f t="shared" si="199"/>
        <v>0</v>
      </c>
      <c r="RYF186" s="13">
        <f t="shared" si="199"/>
        <v>0</v>
      </c>
      <c r="RYG186" s="13">
        <f t="shared" ref="RYG186:SAR186" si="200">general_device_image.description</f>
        <v>0</v>
      </c>
      <c r="RYH186" s="13">
        <f t="shared" si="200"/>
        <v>0</v>
      </c>
      <c r="RYI186" s="13">
        <f t="shared" si="200"/>
        <v>0</v>
      </c>
      <c r="RYJ186" s="13">
        <f t="shared" si="200"/>
        <v>0</v>
      </c>
      <c r="RYK186" s="13">
        <f t="shared" si="200"/>
        <v>0</v>
      </c>
      <c r="RYL186" s="13">
        <f t="shared" si="200"/>
        <v>0</v>
      </c>
      <c r="RYM186" s="13">
        <f t="shared" si="200"/>
        <v>0</v>
      </c>
      <c r="RYN186" s="13">
        <f t="shared" si="200"/>
        <v>0</v>
      </c>
      <c r="RYO186" s="13">
        <f t="shared" si="200"/>
        <v>0</v>
      </c>
      <c r="RYP186" s="13">
        <f t="shared" si="200"/>
        <v>0</v>
      </c>
      <c r="RYQ186" s="13">
        <f t="shared" si="200"/>
        <v>0</v>
      </c>
      <c r="RYR186" s="13">
        <f t="shared" si="200"/>
        <v>0</v>
      </c>
      <c r="RYS186" s="13">
        <f t="shared" si="200"/>
        <v>0</v>
      </c>
      <c r="RYT186" s="13">
        <f t="shared" si="200"/>
        <v>0</v>
      </c>
      <c r="RYU186" s="13">
        <f t="shared" si="200"/>
        <v>0</v>
      </c>
      <c r="RYV186" s="13">
        <f t="shared" si="200"/>
        <v>0</v>
      </c>
      <c r="RYW186" s="13">
        <f t="shared" si="200"/>
        <v>0</v>
      </c>
      <c r="RYX186" s="13">
        <f t="shared" si="200"/>
        <v>0</v>
      </c>
      <c r="RYY186" s="13">
        <f t="shared" si="200"/>
        <v>0</v>
      </c>
      <c r="RYZ186" s="13">
        <f t="shared" si="200"/>
        <v>0</v>
      </c>
      <c r="RZA186" s="13">
        <f t="shared" si="200"/>
        <v>0</v>
      </c>
      <c r="RZB186" s="13">
        <f t="shared" si="200"/>
        <v>0</v>
      </c>
      <c r="RZC186" s="13">
        <f t="shared" si="200"/>
        <v>0</v>
      </c>
      <c r="RZD186" s="13">
        <f t="shared" si="200"/>
        <v>0</v>
      </c>
      <c r="RZE186" s="13">
        <f t="shared" si="200"/>
        <v>0</v>
      </c>
      <c r="RZF186" s="13">
        <f t="shared" si="200"/>
        <v>0</v>
      </c>
      <c r="RZG186" s="13">
        <f t="shared" si="200"/>
        <v>0</v>
      </c>
      <c r="RZH186" s="13">
        <f t="shared" si="200"/>
        <v>0</v>
      </c>
      <c r="RZI186" s="13">
        <f t="shared" si="200"/>
        <v>0</v>
      </c>
      <c r="RZJ186" s="13">
        <f t="shared" si="200"/>
        <v>0</v>
      </c>
      <c r="RZK186" s="13">
        <f t="shared" si="200"/>
        <v>0</v>
      </c>
      <c r="RZL186" s="13">
        <f t="shared" si="200"/>
        <v>0</v>
      </c>
      <c r="RZM186" s="13">
        <f t="shared" si="200"/>
        <v>0</v>
      </c>
      <c r="RZN186" s="13">
        <f t="shared" si="200"/>
        <v>0</v>
      </c>
      <c r="RZO186" s="13">
        <f t="shared" si="200"/>
        <v>0</v>
      </c>
      <c r="RZP186" s="13">
        <f t="shared" si="200"/>
        <v>0</v>
      </c>
      <c r="RZQ186" s="13">
        <f t="shared" si="200"/>
        <v>0</v>
      </c>
      <c r="RZR186" s="13">
        <f t="shared" si="200"/>
        <v>0</v>
      </c>
      <c r="RZS186" s="13">
        <f t="shared" si="200"/>
        <v>0</v>
      </c>
      <c r="RZT186" s="13">
        <f t="shared" si="200"/>
        <v>0</v>
      </c>
      <c r="RZU186" s="13">
        <f t="shared" si="200"/>
        <v>0</v>
      </c>
      <c r="RZV186" s="13">
        <f t="shared" si="200"/>
        <v>0</v>
      </c>
      <c r="RZW186" s="13">
        <f t="shared" si="200"/>
        <v>0</v>
      </c>
      <c r="RZX186" s="13">
        <f t="shared" si="200"/>
        <v>0</v>
      </c>
      <c r="RZY186" s="13">
        <f t="shared" si="200"/>
        <v>0</v>
      </c>
      <c r="RZZ186" s="13">
        <f t="shared" si="200"/>
        <v>0</v>
      </c>
      <c r="SAA186" s="13">
        <f t="shared" si="200"/>
        <v>0</v>
      </c>
      <c r="SAB186" s="13">
        <f t="shared" si="200"/>
        <v>0</v>
      </c>
      <c r="SAC186" s="13">
        <f t="shared" si="200"/>
        <v>0</v>
      </c>
      <c r="SAD186" s="13">
        <f t="shared" si="200"/>
        <v>0</v>
      </c>
      <c r="SAE186" s="13">
        <f t="shared" si="200"/>
        <v>0</v>
      </c>
      <c r="SAF186" s="13">
        <f t="shared" si="200"/>
        <v>0</v>
      </c>
      <c r="SAG186" s="13">
        <f t="shared" si="200"/>
        <v>0</v>
      </c>
      <c r="SAH186" s="13">
        <f t="shared" si="200"/>
        <v>0</v>
      </c>
      <c r="SAI186" s="13">
        <f t="shared" si="200"/>
        <v>0</v>
      </c>
      <c r="SAJ186" s="13">
        <f t="shared" si="200"/>
        <v>0</v>
      </c>
      <c r="SAK186" s="13">
        <f t="shared" si="200"/>
        <v>0</v>
      </c>
      <c r="SAL186" s="13">
        <f t="shared" si="200"/>
        <v>0</v>
      </c>
      <c r="SAM186" s="13">
        <f t="shared" si="200"/>
        <v>0</v>
      </c>
      <c r="SAN186" s="13">
        <f t="shared" si="200"/>
        <v>0</v>
      </c>
      <c r="SAO186" s="13">
        <f t="shared" si="200"/>
        <v>0</v>
      </c>
      <c r="SAP186" s="13">
        <f t="shared" si="200"/>
        <v>0</v>
      </c>
      <c r="SAQ186" s="13">
        <f t="shared" si="200"/>
        <v>0</v>
      </c>
      <c r="SAR186" s="13">
        <f t="shared" si="200"/>
        <v>0</v>
      </c>
      <c r="SAS186" s="13">
        <f t="shared" ref="SAS186:SDD186" si="201">general_device_image.description</f>
        <v>0</v>
      </c>
      <c r="SAT186" s="13">
        <f t="shared" si="201"/>
        <v>0</v>
      </c>
      <c r="SAU186" s="13">
        <f t="shared" si="201"/>
        <v>0</v>
      </c>
      <c r="SAV186" s="13">
        <f t="shared" si="201"/>
        <v>0</v>
      </c>
      <c r="SAW186" s="13">
        <f t="shared" si="201"/>
        <v>0</v>
      </c>
      <c r="SAX186" s="13">
        <f t="shared" si="201"/>
        <v>0</v>
      </c>
      <c r="SAY186" s="13">
        <f t="shared" si="201"/>
        <v>0</v>
      </c>
      <c r="SAZ186" s="13">
        <f t="shared" si="201"/>
        <v>0</v>
      </c>
      <c r="SBA186" s="13">
        <f t="shared" si="201"/>
        <v>0</v>
      </c>
      <c r="SBB186" s="13">
        <f t="shared" si="201"/>
        <v>0</v>
      </c>
      <c r="SBC186" s="13">
        <f t="shared" si="201"/>
        <v>0</v>
      </c>
      <c r="SBD186" s="13">
        <f t="shared" si="201"/>
        <v>0</v>
      </c>
      <c r="SBE186" s="13">
        <f t="shared" si="201"/>
        <v>0</v>
      </c>
      <c r="SBF186" s="13">
        <f t="shared" si="201"/>
        <v>0</v>
      </c>
      <c r="SBG186" s="13">
        <f t="shared" si="201"/>
        <v>0</v>
      </c>
      <c r="SBH186" s="13">
        <f t="shared" si="201"/>
        <v>0</v>
      </c>
      <c r="SBI186" s="13">
        <f t="shared" si="201"/>
        <v>0</v>
      </c>
      <c r="SBJ186" s="13">
        <f t="shared" si="201"/>
        <v>0</v>
      </c>
      <c r="SBK186" s="13">
        <f t="shared" si="201"/>
        <v>0</v>
      </c>
      <c r="SBL186" s="13">
        <f t="shared" si="201"/>
        <v>0</v>
      </c>
      <c r="SBM186" s="13">
        <f t="shared" si="201"/>
        <v>0</v>
      </c>
      <c r="SBN186" s="13">
        <f t="shared" si="201"/>
        <v>0</v>
      </c>
      <c r="SBO186" s="13">
        <f t="shared" si="201"/>
        <v>0</v>
      </c>
      <c r="SBP186" s="13">
        <f t="shared" si="201"/>
        <v>0</v>
      </c>
      <c r="SBQ186" s="13">
        <f t="shared" si="201"/>
        <v>0</v>
      </c>
      <c r="SBR186" s="13">
        <f t="shared" si="201"/>
        <v>0</v>
      </c>
      <c r="SBS186" s="13">
        <f t="shared" si="201"/>
        <v>0</v>
      </c>
      <c r="SBT186" s="13">
        <f t="shared" si="201"/>
        <v>0</v>
      </c>
      <c r="SBU186" s="13">
        <f t="shared" si="201"/>
        <v>0</v>
      </c>
      <c r="SBV186" s="13">
        <f t="shared" si="201"/>
        <v>0</v>
      </c>
      <c r="SBW186" s="13">
        <f t="shared" si="201"/>
        <v>0</v>
      </c>
      <c r="SBX186" s="13">
        <f t="shared" si="201"/>
        <v>0</v>
      </c>
      <c r="SBY186" s="13">
        <f t="shared" si="201"/>
        <v>0</v>
      </c>
      <c r="SBZ186" s="13">
        <f t="shared" si="201"/>
        <v>0</v>
      </c>
      <c r="SCA186" s="13">
        <f t="shared" si="201"/>
        <v>0</v>
      </c>
      <c r="SCB186" s="13">
        <f t="shared" si="201"/>
        <v>0</v>
      </c>
      <c r="SCC186" s="13">
        <f t="shared" si="201"/>
        <v>0</v>
      </c>
      <c r="SCD186" s="13">
        <f t="shared" si="201"/>
        <v>0</v>
      </c>
      <c r="SCE186" s="13">
        <f t="shared" si="201"/>
        <v>0</v>
      </c>
      <c r="SCF186" s="13">
        <f t="shared" si="201"/>
        <v>0</v>
      </c>
      <c r="SCG186" s="13">
        <f t="shared" si="201"/>
        <v>0</v>
      </c>
      <c r="SCH186" s="13">
        <f t="shared" si="201"/>
        <v>0</v>
      </c>
      <c r="SCI186" s="13">
        <f t="shared" si="201"/>
        <v>0</v>
      </c>
      <c r="SCJ186" s="13">
        <f t="shared" si="201"/>
        <v>0</v>
      </c>
      <c r="SCK186" s="13">
        <f t="shared" si="201"/>
        <v>0</v>
      </c>
      <c r="SCL186" s="13">
        <f t="shared" si="201"/>
        <v>0</v>
      </c>
      <c r="SCM186" s="13">
        <f t="shared" si="201"/>
        <v>0</v>
      </c>
      <c r="SCN186" s="13">
        <f t="shared" si="201"/>
        <v>0</v>
      </c>
      <c r="SCO186" s="13">
        <f t="shared" si="201"/>
        <v>0</v>
      </c>
      <c r="SCP186" s="13">
        <f t="shared" si="201"/>
        <v>0</v>
      </c>
      <c r="SCQ186" s="13">
        <f t="shared" si="201"/>
        <v>0</v>
      </c>
      <c r="SCR186" s="13">
        <f t="shared" si="201"/>
        <v>0</v>
      </c>
      <c r="SCS186" s="13">
        <f t="shared" si="201"/>
        <v>0</v>
      </c>
      <c r="SCT186" s="13">
        <f t="shared" si="201"/>
        <v>0</v>
      </c>
      <c r="SCU186" s="13">
        <f t="shared" si="201"/>
        <v>0</v>
      </c>
      <c r="SCV186" s="13">
        <f t="shared" si="201"/>
        <v>0</v>
      </c>
      <c r="SCW186" s="13">
        <f t="shared" si="201"/>
        <v>0</v>
      </c>
      <c r="SCX186" s="13">
        <f t="shared" si="201"/>
        <v>0</v>
      </c>
      <c r="SCY186" s="13">
        <f t="shared" si="201"/>
        <v>0</v>
      </c>
      <c r="SCZ186" s="13">
        <f t="shared" si="201"/>
        <v>0</v>
      </c>
      <c r="SDA186" s="13">
        <f t="shared" si="201"/>
        <v>0</v>
      </c>
      <c r="SDB186" s="13">
        <f t="shared" si="201"/>
        <v>0</v>
      </c>
      <c r="SDC186" s="13">
        <f t="shared" si="201"/>
        <v>0</v>
      </c>
      <c r="SDD186" s="13">
        <f t="shared" si="201"/>
        <v>0</v>
      </c>
      <c r="SDE186" s="13">
        <f t="shared" ref="SDE186:SFP186" si="202">general_device_image.description</f>
        <v>0</v>
      </c>
      <c r="SDF186" s="13">
        <f t="shared" si="202"/>
        <v>0</v>
      </c>
      <c r="SDG186" s="13">
        <f t="shared" si="202"/>
        <v>0</v>
      </c>
      <c r="SDH186" s="13">
        <f t="shared" si="202"/>
        <v>0</v>
      </c>
      <c r="SDI186" s="13">
        <f t="shared" si="202"/>
        <v>0</v>
      </c>
      <c r="SDJ186" s="13">
        <f t="shared" si="202"/>
        <v>0</v>
      </c>
      <c r="SDK186" s="13">
        <f t="shared" si="202"/>
        <v>0</v>
      </c>
      <c r="SDL186" s="13">
        <f t="shared" si="202"/>
        <v>0</v>
      </c>
      <c r="SDM186" s="13">
        <f t="shared" si="202"/>
        <v>0</v>
      </c>
      <c r="SDN186" s="13">
        <f t="shared" si="202"/>
        <v>0</v>
      </c>
      <c r="SDO186" s="13">
        <f t="shared" si="202"/>
        <v>0</v>
      </c>
      <c r="SDP186" s="13">
        <f t="shared" si="202"/>
        <v>0</v>
      </c>
      <c r="SDQ186" s="13">
        <f t="shared" si="202"/>
        <v>0</v>
      </c>
      <c r="SDR186" s="13">
        <f t="shared" si="202"/>
        <v>0</v>
      </c>
      <c r="SDS186" s="13">
        <f t="shared" si="202"/>
        <v>0</v>
      </c>
      <c r="SDT186" s="13">
        <f t="shared" si="202"/>
        <v>0</v>
      </c>
      <c r="SDU186" s="13">
        <f t="shared" si="202"/>
        <v>0</v>
      </c>
      <c r="SDV186" s="13">
        <f t="shared" si="202"/>
        <v>0</v>
      </c>
      <c r="SDW186" s="13">
        <f t="shared" si="202"/>
        <v>0</v>
      </c>
      <c r="SDX186" s="13">
        <f t="shared" si="202"/>
        <v>0</v>
      </c>
      <c r="SDY186" s="13">
        <f t="shared" si="202"/>
        <v>0</v>
      </c>
      <c r="SDZ186" s="13">
        <f t="shared" si="202"/>
        <v>0</v>
      </c>
      <c r="SEA186" s="13">
        <f t="shared" si="202"/>
        <v>0</v>
      </c>
      <c r="SEB186" s="13">
        <f t="shared" si="202"/>
        <v>0</v>
      </c>
      <c r="SEC186" s="13">
        <f t="shared" si="202"/>
        <v>0</v>
      </c>
      <c r="SED186" s="13">
        <f t="shared" si="202"/>
        <v>0</v>
      </c>
      <c r="SEE186" s="13">
        <f t="shared" si="202"/>
        <v>0</v>
      </c>
      <c r="SEF186" s="13">
        <f t="shared" si="202"/>
        <v>0</v>
      </c>
      <c r="SEG186" s="13">
        <f t="shared" si="202"/>
        <v>0</v>
      </c>
      <c r="SEH186" s="13">
        <f t="shared" si="202"/>
        <v>0</v>
      </c>
      <c r="SEI186" s="13">
        <f t="shared" si="202"/>
        <v>0</v>
      </c>
      <c r="SEJ186" s="13">
        <f t="shared" si="202"/>
        <v>0</v>
      </c>
      <c r="SEK186" s="13">
        <f t="shared" si="202"/>
        <v>0</v>
      </c>
      <c r="SEL186" s="13">
        <f t="shared" si="202"/>
        <v>0</v>
      </c>
      <c r="SEM186" s="13">
        <f t="shared" si="202"/>
        <v>0</v>
      </c>
      <c r="SEN186" s="13">
        <f t="shared" si="202"/>
        <v>0</v>
      </c>
      <c r="SEO186" s="13">
        <f t="shared" si="202"/>
        <v>0</v>
      </c>
      <c r="SEP186" s="13">
        <f t="shared" si="202"/>
        <v>0</v>
      </c>
      <c r="SEQ186" s="13">
        <f t="shared" si="202"/>
        <v>0</v>
      </c>
      <c r="SER186" s="13">
        <f t="shared" si="202"/>
        <v>0</v>
      </c>
      <c r="SES186" s="13">
        <f t="shared" si="202"/>
        <v>0</v>
      </c>
      <c r="SET186" s="13">
        <f t="shared" si="202"/>
        <v>0</v>
      </c>
      <c r="SEU186" s="13">
        <f t="shared" si="202"/>
        <v>0</v>
      </c>
      <c r="SEV186" s="13">
        <f t="shared" si="202"/>
        <v>0</v>
      </c>
      <c r="SEW186" s="13">
        <f t="shared" si="202"/>
        <v>0</v>
      </c>
      <c r="SEX186" s="13">
        <f t="shared" si="202"/>
        <v>0</v>
      </c>
      <c r="SEY186" s="13">
        <f t="shared" si="202"/>
        <v>0</v>
      </c>
      <c r="SEZ186" s="13">
        <f t="shared" si="202"/>
        <v>0</v>
      </c>
      <c r="SFA186" s="13">
        <f t="shared" si="202"/>
        <v>0</v>
      </c>
      <c r="SFB186" s="13">
        <f t="shared" si="202"/>
        <v>0</v>
      </c>
      <c r="SFC186" s="13">
        <f t="shared" si="202"/>
        <v>0</v>
      </c>
      <c r="SFD186" s="13">
        <f t="shared" si="202"/>
        <v>0</v>
      </c>
      <c r="SFE186" s="13">
        <f t="shared" si="202"/>
        <v>0</v>
      </c>
      <c r="SFF186" s="13">
        <f t="shared" si="202"/>
        <v>0</v>
      </c>
      <c r="SFG186" s="13">
        <f t="shared" si="202"/>
        <v>0</v>
      </c>
      <c r="SFH186" s="13">
        <f t="shared" si="202"/>
        <v>0</v>
      </c>
      <c r="SFI186" s="13">
        <f t="shared" si="202"/>
        <v>0</v>
      </c>
      <c r="SFJ186" s="13">
        <f t="shared" si="202"/>
        <v>0</v>
      </c>
      <c r="SFK186" s="13">
        <f t="shared" si="202"/>
        <v>0</v>
      </c>
      <c r="SFL186" s="13">
        <f t="shared" si="202"/>
        <v>0</v>
      </c>
      <c r="SFM186" s="13">
        <f t="shared" si="202"/>
        <v>0</v>
      </c>
      <c r="SFN186" s="13">
        <f t="shared" si="202"/>
        <v>0</v>
      </c>
      <c r="SFO186" s="13">
        <f t="shared" si="202"/>
        <v>0</v>
      </c>
      <c r="SFP186" s="13">
        <f t="shared" si="202"/>
        <v>0</v>
      </c>
      <c r="SFQ186" s="13">
        <f t="shared" ref="SFQ186:SIB186" si="203">general_device_image.description</f>
        <v>0</v>
      </c>
      <c r="SFR186" s="13">
        <f t="shared" si="203"/>
        <v>0</v>
      </c>
      <c r="SFS186" s="13">
        <f t="shared" si="203"/>
        <v>0</v>
      </c>
      <c r="SFT186" s="13">
        <f t="shared" si="203"/>
        <v>0</v>
      </c>
      <c r="SFU186" s="13">
        <f t="shared" si="203"/>
        <v>0</v>
      </c>
      <c r="SFV186" s="13">
        <f t="shared" si="203"/>
        <v>0</v>
      </c>
      <c r="SFW186" s="13">
        <f t="shared" si="203"/>
        <v>0</v>
      </c>
      <c r="SFX186" s="13">
        <f t="shared" si="203"/>
        <v>0</v>
      </c>
      <c r="SFY186" s="13">
        <f t="shared" si="203"/>
        <v>0</v>
      </c>
      <c r="SFZ186" s="13">
        <f t="shared" si="203"/>
        <v>0</v>
      </c>
      <c r="SGA186" s="13">
        <f t="shared" si="203"/>
        <v>0</v>
      </c>
      <c r="SGB186" s="13">
        <f t="shared" si="203"/>
        <v>0</v>
      </c>
      <c r="SGC186" s="13">
        <f t="shared" si="203"/>
        <v>0</v>
      </c>
      <c r="SGD186" s="13">
        <f t="shared" si="203"/>
        <v>0</v>
      </c>
      <c r="SGE186" s="13">
        <f t="shared" si="203"/>
        <v>0</v>
      </c>
      <c r="SGF186" s="13">
        <f t="shared" si="203"/>
        <v>0</v>
      </c>
      <c r="SGG186" s="13">
        <f t="shared" si="203"/>
        <v>0</v>
      </c>
      <c r="SGH186" s="13">
        <f t="shared" si="203"/>
        <v>0</v>
      </c>
      <c r="SGI186" s="13">
        <f t="shared" si="203"/>
        <v>0</v>
      </c>
      <c r="SGJ186" s="13">
        <f t="shared" si="203"/>
        <v>0</v>
      </c>
      <c r="SGK186" s="13">
        <f t="shared" si="203"/>
        <v>0</v>
      </c>
      <c r="SGL186" s="13">
        <f t="shared" si="203"/>
        <v>0</v>
      </c>
      <c r="SGM186" s="13">
        <f t="shared" si="203"/>
        <v>0</v>
      </c>
      <c r="SGN186" s="13">
        <f t="shared" si="203"/>
        <v>0</v>
      </c>
      <c r="SGO186" s="13">
        <f t="shared" si="203"/>
        <v>0</v>
      </c>
      <c r="SGP186" s="13">
        <f t="shared" si="203"/>
        <v>0</v>
      </c>
      <c r="SGQ186" s="13">
        <f t="shared" si="203"/>
        <v>0</v>
      </c>
      <c r="SGR186" s="13">
        <f t="shared" si="203"/>
        <v>0</v>
      </c>
      <c r="SGS186" s="13">
        <f t="shared" si="203"/>
        <v>0</v>
      </c>
      <c r="SGT186" s="13">
        <f t="shared" si="203"/>
        <v>0</v>
      </c>
      <c r="SGU186" s="13">
        <f t="shared" si="203"/>
        <v>0</v>
      </c>
      <c r="SGV186" s="13">
        <f t="shared" si="203"/>
        <v>0</v>
      </c>
      <c r="SGW186" s="13">
        <f t="shared" si="203"/>
        <v>0</v>
      </c>
      <c r="SGX186" s="13">
        <f t="shared" si="203"/>
        <v>0</v>
      </c>
      <c r="SGY186" s="13">
        <f t="shared" si="203"/>
        <v>0</v>
      </c>
      <c r="SGZ186" s="13">
        <f t="shared" si="203"/>
        <v>0</v>
      </c>
      <c r="SHA186" s="13">
        <f t="shared" si="203"/>
        <v>0</v>
      </c>
      <c r="SHB186" s="13">
        <f t="shared" si="203"/>
        <v>0</v>
      </c>
      <c r="SHC186" s="13">
        <f t="shared" si="203"/>
        <v>0</v>
      </c>
      <c r="SHD186" s="13">
        <f t="shared" si="203"/>
        <v>0</v>
      </c>
      <c r="SHE186" s="13">
        <f t="shared" si="203"/>
        <v>0</v>
      </c>
      <c r="SHF186" s="13">
        <f t="shared" si="203"/>
        <v>0</v>
      </c>
      <c r="SHG186" s="13">
        <f t="shared" si="203"/>
        <v>0</v>
      </c>
      <c r="SHH186" s="13">
        <f t="shared" si="203"/>
        <v>0</v>
      </c>
      <c r="SHI186" s="13">
        <f t="shared" si="203"/>
        <v>0</v>
      </c>
      <c r="SHJ186" s="13">
        <f t="shared" si="203"/>
        <v>0</v>
      </c>
      <c r="SHK186" s="13">
        <f t="shared" si="203"/>
        <v>0</v>
      </c>
      <c r="SHL186" s="13">
        <f t="shared" si="203"/>
        <v>0</v>
      </c>
      <c r="SHM186" s="13">
        <f t="shared" si="203"/>
        <v>0</v>
      </c>
      <c r="SHN186" s="13">
        <f t="shared" si="203"/>
        <v>0</v>
      </c>
      <c r="SHO186" s="13">
        <f t="shared" si="203"/>
        <v>0</v>
      </c>
      <c r="SHP186" s="13">
        <f t="shared" si="203"/>
        <v>0</v>
      </c>
      <c r="SHQ186" s="13">
        <f t="shared" si="203"/>
        <v>0</v>
      </c>
      <c r="SHR186" s="13">
        <f t="shared" si="203"/>
        <v>0</v>
      </c>
      <c r="SHS186" s="13">
        <f t="shared" si="203"/>
        <v>0</v>
      </c>
      <c r="SHT186" s="13">
        <f t="shared" si="203"/>
        <v>0</v>
      </c>
      <c r="SHU186" s="13">
        <f t="shared" si="203"/>
        <v>0</v>
      </c>
      <c r="SHV186" s="13">
        <f t="shared" si="203"/>
        <v>0</v>
      </c>
      <c r="SHW186" s="13">
        <f t="shared" si="203"/>
        <v>0</v>
      </c>
      <c r="SHX186" s="13">
        <f t="shared" si="203"/>
        <v>0</v>
      </c>
      <c r="SHY186" s="13">
        <f t="shared" si="203"/>
        <v>0</v>
      </c>
      <c r="SHZ186" s="13">
        <f t="shared" si="203"/>
        <v>0</v>
      </c>
      <c r="SIA186" s="13">
        <f t="shared" si="203"/>
        <v>0</v>
      </c>
      <c r="SIB186" s="13">
        <f t="shared" si="203"/>
        <v>0</v>
      </c>
      <c r="SIC186" s="13">
        <f t="shared" ref="SIC186:SKN186" si="204">general_device_image.description</f>
        <v>0</v>
      </c>
      <c r="SID186" s="13">
        <f t="shared" si="204"/>
        <v>0</v>
      </c>
      <c r="SIE186" s="13">
        <f t="shared" si="204"/>
        <v>0</v>
      </c>
      <c r="SIF186" s="13">
        <f t="shared" si="204"/>
        <v>0</v>
      </c>
      <c r="SIG186" s="13">
        <f t="shared" si="204"/>
        <v>0</v>
      </c>
      <c r="SIH186" s="13">
        <f t="shared" si="204"/>
        <v>0</v>
      </c>
      <c r="SII186" s="13">
        <f t="shared" si="204"/>
        <v>0</v>
      </c>
      <c r="SIJ186" s="13">
        <f t="shared" si="204"/>
        <v>0</v>
      </c>
      <c r="SIK186" s="13">
        <f t="shared" si="204"/>
        <v>0</v>
      </c>
      <c r="SIL186" s="13">
        <f t="shared" si="204"/>
        <v>0</v>
      </c>
      <c r="SIM186" s="13">
        <f t="shared" si="204"/>
        <v>0</v>
      </c>
      <c r="SIN186" s="13">
        <f t="shared" si="204"/>
        <v>0</v>
      </c>
      <c r="SIO186" s="13">
        <f t="shared" si="204"/>
        <v>0</v>
      </c>
      <c r="SIP186" s="13">
        <f t="shared" si="204"/>
        <v>0</v>
      </c>
      <c r="SIQ186" s="13">
        <f t="shared" si="204"/>
        <v>0</v>
      </c>
      <c r="SIR186" s="13">
        <f t="shared" si="204"/>
        <v>0</v>
      </c>
      <c r="SIS186" s="13">
        <f t="shared" si="204"/>
        <v>0</v>
      </c>
      <c r="SIT186" s="13">
        <f t="shared" si="204"/>
        <v>0</v>
      </c>
      <c r="SIU186" s="13">
        <f t="shared" si="204"/>
        <v>0</v>
      </c>
      <c r="SIV186" s="13">
        <f t="shared" si="204"/>
        <v>0</v>
      </c>
      <c r="SIW186" s="13">
        <f t="shared" si="204"/>
        <v>0</v>
      </c>
      <c r="SIX186" s="13">
        <f t="shared" si="204"/>
        <v>0</v>
      </c>
      <c r="SIY186" s="13">
        <f t="shared" si="204"/>
        <v>0</v>
      </c>
      <c r="SIZ186" s="13">
        <f t="shared" si="204"/>
        <v>0</v>
      </c>
      <c r="SJA186" s="13">
        <f t="shared" si="204"/>
        <v>0</v>
      </c>
      <c r="SJB186" s="13">
        <f t="shared" si="204"/>
        <v>0</v>
      </c>
      <c r="SJC186" s="13">
        <f t="shared" si="204"/>
        <v>0</v>
      </c>
      <c r="SJD186" s="13">
        <f t="shared" si="204"/>
        <v>0</v>
      </c>
      <c r="SJE186" s="13">
        <f t="shared" si="204"/>
        <v>0</v>
      </c>
      <c r="SJF186" s="13">
        <f t="shared" si="204"/>
        <v>0</v>
      </c>
      <c r="SJG186" s="13">
        <f t="shared" si="204"/>
        <v>0</v>
      </c>
      <c r="SJH186" s="13">
        <f t="shared" si="204"/>
        <v>0</v>
      </c>
      <c r="SJI186" s="13">
        <f t="shared" si="204"/>
        <v>0</v>
      </c>
      <c r="SJJ186" s="13">
        <f t="shared" si="204"/>
        <v>0</v>
      </c>
      <c r="SJK186" s="13">
        <f t="shared" si="204"/>
        <v>0</v>
      </c>
      <c r="SJL186" s="13">
        <f t="shared" si="204"/>
        <v>0</v>
      </c>
      <c r="SJM186" s="13">
        <f t="shared" si="204"/>
        <v>0</v>
      </c>
      <c r="SJN186" s="13">
        <f t="shared" si="204"/>
        <v>0</v>
      </c>
      <c r="SJO186" s="13">
        <f t="shared" si="204"/>
        <v>0</v>
      </c>
      <c r="SJP186" s="13">
        <f t="shared" si="204"/>
        <v>0</v>
      </c>
      <c r="SJQ186" s="13">
        <f t="shared" si="204"/>
        <v>0</v>
      </c>
      <c r="SJR186" s="13">
        <f t="shared" si="204"/>
        <v>0</v>
      </c>
      <c r="SJS186" s="13">
        <f t="shared" si="204"/>
        <v>0</v>
      </c>
      <c r="SJT186" s="13">
        <f t="shared" si="204"/>
        <v>0</v>
      </c>
      <c r="SJU186" s="13">
        <f t="shared" si="204"/>
        <v>0</v>
      </c>
      <c r="SJV186" s="13">
        <f t="shared" si="204"/>
        <v>0</v>
      </c>
      <c r="SJW186" s="13">
        <f t="shared" si="204"/>
        <v>0</v>
      </c>
      <c r="SJX186" s="13">
        <f t="shared" si="204"/>
        <v>0</v>
      </c>
      <c r="SJY186" s="13">
        <f t="shared" si="204"/>
        <v>0</v>
      </c>
      <c r="SJZ186" s="13">
        <f t="shared" si="204"/>
        <v>0</v>
      </c>
      <c r="SKA186" s="13">
        <f t="shared" si="204"/>
        <v>0</v>
      </c>
      <c r="SKB186" s="13">
        <f t="shared" si="204"/>
        <v>0</v>
      </c>
      <c r="SKC186" s="13">
        <f t="shared" si="204"/>
        <v>0</v>
      </c>
      <c r="SKD186" s="13">
        <f t="shared" si="204"/>
        <v>0</v>
      </c>
      <c r="SKE186" s="13">
        <f t="shared" si="204"/>
        <v>0</v>
      </c>
      <c r="SKF186" s="13">
        <f t="shared" si="204"/>
        <v>0</v>
      </c>
      <c r="SKG186" s="13">
        <f t="shared" si="204"/>
        <v>0</v>
      </c>
      <c r="SKH186" s="13">
        <f t="shared" si="204"/>
        <v>0</v>
      </c>
      <c r="SKI186" s="13">
        <f t="shared" si="204"/>
        <v>0</v>
      </c>
      <c r="SKJ186" s="13">
        <f t="shared" si="204"/>
        <v>0</v>
      </c>
      <c r="SKK186" s="13">
        <f t="shared" si="204"/>
        <v>0</v>
      </c>
      <c r="SKL186" s="13">
        <f t="shared" si="204"/>
        <v>0</v>
      </c>
      <c r="SKM186" s="13">
        <f t="shared" si="204"/>
        <v>0</v>
      </c>
      <c r="SKN186" s="13">
        <f t="shared" si="204"/>
        <v>0</v>
      </c>
      <c r="SKO186" s="13">
        <f t="shared" ref="SKO186:SMZ186" si="205">general_device_image.description</f>
        <v>0</v>
      </c>
      <c r="SKP186" s="13">
        <f t="shared" si="205"/>
        <v>0</v>
      </c>
      <c r="SKQ186" s="13">
        <f t="shared" si="205"/>
        <v>0</v>
      </c>
      <c r="SKR186" s="13">
        <f t="shared" si="205"/>
        <v>0</v>
      </c>
      <c r="SKS186" s="13">
        <f t="shared" si="205"/>
        <v>0</v>
      </c>
      <c r="SKT186" s="13">
        <f t="shared" si="205"/>
        <v>0</v>
      </c>
      <c r="SKU186" s="13">
        <f t="shared" si="205"/>
        <v>0</v>
      </c>
      <c r="SKV186" s="13">
        <f t="shared" si="205"/>
        <v>0</v>
      </c>
      <c r="SKW186" s="13">
        <f t="shared" si="205"/>
        <v>0</v>
      </c>
      <c r="SKX186" s="13">
        <f t="shared" si="205"/>
        <v>0</v>
      </c>
      <c r="SKY186" s="13">
        <f t="shared" si="205"/>
        <v>0</v>
      </c>
      <c r="SKZ186" s="13">
        <f t="shared" si="205"/>
        <v>0</v>
      </c>
      <c r="SLA186" s="13">
        <f t="shared" si="205"/>
        <v>0</v>
      </c>
      <c r="SLB186" s="13">
        <f t="shared" si="205"/>
        <v>0</v>
      </c>
      <c r="SLC186" s="13">
        <f t="shared" si="205"/>
        <v>0</v>
      </c>
      <c r="SLD186" s="13">
        <f t="shared" si="205"/>
        <v>0</v>
      </c>
      <c r="SLE186" s="13">
        <f t="shared" si="205"/>
        <v>0</v>
      </c>
      <c r="SLF186" s="13">
        <f t="shared" si="205"/>
        <v>0</v>
      </c>
      <c r="SLG186" s="13">
        <f t="shared" si="205"/>
        <v>0</v>
      </c>
      <c r="SLH186" s="13">
        <f t="shared" si="205"/>
        <v>0</v>
      </c>
      <c r="SLI186" s="13">
        <f t="shared" si="205"/>
        <v>0</v>
      </c>
      <c r="SLJ186" s="13">
        <f t="shared" si="205"/>
        <v>0</v>
      </c>
      <c r="SLK186" s="13">
        <f t="shared" si="205"/>
        <v>0</v>
      </c>
      <c r="SLL186" s="13">
        <f t="shared" si="205"/>
        <v>0</v>
      </c>
      <c r="SLM186" s="13">
        <f t="shared" si="205"/>
        <v>0</v>
      </c>
      <c r="SLN186" s="13">
        <f t="shared" si="205"/>
        <v>0</v>
      </c>
      <c r="SLO186" s="13">
        <f t="shared" si="205"/>
        <v>0</v>
      </c>
      <c r="SLP186" s="13">
        <f t="shared" si="205"/>
        <v>0</v>
      </c>
      <c r="SLQ186" s="13">
        <f t="shared" si="205"/>
        <v>0</v>
      </c>
      <c r="SLR186" s="13">
        <f t="shared" si="205"/>
        <v>0</v>
      </c>
      <c r="SLS186" s="13">
        <f t="shared" si="205"/>
        <v>0</v>
      </c>
      <c r="SLT186" s="13">
        <f t="shared" si="205"/>
        <v>0</v>
      </c>
      <c r="SLU186" s="13">
        <f t="shared" si="205"/>
        <v>0</v>
      </c>
      <c r="SLV186" s="13">
        <f t="shared" si="205"/>
        <v>0</v>
      </c>
      <c r="SLW186" s="13">
        <f t="shared" si="205"/>
        <v>0</v>
      </c>
      <c r="SLX186" s="13">
        <f t="shared" si="205"/>
        <v>0</v>
      </c>
      <c r="SLY186" s="13">
        <f t="shared" si="205"/>
        <v>0</v>
      </c>
      <c r="SLZ186" s="13">
        <f t="shared" si="205"/>
        <v>0</v>
      </c>
      <c r="SMA186" s="13">
        <f t="shared" si="205"/>
        <v>0</v>
      </c>
      <c r="SMB186" s="13">
        <f t="shared" si="205"/>
        <v>0</v>
      </c>
      <c r="SMC186" s="13">
        <f t="shared" si="205"/>
        <v>0</v>
      </c>
      <c r="SMD186" s="13">
        <f t="shared" si="205"/>
        <v>0</v>
      </c>
      <c r="SME186" s="13">
        <f t="shared" si="205"/>
        <v>0</v>
      </c>
      <c r="SMF186" s="13">
        <f t="shared" si="205"/>
        <v>0</v>
      </c>
      <c r="SMG186" s="13">
        <f t="shared" si="205"/>
        <v>0</v>
      </c>
      <c r="SMH186" s="13">
        <f t="shared" si="205"/>
        <v>0</v>
      </c>
      <c r="SMI186" s="13">
        <f t="shared" si="205"/>
        <v>0</v>
      </c>
      <c r="SMJ186" s="13">
        <f t="shared" si="205"/>
        <v>0</v>
      </c>
      <c r="SMK186" s="13">
        <f t="shared" si="205"/>
        <v>0</v>
      </c>
      <c r="SML186" s="13">
        <f t="shared" si="205"/>
        <v>0</v>
      </c>
      <c r="SMM186" s="13">
        <f t="shared" si="205"/>
        <v>0</v>
      </c>
      <c r="SMN186" s="13">
        <f t="shared" si="205"/>
        <v>0</v>
      </c>
      <c r="SMO186" s="13">
        <f t="shared" si="205"/>
        <v>0</v>
      </c>
      <c r="SMP186" s="13">
        <f t="shared" si="205"/>
        <v>0</v>
      </c>
      <c r="SMQ186" s="13">
        <f t="shared" si="205"/>
        <v>0</v>
      </c>
      <c r="SMR186" s="13">
        <f t="shared" si="205"/>
        <v>0</v>
      </c>
      <c r="SMS186" s="13">
        <f t="shared" si="205"/>
        <v>0</v>
      </c>
      <c r="SMT186" s="13">
        <f t="shared" si="205"/>
        <v>0</v>
      </c>
      <c r="SMU186" s="13">
        <f t="shared" si="205"/>
        <v>0</v>
      </c>
      <c r="SMV186" s="13">
        <f t="shared" si="205"/>
        <v>0</v>
      </c>
      <c r="SMW186" s="13">
        <f t="shared" si="205"/>
        <v>0</v>
      </c>
      <c r="SMX186" s="13">
        <f t="shared" si="205"/>
        <v>0</v>
      </c>
      <c r="SMY186" s="13">
        <f t="shared" si="205"/>
        <v>0</v>
      </c>
      <c r="SMZ186" s="13">
        <f t="shared" si="205"/>
        <v>0</v>
      </c>
      <c r="SNA186" s="13">
        <f t="shared" ref="SNA186:SPL186" si="206">general_device_image.description</f>
        <v>0</v>
      </c>
      <c r="SNB186" s="13">
        <f t="shared" si="206"/>
        <v>0</v>
      </c>
      <c r="SNC186" s="13">
        <f t="shared" si="206"/>
        <v>0</v>
      </c>
      <c r="SND186" s="13">
        <f t="shared" si="206"/>
        <v>0</v>
      </c>
      <c r="SNE186" s="13">
        <f t="shared" si="206"/>
        <v>0</v>
      </c>
      <c r="SNF186" s="13">
        <f t="shared" si="206"/>
        <v>0</v>
      </c>
      <c r="SNG186" s="13">
        <f t="shared" si="206"/>
        <v>0</v>
      </c>
      <c r="SNH186" s="13">
        <f t="shared" si="206"/>
        <v>0</v>
      </c>
      <c r="SNI186" s="13">
        <f t="shared" si="206"/>
        <v>0</v>
      </c>
      <c r="SNJ186" s="13">
        <f t="shared" si="206"/>
        <v>0</v>
      </c>
      <c r="SNK186" s="13">
        <f t="shared" si="206"/>
        <v>0</v>
      </c>
      <c r="SNL186" s="13">
        <f t="shared" si="206"/>
        <v>0</v>
      </c>
      <c r="SNM186" s="13">
        <f t="shared" si="206"/>
        <v>0</v>
      </c>
      <c r="SNN186" s="13">
        <f t="shared" si="206"/>
        <v>0</v>
      </c>
      <c r="SNO186" s="13">
        <f t="shared" si="206"/>
        <v>0</v>
      </c>
      <c r="SNP186" s="13">
        <f t="shared" si="206"/>
        <v>0</v>
      </c>
      <c r="SNQ186" s="13">
        <f t="shared" si="206"/>
        <v>0</v>
      </c>
      <c r="SNR186" s="13">
        <f t="shared" si="206"/>
        <v>0</v>
      </c>
      <c r="SNS186" s="13">
        <f t="shared" si="206"/>
        <v>0</v>
      </c>
      <c r="SNT186" s="13">
        <f t="shared" si="206"/>
        <v>0</v>
      </c>
      <c r="SNU186" s="13">
        <f t="shared" si="206"/>
        <v>0</v>
      </c>
      <c r="SNV186" s="13">
        <f t="shared" si="206"/>
        <v>0</v>
      </c>
      <c r="SNW186" s="13">
        <f t="shared" si="206"/>
        <v>0</v>
      </c>
      <c r="SNX186" s="13">
        <f t="shared" si="206"/>
        <v>0</v>
      </c>
      <c r="SNY186" s="13">
        <f t="shared" si="206"/>
        <v>0</v>
      </c>
      <c r="SNZ186" s="13">
        <f t="shared" si="206"/>
        <v>0</v>
      </c>
      <c r="SOA186" s="13">
        <f t="shared" si="206"/>
        <v>0</v>
      </c>
      <c r="SOB186" s="13">
        <f t="shared" si="206"/>
        <v>0</v>
      </c>
      <c r="SOC186" s="13">
        <f t="shared" si="206"/>
        <v>0</v>
      </c>
      <c r="SOD186" s="13">
        <f t="shared" si="206"/>
        <v>0</v>
      </c>
      <c r="SOE186" s="13">
        <f t="shared" si="206"/>
        <v>0</v>
      </c>
      <c r="SOF186" s="13">
        <f t="shared" si="206"/>
        <v>0</v>
      </c>
      <c r="SOG186" s="13">
        <f t="shared" si="206"/>
        <v>0</v>
      </c>
      <c r="SOH186" s="13">
        <f t="shared" si="206"/>
        <v>0</v>
      </c>
      <c r="SOI186" s="13">
        <f t="shared" si="206"/>
        <v>0</v>
      </c>
      <c r="SOJ186" s="13">
        <f t="shared" si="206"/>
        <v>0</v>
      </c>
      <c r="SOK186" s="13">
        <f t="shared" si="206"/>
        <v>0</v>
      </c>
      <c r="SOL186" s="13">
        <f t="shared" si="206"/>
        <v>0</v>
      </c>
      <c r="SOM186" s="13">
        <f t="shared" si="206"/>
        <v>0</v>
      </c>
      <c r="SON186" s="13">
        <f t="shared" si="206"/>
        <v>0</v>
      </c>
      <c r="SOO186" s="13">
        <f t="shared" si="206"/>
        <v>0</v>
      </c>
      <c r="SOP186" s="13">
        <f t="shared" si="206"/>
        <v>0</v>
      </c>
      <c r="SOQ186" s="13">
        <f t="shared" si="206"/>
        <v>0</v>
      </c>
      <c r="SOR186" s="13">
        <f t="shared" si="206"/>
        <v>0</v>
      </c>
      <c r="SOS186" s="13">
        <f t="shared" si="206"/>
        <v>0</v>
      </c>
      <c r="SOT186" s="13">
        <f t="shared" si="206"/>
        <v>0</v>
      </c>
      <c r="SOU186" s="13">
        <f t="shared" si="206"/>
        <v>0</v>
      </c>
      <c r="SOV186" s="13">
        <f t="shared" si="206"/>
        <v>0</v>
      </c>
      <c r="SOW186" s="13">
        <f t="shared" si="206"/>
        <v>0</v>
      </c>
      <c r="SOX186" s="13">
        <f t="shared" si="206"/>
        <v>0</v>
      </c>
      <c r="SOY186" s="13">
        <f t="shared" si="206"/>
        <v>0</v>
      </c>
      <c r="SOZ186" s="13">
        <f t="shared" si="206"/>
        <v>0</v>
      </c>
      <c r="SPA186" s="13">
        <f t="shared" si="206"/>
        <v>0</v>
      </c>
      <c r="SPB186" s="13">
        <f t="shared" si="206"/>
        <v>0</v>
      </c>
      <c r="SPC186" s="13">
        <f t="shared" si="206"/>
        <v>0</v>
      </c>
      <c r="SPD186" s="13">
        <f t="shared" si="206"/>
        <v>0</v>
      </c>
      <c r="SPE186" s="13">
        <f t="shared" si="206"/>
        <v>0</v>
      </c>
      <c r="SPF186" s="13">
        <f t="shared" si="206"/>
        <v>0</v>
      </c>
      <c r="SPG186" s="13">
        <f t="shared" si="206"/>
        <v>0</v>
      </c>
      <c r="SPH186" s="13">
        <f t="shared" si="206"/>
        <v>0</v>
      </c>
      <c r="SPI186" s="13">
        <f t="shared" si="206"/>
        <v>0</v>
      </c>
      <c r="SPJ186" s="13">
        <f t="shared" si="206"/>
        <v>0</v>
      </c>
      <c r="SPK186" s="13">
        <f t="shared" si="206"/>
        <v>0</v>
      </c>
      <c r="SPL186" s="13">
        <f t="shared" si="206"/>
        <v>0</v>
      </c>
      <c r="SPM186" s="13">
        <f t="shared" ref="SPM186:SRX186" si="207">general_device_image.description</f>
        <v>0</v>
      </c>
      <c r="SPN186" s="13">
        <f t="shared" si="207"/>
        <v>0</v>
      </c>
      <c r="SPO186" s="13">
        <f t="shared" si="207"/>
        <v>0</v>
      </c>
      <c r="SPP186" s="13">
        <f t="shared" si="207"/>
        <v>0</v>
      </c>
      <c r="SPQ186" s="13">
        <f t="shared" si="207"/>
        <v>0</v>
      </c>
      <c r="SPR186" s="13">
        <f t="shared" si="207"/>
        <v>0</v>
      </c>
      <c r="SPS186" s="13">
        <f t="shared" si="207"/>
        <v>0</v>
      </c>
      <c r="SPT186" s="13">
        <f t="shared" si="207"/>
        <v>0</v>
      </c>
      <c r="SPU186" s="13">
        <f t="shared" si="207"/>
        <v>0</v>
      </c>
      <c r="SPV186" s="13">
        <f t="shared" si="207"/>
        <v>0</v>
      </c>
      <c r="SPW186" s="13">
        <f t="shared" si="207"/>
        <v>0</v>
      </c>
      <c r="SPX186" s="13">
        <f t="shared" si="207"/>
        <v>0</v>
      </c>
      <c r="SPY186" s="13">
        <f t="shared" si="207"/>
        <v>0</v>
      </c>
      <c r="SPZ186" s="13">
        <f t="shared" si="207"/>
        <v>0</v>
      </c>
      <c r="SQA186" s="13">
        <f t="shared" si="207"/>
        <v>0</v>
      </c>
      <c r="SQB186" s="13">
        <f t="shared" si="207"/>
        <v>0</v>
      </c>
      <c r="SQC186" s="13">
        <f t="shared" si="207"/>
        <v>0</v>
      </c>
      <c r="SQD186" s="13">
        <f t="shared" si="207"/>
        <v>0</v>
      </c>
      <c r="SQE186" s="13">
        <f t="shared" si="207"/>
        <v>0</v>
      </c>
      <c r="SQF186" s="13">
        <f t="shared" si="207"/>
        <v>0</v>
      </c>
      <c r="SQG186" s="13">
        <f t="shared" si="207"/>
        <v>0</v>
      </c>
      <c r="SQH186" s="13">
        <f t="shared" si="207"/>
        <v>0</v>
      </c>
      <c r="SQI186" s="13">
        <f t="shared" si="207"/>
        <v>0</v>
      </c>
      <c r="SQJ186" s="13">
        <f t="shared" si="207"/>
        <v>0</v>
      </c>
      <c r="SQK186" s="13">
        <f t="shared" si="207"/>
        <v>0</v>
      </c>
      <c r="SQL186" s="13">
        <f t="shared" si="207"/>
        <v>0</v>
      </c>
      <c r="SQM186" s="13">
        <f t="shared" si="207"/>
        <v>0</v>
      </c>
      <c r="SQN186" s="13">
        <f t="shared" si="207"/>
        <v>0</v>
      </c>
      <c r="SQO186" s="13">
        <f t="shared" si="207"/>
        <v>0</v>
      </c>
      <c r="SQP186" s="13">
        <f t="shared" si="207"/>
        <v>0</v>
      </c>
      <c r="SQQ186" s="13">
        <f t="shared" si="207"/>
        <v>0</v>
      </c>
      <c r="SQR186" s="13">
        <f t="shared" si="207"/>
        <v>0</v>
      </c>
      <c r="SQS186" s="13">
        <f t="shared" si="207"/>
        <v>0</v>
      </c>
      <c r="SQT186" s="13">
        <f t="shared" si="207"/>
        <v>0</v>
      </c>
      <c r="SQU186" s="13">
        <f t="shared" si="207"/>
        <v>0</v>
      </c>
      <c r="SQV186" s="13">
        <f t="shared" si="207"/>
        <v>0</v>
      </c>
      <c r="SQW186" s="13">
        <f t="shared" si="207"/>
        <v>0</v>
      </c>
      <c r="SQX186" s="13">
        <f t="shared" si="207"/>
        <v>0</v>
      </c>
      <c r="SQY186" s="13">
        <f t="shared" si="207"/>
        <v>0</v>
      </c>
      <c r="SQZ186" s="13">
        <f t="shared" si="207"/>
        <v>0</v>
      </c>
      <c r="SRA186" s="13">
        <f t="shared" si="207"/>
        <v>0</v>
      </c>
      <c r="SRB186" s="13">
        <f t="shared" si="207"/>
        <v>0</v>
      </c>
      <c r="SRC186" s="13">
        <f t="shared" si="207"/>
        <v>0</v>
      </c>
      <c r="SRD186" s="13">
        <f t="shared" si="207"/>
        <v>0</v>
      </c>
      <c r="SRE186" s="13">
        <f t="shared" si="207"/>
        <v>0</v>
      </c>
      <c r="SRF186" s="13">
        <f t="shared" si="207"/>
        <v>0</v>
      </c>
      <c r="SRG186" s="13">
        <f t="shared" si="207"/>
        <v>0</v>
      </c>
      <c r="SRH186" s="13">
        <f t="shared" si="207"/>
        <v>0</v>
      </c>
      <c r="SRI186" s="13">
        <f t="shared" si="207"/>
        <v>0</v>
      </c>
      <c r="SRJ186" s="13">
        <f t="shared" si="207"/>
        <v>0</v>
      </c>
      <c r="SRK186" s="13">
        <f t="shared" si="207"/>
        <v>0</v>
      </c>
      <c r="SRL186" s="13">
        <f t="shared" si="207"/>
        <v>0</v>
      </c>
      <c r="SRM186" s="13">
        <f t="shared" si="207"/>
        <v>0</v>
      </c>
      <c r="SRN186" s="13">
        <f t="shared" si="207"/>
        <v>0</v>
      </c>
      <c r="SRO186" s="13">
        <f t="shared" si="207"/>
        <v>0</v>
      </c>
      <c r="SRP186" s="13">
        <f t="shared" si="207"/>
        <v>0</v>
      </c>
      <c r="SRQ186" s="13">
        <f t="shared" si="207"/>
        <v>0</v>
      </c>
      <c r="SRR186" s="13">
        <f t="shared" si="207"/>
        <v>0</v>
      </c>
      <c r="SRS186" s="13">
        <f t="shared" si="207"/>
        <v>0</v>
      </c>
      <c r="SRT186" s="13">
        <f t="shared" si="207"/>
        <v>0</v>
      </c>
      <c r="SRU186" s="13">
        <f t="shared" si="207"/>
        <v>0</v>
      </c>
      <c r="SRV186" s="13">
        <f t="shared" si="207"/>
        <v>0</v>
      </c>
      <c r="SRW186" s="13">
        <f t="shared" si="207"/>
        <v>0</v>
      </c>
      <c r="SRX186" s="13">
        <f t="shared" si="207"/>
        <v>0</v>
      </c>
      <c r="SRY186" s="13">
        <f t="shared" ref="SRY186:SUJ186" si="208">general_device_image.description</f>
        <v>0</v>
      </c>
      <c r="SRZ186" s="13">
        <f t="shared" si="208"/>
        <v>0</v>
      </c>
      <c r="SSA186" s="13">
        <f t="shared" si="208"/>
        <v>0</v>
      </c>
      <c r="SSB186" s="13">
        <f t="shared" si="208"/>
        <v>0</v>
      </c>
      <c r="SSC186" s="13">
        <f t="shared" si="208"/>
        <v>0</v>
      </c>
      <c r="SSD186" s="13">
        <f t="shared" si="208"/>
        <v>0</v>
      </c>
      <c r="SSE186" s="13">
        <f t="shared" si="208"/>
        <v>0</v>
      </c>
      <c r="SSF186" s="13">
        <f t="shared" si="208"/>
        <v>0</v>
      </c>
      <c r="SSG186" s="13">
        <f t="shared" si="208"/>
        <v>0</v>
      </c>
      <c r="SSH186" s="13">
        <f t="shared" si="208"/>
        <v>0</v>
      </c>
      <c r="SSI186" s="13">
        <f t="shared" si="208"/>
        <v>0</v>
      </c>
      <c r="SSJ186" s="13">
        <f t="shared" si="208"/>
        <v>0</v>
      </c>
      <c r="SSK186" s="13">
        <f t="shared" si="208"/>
        <v>0</v>
      </c>
      <c r="SSL186" s="13">
        <f t="shared" si="208"/>
        <v>0</v>
      </c>
      <c r="SSM186" s="13">
        <f t="shared" si="208"/>
        <v>0</v>
      </c>
      <c r="SSN186" s="13">
        <f t="shared" si="208"/>
        <v>0</v>
      </c>
      <c r="SSO186" s="13">
        <f t="shared" si="208"/>
        <v>0</v>
      </c>
      <c r="SSP186" s="13">
        <f t="shared" si="208"/>
        <v>0</v>
      </c>
      <c r="SSQ186" s="13">
        <f t="shared" si="208"/>
        <v>0</v>
      </c>
      <c r="SSR186" s="13">
        <f t="shared" si="208"/>
        <v>0</v>
      </c>
      <c r="SSS186" s="13">
        <f t="shared" si="208"/>
        <v>0</v>
      </c>
      <c r="SST186" s="13">
        <f t="shared" si="208"/>
        <v>0</v>
      </c>
      <c r="SSU186" s="13">
        <f t="shared" si="208"/>
        <v>0</v>
      </c>
      <c r="SSV186" s="13">
        <f t="shared" si="208"/>
        <v>0</v>
      </c>
      <c r="SSW186" s="13">
        <f t="shared" si="208"/>
        <v>0</v>
      </c>
      <c r="SSX186" s="13">
        <f t="shared" si="208"/>
        <v>0</v>
      </c>
      <c r="SSY186" s="13">
        <f t="shared" si="208"/>
        <v>0</v>
      </c>
      <c r="SSZ186" s="13">
        <f t="shared" si="208"/>
        <v>0</v>
      </c>
      <c r="STA186" s="13">
        <f t="shared" si="208"/>
        <v>0</v>
      </c>
      <c r="STB186" s="13">
        <f t="shared" si="208"/>
        <v>0</v>
      </c>
      <c r="STC186" s="13">
        <f t="shared" si="208"/>
        <v>0</v>
      </c>
      <c r="STD186" s="13">
        <f t="shared" si="208"/>
        <v>0</v>
      </c>
      <c r="STE186" s="13">
        <f t="shared" si="208"/>
        <v>0</v>
      </c>
      <c r="STF186" s="13">
        <f t="shared" si="208"/>
        <v>0</v>
      </c>
      <c r="STG186" s="13">
        <f t="shared" si="208"/>
        <v>0</v>
      </c>
      <c r="STH186" s="13">
        <f t="shared" si="208"/>
        <v>0</v>
      </c>
      <c r="STI186" s="13">
        <f t="shared" si="208"/>
        <v>0</v>
      </c>
      <c r="STJ186" s="13">
        <f t="shared" si="208"/>
        <v>0</v>
      </c>
      <c r="STK186" s="13">
        <f t="shared" si="208"/>
        <v>0</v>
      </c>
      <c r="STL186" s="13">
        <f t="shared" si="208"/>
        <v>0</v>
      </c>
      <c r="STM186" s="13">
        <f t="shared" si="208"/>
        <v>0</v>
      </c>
      <c r="STN186" s="13">
        <f t="shared" si="208"/>
        <v>0</v>
      </c>
      <c r="STO186" s="13">
        <f t="shared" si="208"/>
        <v>0</v>
      </c>
      <c r="STP186" s="13">
        <f t="shared" si="208"/>
        <v>0</v>
      </c>
      <c r="STQ186" s="13">
        <f t="shared" si="208"/>
        <v>0</v>
      </c>
      <c r="STR186" s="13">
        <f t="shared" si="208"/>
        <v>0</v>
      </c>
      <c r="STS186" s="13">
        <f t="shared" si="208"/>
        <v>0</v>
      </c>
      <c r="STT186" s="13">
        <f t="shared" si="208"/>
        <v>0</v>
      </c>
      <c r="STU186" s="13">
        <f t="shared" si="208"/>
        <v>0</v>
      </c>
      <c r="STV186" s="13">
        <f t="shared" si="208"/>
        <v>0</v>
      </c>
      <c r="STW186" s="13">
        <f t="shared" si="208"/>
        <v>0</v>
      </c>
      <c r="STX186" s="13">
        <f t="shared" si="208"/>
        <v>0</v>
      </c>
      <c r="STY186" s="13">
        <f t="shared" si="208"/>
        <v>0</v>
      </c>
      <c r="STZ186" s="13">
        <f t="shared" si="208"/>
        <v>0</v>
      </c>
      <c r="SUA186" s="13">
        <f t="shared" si="208"/>
        <v>0</v>
      </c>
      <c r="SUB186" s="13">
        <f t="shared" si="208"/>
        <v>0</v>
      </c>
      <c r="SUC186" s="13">
        <f t="shared" si="208"/>
        <v>0</v>
      </c>
      <c r="SUD186" s="13">
        <f t="shared" si="208"/>
        <v>0</v>
      </c>
      <c r="SUE186" s="13">
        <f t="shared" si="208"/>
        <v>0</v>
      </c>
      <c r="SUF186" s="13">
        <f t="shared" si="208"/>
        <v>0</v>
      </c>
      <c r="SUG186" s="13">
        <f t="shared" si="208"/>
        <v>0</v>
      </c>
      <c r="SUH186" s="13">
        <f t="shared" si="208"/>
        <v>0</v>
      </c>
      <c r="SUI186" s="13">
        <f t="shared" si="208"/>
        <v>0</v>
      </c>
      <c r="SUJ186" s="13">
        <f t="shared" si="208"/>
        <v>0</v>
      </c>
      <c r="SUK186" s="13">
        <f t="shared" ref="SUK186:SWV186" si="209">general_device_image.description</f>
        <v>0</v>
      </c>
      <c r="SUL186" s="13">
        <f t="shared" si="209"/>
        <v>0</v>
      </c>
      <c r="SUM186" s="13">
        <f t="shared" si="209"/>
        <v>0</v>
      </c>
      <c r="SUN186" s="13">
        <f t="shared" si="209"/>
        <v>0</v>
      </c>
      <c r="SUO186" s="13">
        <f t="shared" si="209"/>
        <v>0</v>
      </c>
      <c r="SUP186" s="13">
        <f t="shared" si="209"/>
        <v>0</v>
      </c>
      <c r="SUQ186" s="13">
        <f t="shared" si="209"/>
        <v>0</v>
      </c>
      <c r="SUR186" s="13">
        <f t="shared" si="209"/>
        <v>0</v>
      </c>
      <c r="SUS186" s="13">
        <f t="shared" si="209"/>
        <v>0</v>
      </c>
      <c r="SUT186" s="13">
        <f t="shared" si="209"/>
        <v>0</v>
      </c>
      <c r="SUU186" s="13">
        <f t="shared" si="209"/>
        <v>0</v>
      </c>
      <c r="SUV186" s="13">
        <f t="shared" si="209"/>
        <v>0</v>
      </c>
      <c r="SUW186" s="13">
        <f t="shared" si="209"/>
        <v>0</v>
      </c>
      <c r="SUX186" s="13">
        <f t="shared" si="209"/>
        <v>0</v>
      </c>
      <c r="SUY186" s="13">
        <f t="shared" si="209"/>
        <v>0</v>
      </c>
      <c r="SUZ186" s="13">
        <f t="shared" si="209"/>
        <v>0</v>
      </c>
      <c r="SVA186" s="13">
        <f t="shared" si="209"/>
        <v>0</v>
      </c>
      <c r="SVB186" s="13">
        <f t="shared" si="209"/>
        <v>0</v>
      </c>
      <c r="SVC186" s="13">
        <f t="shared" si="209"/>
        <v>0</v>
      </c>
      <c r="SVD186" s="13">
        <f t="shared" si="209"/>
        <v>0</v>
      </c>
      <c r="SVE186" s="13">
        <f t="shared" si="209"/>
        <v>0</v>
      </c>
      <c r="SVF186" s="13">
        <f t="shared" si="209"/>
        <v>0</v>
      </c>
      <c r="SVG186" s="13">
        <f t="shared" si="209"/>
        <v>0</v>
      </c>
      <c r="SVH186" s="13">
        <f t="shared" si="209"/>
        <v>0</v>
      </c>
      <c r="SVI186" s="13">
        <f t="shared" si="209"/>
        <v>0</v>
      </c>
      <c r="SVJ186" s="13">
        <f t="shared" si="209"/>
        <v>0</v>
      </c>
      <c r="SVK186" s="13">
        <f t="shared" si="209"/>
        <v>0</v>
      </c>
      <c r="SVL186" s="13">
        <f t="shared" si="209"/>
        <v>0</v>
      </c>
      <c r="SVM186" s="13">
        <f t="shared" si="209"/>
        <v>0</v>
      </c>
      <c r="SVN186" s="13">
        <f t="shared" si="209"/>
        <v>0</v>
      </c>
      <c r="SVO186" s="13">
        <f t="shared" si="209"/>
        <v>0</v>
      </c>
      <c r="SVP186" s="13">
        <f t="shared" si="209"/>
        <v>0</v>
      </c>
      <c r="SVQ186" s="13">
        <f t="shared" si="209"/>
        <v>0</v>
      </c>
      <c r="SVR186" s="13">
        <f t="shared" si="209"/>
        <v>0</v>
      </c>
      <c r="SVS186" s="13">
        <f t="shared" si="209"/>
        <v>0</v>
      </c>
      <c r="SVT186" s="13">
        <f t="shared" si="209"/>
        <v>0</v>
      </c>
      <c r="SVU186" s="13">
        <f t="shared" si="209"/>
        <v>0</v>
      </c>
      <c r="SVV186" s="13">
        <f t="shared" si="209"/>
        <v>0</v>
      </c>
      <c r="SVW186" s="13">
        <f t="shared" si="209"/>
        <v>0</v>
      </c>
      <c r="SVX186" s="13">
        <f t="shared" si="209"/>
        <v>0</v>
      </c>
      <c r="SVY186" s="13">
        <f t="shared" si="209"/>
        <v>0</v>
      </c>
      <c r="SVZ186" s="13">
        <f t="shared" si="209"/>
        <v>0</v>
      </c>
      <c r="SWA186" s="13">
        <f t="shared" si="209"/>
        <v>0</v>
      </c>
      <c r="SWB186" s="13">
        <f t="shared" si="209"/>
        <v>0</v>
      </c>
      <c r="SWC186" s="13">
        <f t="shared" si="209"/>
        <v>0</v>
      </c>
      <c r="SWD186" s="13">
        <f t="shared" si="209"/>
        <v>0</v>
      </c>
      <c r="SWE186" s="13">
        <f t="shared" si="209"/>
        <v>0</v>
      </c>
      <c r="SWF186" s="13">
        <f t="shared" si="209"/>
        <v>0</v>
      </c>
      <c r="SWG186" s="13">
        <f t="shared" si="209"/>
        <v>0</v>
      </c>
      <c r="SWH186" s="13">
        <f t="shared" si="209"/>
        <v>0</v>
      </c>
      <c r="SWI186" s="13">
        <f t="shared" si="209"/>
        <v>0</v>
      </c>
      <c r="SWJ186" s="13">
        <f t="shared" si="209"/>
        <v>0</v>
      </c>
      <c r="SWK186" s="13">
        <f t="shared" si="209"/>
        <v>0</v>
      </c>
      <c r="SWL186" s="13">
        <f t="shared" si="209"/>
        <v>0</v>
      </c>
      <c r="SWM186" s="13">
        <f t="shared" si="209"/>
        <v>0</v>
      </c>
      <c r="SWN186" s="13">
        <f t="shared" si="209"/>
        <v>0</v>
      </c>
      <c r="SWO186" s="13">
        <f t="shared" si="209"/>
        <v>0</v>
      </c>
      <c r="SWP186" s="13">
        <f t="shared" si="209"/>
        <v>0</v>
      </c>
      <c r="SWQ186" s="13">
        <f t="shared" si="209"/>
        <v>0</v>
      </c>
      <c r="SWR186" s="13">
        <f t="shared" si="209"/>
        <v>0</v>
      </c>
      <c r="SWS186" s="13">
        <f t="shared" si="209"/>
        <v>0</v>
      </c>
      <c r="SWT186" s="13">
        <f t="shared" si="209"/>
        <v>0</v>
      </c>
      <c r="SWU186" s="13">
        <f t="shared" si="209"/>
        <v>0</v>
      </c>
      <c r="SWV186" s="13">
        <f t="shared" si="209"/>
        <v>0</v>
      </c>
      <c r="SWW186" s="13">
        <f t="shared" ref="SWW186:SZH186" si="210">general_device_image.description</f>
        <v>0</v>
      </c>
      <c r="SWX186" s="13">
        <f t="shared" si="210"/>
        <v>0</v>
      </c>
      <c r="SWY186" s="13">
        <f t="shared" si="210"/>
        <v>0</v>
      </c>
      <c r="SWZ186" s="13">
        <f t="shared" si="210"/>
        <v>0</v>
      </c>
      <c r="SXA186" s="13">
        <f t="shared" si="210"/>
        <v>0</v>
      </c>
      <c r="SXB186" s="13">
        <f t="shared" si="210"/>
        <v>0</v>
      </c>
      <c r="SXC186" s="13">
        <f t="shared" si="210"/>
        <v>0</v>
      </c>
      <c r="SXD186" s="13">
        <f t="shared" si="210"/>
        <v>0</v>
      </c>
      <c r="SXE186" s="13">
        <f t="shared" si="210"/>
        <v>0</v>
      </c>
      <c r="SXF186" s="13">
        <f t="shared" si="210"/>
        <v>0</v>
      </c>
      <c r="SXG186" s="13">
        <f t="shared" si="210"/>
        <v>0</v>
      </c>
      <c r="SXH186" s="13">
        <f t="shared" si="210"/>
        <v>0</v>
      </c>
      <c r="SXI186" s="13">
        <f t="shared" si="210"/>
        <v>0</v>
      </c>
      <c r="SXJ186" s="13">
        <f t="shared" si="210"/>
        <v>0</v>
      </c>
      <c r="SXK186" s="13">
        <f t="shared" si="210"/>
        <v>0</v>
      </c>
      <c r="SXL186" s="13">
        <f t="shared" si="210"/>
        <v>0</v>
      </c>
      <c r="SXM186" s="13">
        <f t="shared" si="210"/>
        <v>0</v>
      </c>
      <c r="SXN186" s="13">
        <f t="shared" si="210"/>
        <v>0</v>
      </c>
      <c r="SXO186" s="13">
        <f t="shared" si="210"/>
        <v>0</v>
      </c>
      <c r="SXP186" s="13">
        <f t="shared" si="210"/>
        <v>0</v>
      </c>
      <c r="SXQ186" s="13">
        <f t="shared" si="210"/>
        <v>0</v>
      </c>
      <c r="SXR186" s="13">
        <f t="shared" si="210"/>
        <v>0</v>
      </c>
      <c r="SXS186" s="13">
        <f t="shared" si="210"/>
        <v>0</v>
      </c>
      <c r="SXT186" s="13">
        <f t="shared" si="210"/>
        <v>0</v>
      </c>
      <c r="SXU186" s="13">
        <f t="shared" si="210"/>
        <v>0</v>
      </c>
      <c r="SXV186" s="13">
        <f t="shared" si="210"/>
        <v>0</v>
      </c>
      <c r="SXW186" s="13">
        <f t="shared" si="210"/>
        <v>0</v>
      </c>
      <c r="SXX186" s="13">
        <f t="shared" si="210"/>
        <v>0</v>
      </c>
      <c r="SXY186" s="13">
        <f t="shared" si="210"/>
        <v>0</v>
      </c>
      <c r="SXZ186" s="13">
        <f t="shared" si="210"/>
        <v>0</v>
      </c>
      <c r="SYA186" s="13">
        <f t="shared" si="210"/>
        <v>0</v>
      </c>
      <c r="SYB186" s="13">
        <f t="shared" si="210"/>
        <v>0</v>
      </c>
      <c r="SYC186" s="13">
        <f t="shared" si="210"/>
        <v>0</v>
      </c>
      <c r="SYD186" s="13">
        <f t="shared" si="210"/>
        <v>0</v>
      </c>
      <c r="SYE186" s="13">
        <f t="shared" si="210"/>
        <v>0</v>
      </c>
      <c r="SYF186" s="13">
        <f t="shared" si="210"/>
        <v>0</v>
      </c>
      <c r="SYG186" s="13">
        <f t="shared" si="210"/>
        <v>0</v>
      </c>
      <c r="SYH186" s="13">
        <f t="shared" si="210"/>
        <v>0</v>
      </c>
      <c r="SYI186" s="13">
        <f t="shared" si="210"/>
        <v>0</v>
      </c>
      <c r="SYJ186" s="13">
        <f t="shared" si="210"/>
        <v>0</v>
      </c>
      <c r="SYK186" s="13">
        <f t="shared" si="210"/>
        <v>0</v>
      </c>
      <c r="SYL186" s="13">
        <f t="shared" si="210"/>
        <v>0</v>
      </c>
      <c r="SYM186" s="13">
        <f t="shared" si="210"/>
        <v>0</v>
      </c>
      <c r="SYN186" s="13">
        <f t="shared" si="210"/>
        <v>0</v>
      </c>
      <c r="SYO186" s="13">
        <f t="shared" si="210"/>
        <v>0</v>
      </c>
      <c r="SYP186" s="13">
        <f t="shared" si="210"/>
        <v>0</v>
      </c>
      <c r="SYQ186" s="13">
        <f t="shared" si="210"/>
        <v>0</v>
      </c>
      <c r="SYR186" s="13">
        <f t="shared" si="210"/>
        <v>0</v>
      </c>
      <c r="SYS186" s="13">
        <f t="shared" si="210"/>
        <v>0</v>
      </c>
      <c r="SYT186" s="13">
        <f t="shared" si="210"/>
        <v>0</v>
      </c>
      <c r="SYU186" s="13">
        <f t="shared" si="210"/>
        <v>0</v>
      </c>
      <c r="SYV186" s="13">
        <f t="shared" si="210"/>
        <v>0</v>
      </c>
      <c r="SYW186" s="13">
        <f t="shared" si="210"/>
        <v>0</v>
      </c>
      <c r="SYX186" s="13">
        <f t="shared" si="210"/>
        <v>0</v>
      </c>
      <c r="SYY186" s="13">
        <f t="shared" si="210"/>
        <v>0</v>
      </c>
      <c r="SYZ186" s="13">
        <f t="shared" si="210"/>
        <v>0</v>
      </c>
      <c r="SZA186" s="13">
        <f t="shared" si="210"/>
        <v>0</v>
      </c>
      <c r="SZB186" s="13">
        <f t="shared" si="210"/>
        <v>0</v>
      </c>
      <c r="SZC186" s="13">
        <f t="shared" si="210"/>
        <v>0</v>
      </c>
      <c r="SZD186" s="13">
        <f t="shared" si="210"/>
        <v>0</v>
      </c>
      <c r="SZE186" s="13">
        <f t="shared" si="210"/>
        <v>0</v>
      </c>
      <c r="SZF186" s="13">
        <f t="shared" si="210"/>
        <v>0</v>
      </c>
      <c r="SZG186" s="13">
        <f t="shared" si="210"/>
        <v>0</v>
      </c>
      <c r="SZH186" s="13">
        <f t="shared" si="210"/>
        <v>0</v>
      </c>
      <c r="SZI186" s="13">
        <f t="shared" ref="SZI186:TBT186" si="211">general_device_image.description</f>
        <v>0</v>
      </c>
      <c r="SZJ186" s="13">
        <f t="shared" si="211"/>
        <v>0</v>
      </c>
      <c r="SZK186" s="13">
        <f t="shared" si="211"/>
        <v>0</v>
      </c>
      <c r="SZL186" s="13">
        <f t="shared" si="211"/>
        <v>0</v>
      </c>
      <c r="SZM186" s="13">
        <f t="shared" si="211"/>
        <v>0</v>
      </c>
      <c r="SZN186" s="13">
        <f t="shared" si="211"/>
        <v>0</v>
      </c>
      <c r="SZO186" s="13">
        <f t="shared" si="211"/>
        <v>0</v>
      </c>
      <c r="SZP186" s="13">
        <f t="shared" si="211"/>
        <v>0</v>
      </c>
      <c r="SZQ186" s="13">
        <f t="shared" si="211"/>
        <v>0</v>
      </c>
      <c r="SZR186" s="13">
        <f t="shared" si="211"/>
        <v>0</v>
      </c>
      <c r="SZS186" s="13">
        <f t="shared" si="211"/>
        <v>0</v>
      </c>
      <c r="SZT186" s="13">
        <f t="shared" si="211"/>
        <v>0</v>
      </c>
      <c r="SZU186" s="13">
        <f t="shared" si="211"/>
        <v>0</v>
      </c>
      <c r="SZV186" s="13">
        <f t="shared" si="211"/>
        <v>0</v>
      </c>
      <c r="SZW186" s="13">
        <f t="shared" si="211"/>
        <v>0</v>
      </c>
      <c r="SZX186" s="13">
        <f t="shared" si="211"/>
        <v>0</v>
      </c>
      <c r="SZY186" s="13">
        <f t="shared" si="211"/>
        <v>0</v>
      </c>
      <c r="SZZ186" s="13">
        <f t="shared" si="211"/>
        <v>0</v>
      </c>
      <c r="TAA186" s="13">
        <f t="shared" si="211"/>
        <v>0</v>
      </c>
      <c r="TAB186" s="13">
        <f t="shared" si="211"/>
        <v>0</v>
      </c>
      <c r="TAC186" s="13">
        <f t="shared" si="211"/>
        <v>0</v>
      </c>
      <c r="TAD186" s="13">
        <f t="shared" si="211"/>
        <v>0</v>
      </c>
      <c r="TAE186" s="13">
        <f t="shared" si="211"/>
        <v>0</v>
      </c>
      <c r="TAF186" s="13">
        <f t="shared" si="211"/>
        <v>0</v>
      </c>
      <c r="TAG186" s="13">
        <f t="shared" si="211"/>
        <v>0</v>
      </c>
      <c r="TAH186" s="13">
        <f t="shared" si="211"/>
        <v>0</v>
      </c>
      <c r="TAI186" s="13">
        <f t="shared" si="211"/>
        <v>0</v>
      </c>
      <c r="TAJ186" s="13">
        <f t="shared" si="211"/>
        <v>0</v>
      </c>
      <c r="TAK186" s="13">
        <f t="shared" si="211"/>
        <v>0</v>
      </c>
      <c r="TAL186" s="13">
        <f t="shared" si="211"/>
        <v>0</v>
      </c>
      <c r="TAM186" s="13">
        <f t="shared" si="211"/>
        <v>0</v>
      </c>
      <c r="TAN186" s="13">
        <f t="shared" si="211"/>
        <v>0</v>
      </c>
      <c r="TAO186" s="13">
        <f t="shared" si="211"/>
        <v>0</v>
      </c>
      <c r="TAP186" s="13">
        <f t="shared" si="211"/>
        <v>0</v>
      </c>
      <c r="TAQ186" s="13">
        <f t="shared" si="211"/>
        <v>0</v>
      </c>
      <c r="TAR186" s="13">
        <f t="shared" si="211"/>
        <v>0</v>
      </c>
      <c r="TAS186" s="13">
        <f t="shared" si="211"/>
        <v>0</v>
      </c>
      <c r="TAT186" s="13">
        <f t="shared" si="211"/>
        <v>0</v>
      </c>
      <c r="TAU186" s="13">
        <f t="shared" si="211"/>
        <v>0</v>
      </c>
      <c r="TAV186" s="13">
        <f t="shared" si="211"/>
        <v>0</v>
      </c>
      <c r="TAW186" s="13">
        <f t="shared" si="211"/>
        <v>0</v>
      </c>
      <c r="TAX186" s="13">
        <f t="shared" si="211"/>
        <v>0</v>
      </c>
      <c r="TAY186" s="13">
        <f t="shared" si="211"/>
        <v>0</v>
      </c>
      <c r="TAZ186" s="13">
        <f t="shared" si="211"/>
        <v>0</v>
      </c>
      <c r="TBA186" s="13">
        <f t="shared" si="211"/>
        <v>0</v>
      </c>
      <c r="TBB186" s="13">
        <f t="shared" si="211"/>
        <v>0</v>
      </c>
      <c r="TBC186" s="13">
        <f t="shared" si="211"/>
        <v>0</v>
      </c>
      <c r="TBD186" s="13">
        <f t="shared" si="211"/>
        <v>0</v>
      </c>
      <c r="TBE186" s="13">
        <f t="shared" si="211"/>
        <v>0</v>
      </c>
      <c r="TBF186" s="13">
        <f t="shared" si="211"/>
        <v>0</v>
      </c>
      <c r="TBG186" s="13">
        <f t="shared" si="211"/>
        <v>0</v>
      </c>
      <c r="TBH186" s="13">
        <f t="shared" si="211"/>
        <v>0</v>
      </c>
      <c r="TBI186" s="13">
        <f t="shared" si="211"/>
        <v>0</v>
      </c>
      <c r="TBJ186" s="13">
        <f t="shared" si="211"/>
        <v>0</v>
      </c>
      <c r="TBK186" s="13">
        <f t="shared" si="211"/>
        <v>0</v>
      </c>
      <c r="TBL186" s="13">
        <f t="shared" si="211"/>
        <v>0</v>
      </c>
      <c r="TBM186" s="13">
        <f t="shared" si="211"/>
        <v>0</v>
      </c>
      <c r="TBN186" s="13">
        <f t="shared" si="211"/>
        <v>0</v>
      </c>
      <c r="TBO186" s="13">
        <f t="shared" si="211"/>
        <v>0</v>
      </c>
      <c r="TBP186" s="13">
        <f t="shared" si="211"/>
        <v>0</v>
      </c>
      <c r="TBQ186" s="13">
        <f t="shared" si="211"/>
        <v>0</v>
      </c>
      <c r="TBR186" s="13">
        <f t="shared" si="211"/>
        <v>0</v>
      </c>
      <c r="TBS186" s="13">
        <f t="shared" si="211"/>
        <v>0</v>
      </c>
      <c r="TBT186" s="13">
        <f t="shared" si="211"/>
        <v>0</v>
      </c>
      <c r="TBU186" s="13">
        <f t="shared" ref="TBU186:TEF186" si="212">general_device_image.description</f>
        <v>0</v>
      </c>
      <c r="TBV186" s="13">
        <f t="shared" si="212"/>
        <v>0</v>
      </c>
      <c r="TBW186" s="13">
        <f t="shared" si="212"/>
        <v>0</v>
      </c>
      <c r="TBX186" s="13">
        <f t="shared" si="212"/>
        <v>0</v>
      </c>
      <c r="TBY186" s="13">
        <f t="shared" si="212"/>
        <v>0</v>
      </c>
      <c r="TBZ186" s="13">
        <f t="shared" si="212"/>
        <v>0</v>
      </c>
      <c r="TCA186" s="13">
        <f t="shared" si="212"/>
        <v>0</v>
      </c>
      <c r="TCB186" s="13">
        <f t="shared" si="212"/>
        <v>0</v>
      </c>
      <c r="TCC186" s="13">
        <f t="shared" si="212"/>
        <v>0</v>
      </c>
      <c r="TCD186" s="13">
        <f t="shared" si="212"/>
        <v>0</v>
      </c>
      <c r="TCE186" s="13">
        <f t="shared" si="212"/>
        <v>0</v>
      </c>
      <c r="TCF186" s="13">
        <f t="shared" si="212"/>
        <v>0</v>
      </c>
      <c r="TCG186" s="13">
        <f t="shared" si="212"/>
        <v>0</v>
      </c>
      <c r="TCH186" s="13">
        <f t="shared" si="212"/>
        <v>0</v>
      </c>
      <c r="TCI186" s="13">
        <f t="shared" si="212"/>
        <v>0</v>
      </c>
      <c r="TCJ186" s="13">
        <f t="shared" si="212"/>
        <v>0</v>
      </c>
      <c r="TCK186" s="13">
        <f t="shared" si="212"/>
        <v>0</v>
      </c>
      <c r="TCL186" s="13">
        <f t="shared" si="212"/>
        <v>0</v>
      </c>
      <c r="TCM186" s="13">
        <f t="shared" si="212"/>
        <v>0</v>
      </c>
      <c r="TCN186" s="13">
        <f t="shared" si="212"/>
        <v>0</v>
      </c>
      <c r="TCO186" s="13">
        <f t="shared" si="212"/>
        <v>0</v>
      </c>
      <c r="TCP186" s="13">
        <f t="shared" si="212"/>
        <v>0</v>
      </c>
      <c r="TCQ186" s="13">
        <f t="shared" si="212"/>
        <v>0</v>
      </c>
      <c r="TCR186" s="13">
        <f t="shared" si="212"/>
        <v>0</v>
      </c>
      <c r="TCS186" s="13">
        <f t="shared" si="212"/>
        <v>0</v>
      </c>
      <c r="TCT186" s="13">
        <f t="shared" si="212"/>
        <v>0</v>
      </c>
      <c r="TCU186" s="13">
        <f t="shared" si="212"/>
        <v>0</v>
      </c>
      <c r="TCV186" s="13">
        <f t="shared" si="212"/>
        <v>0</v>
      </c>
      <c r="TCW186" s="13">
        <f t="shared" si="212"/>
        <v>0</v>
      </c>
      <c r="TCX186" s="13">
        <f t="shared" si="212"/>
        <v>0</v>
      </c>
      <c r="TCY186" s="13">
        <f t="shared" si="212"/>
        <v>0</v>
      </c>
      <c r="TCZ186" s="13">
        <f t="shared" si="212"/>
        <v>0</v>
      </c>
      <c r="TDA186" s="13">
        <f t="shared" si="212"/>
        <v>0</v>
      </c>
      <c r="TDB186" s="13">
        <f t="shared" si="212"/>
        <v>0</v>
      </c>
      <c r="TDC186" s="13">
        <f t="shared" si="212"/>
        <v>0</v>
      </c>
      <c r="TDD186" s="13">
        <f t="shared" si="212"/>
        <v>0</v>
      </c>
      <c r="TDE186" s="13">
        <f t="shared" si="212"/>
        <v>0</v>
      </c>
      <c r="TDF186" s="13">
        <f t="shared" si="212"/>
        <v>0</v>
      </c>
      <c r="TDG186" s="13">
        <f t="shared" si="212"/>
        <v>0</v>
      </c>
      <c r="TDH186" s="13">
        <f t="shared" si="212"/>
        <v>0</v>
      </c>
      <c r="TDI186" s="13">
        <f t="shared" si="212"/>
        <v>0</v>
      </c>
      <c r="TDJ186" s="13">
        <f t="shared" si="212"/>
        <v>0</v>
      </c>
      <c r="TDK186" s="13">
        <f t="shared" si="212"/>
        <v>0</v>
      </c>
      <c r="TDL186" s="13">
        <f t="shared" si="212"/>
        <v>0</v>
      </c>
      <c r="TDM186" s="13">
        <f t="shared" si="212"/>
        <v>0</v>
      </c>
      <c r="TDN186" s="13">
        <f t="shared" si="212"/>
        <v>0</v>
      </c>
      <c r="TDO186" s="13">
        <f t="shared" si="212"/>
        <v>0</v>
      </c>
      <c r="TDP186" s="13">
        <f t="shared" si="212"/>
        <v>0</v>
      </c>
      <c r="TDQ186" s="13">
        <f t="shared" si="212"/>
        <v>0</v>
      </c>
      <c r="TDR186" s="13">
        <f t="shared" si="212"/>
        <v>0</v>
      </c>
      <c r="TDS186" s="13">
        <f t="shared" si="212"/>
        <v>0</v>
      </c>
      <c r="TDT186" s="13">
        <f t="shared" si="212"/>
        <v>0</v>
      </c>
      <c r="TDU186" s="13">
        <f t="shared" si="212"/>
        <v>0</v>
      </c>
      <c r="TDV186" s="13">
        <f t="shared" si="212"/>
        <v>0</v>
      </c>
      <c r="TDW186" s="13">
        <f t="shared" si="212"/>
        <v>0</v>
      </c>
      <c r="TDX186" s="13">
        <f t="shared" si="212"/>
        <v>0</v>
      </c>
      <c r="TDY186" s="13">
        <f t="shared" si="212"/>
        <v>0</v>
      </c>
      <c r="TDZ186" s="13">
        <f t="shared" si="212"/>
        <v>0</v>
      </c>
      <c r="TEA186" s="13">
        <f t="shared" si="212"/>
        <v>0</v>
      </c>
      <c r="TEB186" s="13">
        <f t="shared" si="212"/>
        <v>0</v>
      </c>
      <c r="TEC186" s="13">
        <f t="shared" si="212"/>
        <v>0</v>
      </c>
      <c r="TED186" s="13">
        <f t="shared" si="212"/>
        <v>0</v>
      </c>
      <c r="TEE186" s="13">
        <f t="shared" si="212"/>
        <v>0</v>
      </c>
      <c r="TEF186" s="13">
        <f t="shared" si="212"/>
        <v>0</v>
      </c>
      <c r="TEG186" s="13">
        <f t="shared" ref="TEG186:TGR186" si="213">general_device_image.description</f>
        <v>0</v>
      </c>
      <c r="TEH186" s="13">
        <f t="shared" si="213"/>
        <v>0</v>
      </c>
      <c r="TEI186" s="13">
        <f t="shared" si="213"/>
        <v>0</v>
      </c>
      <c r="TEJ186" s="13">
        <f t="shared" si="213"/>
        <v>0</v>
      </c>
      <c r="TEK186" s="13">
        <f t="shared" si="213"/>
        <v>0</v>
      </c>
      <c r="TEL186" s="13">
        <f t="shared" si="213"/>
        <v>0</v>
      </c>
      <c r="TEM186" s="13">
        <f t="shared" si="213"/>
        <v>0</v>
      </c>
      <c r="TEN186" s="13">
        <f t="shared" si="213"/>
        <v>0</v>
      </c>
      <c r="TEO186" s="13">
        <f t="shared" si="213"/>
        <v>0</v>
      </c>
      <c r="TEP186" s="13">
        <f t="shared" si="213"/>
        <v>0</v>
      </c>
      <c r="TEQ186" s="13">
        <f t="shared" si="213"/>
        <v>0</v>
      </c>
      <c r="TER186" s="13">
        <f t="shared" si="213"/>
        <v>0</v>
      </c>
      <c r="TES186" s="13">
        <f t="shared" si="213"/>
        <v>0</v>
      </c>
      <c r="TET186" s="13">
        <f t="shared" si="213"/>
        <v>0</v>
      </c>
      <c r="TEU186" s="13">
        <f t="shared" si="213"/>
        <v>0</v>
      </c>
      <c r="TEV186" s="13">
        <f t="shared" si="213"/>
        <v>0</v>
      </c>
      <c r="TEW186" s="13">
        <f t="shared" si="213"/>
        <v>0</v>
      </c>
      <c r="TEX186" s="13">
        <f t="shared" si="213"/>
        <v>0</v>
      </c>
      <c r="TEY186" s="13">
        <f t="shared" si="213"/>
        <v>0</v>
      </c>
      <c r="TEZ186" s="13">
        <f t="shared" si="213"/>
        <v>0</v>
      </c>
      <c r="TFA186" s="13">
        <f t="shared" si="213"/>
        <v>0</v>
      </c>
      <c r="TFB186" s="13">
        <f t="shared" si="213"/>
        <v>0</v>
      </c>
      <c r="TFC186" s="13">
        <f t="shared" si="213"/>
        <v>0</v>
      </c>
      <c r="TFD186" s="13">
        <f t="shared" si="213"/>
        <v>0</v>
      </c>
      <c r="TFE186" s="13">
        <f t="shared" si="213"/>
        <v>0</v>
      </c>
      <c r="TFF186" s="13">
        <f t="shared" si="213"/>
        <v>0</v>
      </c>
      <c r="TFG186" s="13">
        <f t="shared" si="213"/>
        <v>0</v>
      </c>
      <c r="TFH186" s="13">
        <f t="shared" si="213"/>
        <v>0</v>
      </c>
      <c r="TFI186" s="13">
        <f t="shared" si="213"/>
        <v>0</v>
      </c>
      <c r="TFJ186" s="13">
        <f t="shared" si="213"/>
        <v>0</v>
      </c>
      <c r="TFK186" s="13">
        <f t="shared" si="213"/>
        <v>0</v>
      </c>
      <c r="TFL186" s="13">
        <f t="shared" si="213"/>
        <v>0</v>
      </c>
      <c r="TFM186" s="13">
        <f t="shared" si="213"/>
        <v>0</v>
      </c>
      <c r="TFN186" s="13">
        <f t="shared" si="213"/>
        <v>0</v>
      </c>
      <c r="TFO186" s="13">
        <f t="shared" si="213"/>
        <v>0</v>
      </c>
      <c r="TFP186" s="13">
        <f t="shared" si="213"/>
        <v>0</v>
      </c>
      <c r="TFQ186" s="13">
        <f t="shared" si="213"/>
        <v>0</v>
      </c>
      <c r="TFR186" s="13">
        <f t="shared" si="213"/>
        <v>0</v>
      </c>
      <c r="TFS186" s="13">
        <f t="shared" si="213"/>
        <v>0</v>
      </c>
      <c r="TFT186" s="13">
        <f t="shared" si="213"/>
        <v>0</v>
      </c>
      <c r="TFU186" s="13">
        <f t="shared" si="213"/>
        <v>0</v>
      </c>
      <c r="TFV186" s="13">
        <f t="shared" si="213"/>
        <v>0</v>
      </c>
      <c r="TFW186" s="13">
        <f t="shared" si="213"/>
        <v>0</v>
      </c>
      <c r="TFX186" s="13">
        <f t="shared" si="213"/>
        <v>0</v>
      </c>
      <c r="TFY186" s="13">
        <f t="shared" si="213"/>
        <v>0</v>
      </c>
      <c r="TFZ186" s="13">
        <f t="shared" si="213"/>
        <v>0</v>
      </c>
      <c r="TGA186" s="13">
        <f t="shared" si="213"/>
        <v>0</v>
      </c>
      <c r="TGB186" s="13">
        <f t="shared" si="213"/>
        <v>0</v>
      </c>
      <c r="TGC186" s="13">
        <f t="shared" si="213"/>
        <v>0</v>
      </c>
      <c r="TGD186" s="13">
        <f t="shared" si="213"/>
        <v>0</v>
      </c>
      <c r="TGE186" s="13">
        <f t="shared" si="213"/>
        <v>0</v>
      </c>
      <c r="TGF186" s="13">
        <f t="shared" si="213"/>
        <v>0</v>
      </c>
      <c r="TGG186" s="13">
        <f t="shared" si="213"/>
        <v>0</v>
      </c>
      <c r="TGH186" s="13">
        <f t="shared" si="213"/>
        <v>0</v>
      </c>
      <c r="TGI186" s="13">
        <f t="shared" si="213"/>
        <v>0</v>
      </c>
      <c r="TGJ186" s="13">
        <f t="shared" si="213"/>
        <v>0</v>
      </c>
      <c r="TGK186" s="13">
        <f t="shared" si="213"/>
        <v>0</v>
      </c>
      <c r="TGL186" s="13">
        <f t="shared" si="213"/>
        <v>0</v>
      </c>
      <c r="TGM186" s="13">
        <f t="shared" si="213"/>
        <v>0</v>
      </c>
      <c r="TGN186" s="13">
        <f t="shared" si="213"/>
        <v>0</v>
      </c>
      <c r="TGO186" s="13">
        <f t="shared" si="213"/>
        <v>0</v>
      </c>
      <c r="TGP186" s="13">
        <f t="shared" si="213"/>
        <v>0</v>
      </c>
      <c r="TGQ186" s="13">
        <f t="shared" si="213"/>
        <v>0</v>
      </c>
      <c r="TGR186" s="13">
        <f t="shared" si="213"/>
        <v>0</v>
      </c>
      <c r="TGS186" s="13">
        <f t="shared" ref="TGS186:TJD186" si="214">general_device_image.description</f>
        <v>0</v>
      </c>
      <c r="TGT186" s="13">
        <f t="shared" si="214"/>
        <v>0</v>
      </c>
      <c r="TGU186" s="13">
        <f t="shared" si="214"/>
        <v>0</v>
      </c>
      <c r="TGV186" s="13">
        <f t="shared" si="214"/>
        <v>0</v>
      </c>
      <c r="TGW186" s="13">
        <f t="shared" si="214"/>
        <v>0</v>
      </c>
      <c r="TGX186" s="13">
        <f t="shared" si="214"/>
        <v>0</v>
      </c>
      <c r="TGY186" s="13">
        <f t="shared" si="214"/>
        <v>0</v>
      </c>
      <c r="TGZ186" s="13">
        <f t="shared" si="214"/>
        <v>0</v>
      </c>
      <c r="THA186" s="13">
        <f t="shared" si="214"/>
        <v>0</v>
      </c>
      <c r="THB186" s="13">
        <f t="shared" si="214"/>
        <v>0</v>
      </c>
      <c r="THC186" s="13">
        <f t="shared" si="214"/>
        <v>0</v>
      </c>
      <c r="THD186" s="13">
        <f t="shared" si="214"/>
        <v>0</v>
      </c>
      <c r="THE186" s="13">
        <f t="shared" si="214"/>
        <v>0</v>
      </c>
      <c r="THF186" s="13">
        <f t="shared" si="214"/>
        <v>0</v>
      </c>
      <c r="THG186" s="13">
        <f t="shared" si="214"/>
        <v>0</v>
      </c>
      <c r="THH186" s="13">
        <f t="shared" si="214"/>
        <v>0</v>
      </c>
      <c r="THI186" s="13">
        <f t="shared" si="214"/>
        <v>0</v>
      </c>
      <c r="THJ186" s="13">
        <f t="shared" si="214"/>
        <v>0</v>
      </c>
      <c r="THK186" s="13">
        <f t="shared" si="214"/>
        <v>0</v>
      </c>
      <c r="THL186" s="13">
        <f t="shared" si="214"/>
        <v>0</v>
      </c>
      <c r="THM186" s="13">
        <f t="shared" si="214"/>
        <v>0</v>
      </c>
      <c r="THN186" s="13">
        <f t="shared" si="214"/>
        <v>0</v>
      </c>
      <c r="THO186" s="13">
        <f t="shared" si="214"/>
        <v>0</v>
      </c>
      <c r="THP186" s="13">
        <f t="shared" si="214"/>
        <v>0</v>
      </c>
      <c r="THQ186" s="13">
        <f t="shared" si="214"/>
        <v>0</v>
      </c>
      <c r="THR186" s="13">
        <f t="shared" si="214"/>
        <v>0</v>
      </c>
      <c r="THS186" s="13">
        <f t="shared" si="214"/>
        <v>0</v>
      </c>
      <c r="THT186" s="13">
        <f t="shared" si="214"/>
        <v>0</v>
      </c>
      <c r="THU186" s="13">
        <f t="shared" si="214"/>
        <v>0</v>
      </c>
      <c r="THV186" s="13">
        <f t="shared" si="214"/>
        <v>0</v>
      </c>
      <c r="THW186" s="13">
        <f t="shared" si="214"/>
        <v>0</v>
      </c>
      <c r="THX186" s="13">
        <f t="shared" si="214"/>
        <v>0</v>
      </c>
      <c r="THY186" s="13">
        <f t="shared" si="214"/>
        <v>0</v>
      </c>
      <c r="THZ186" s="13">
        <f t="shared" si="214"/>
        <v>0</v>
      </c>
      <c r="TIA186" s="13">
        <f t="shared" si="214"/>
        <v>0</v>
      </c>
      <c r="TIB186" s="13">
        <f t="shared" si="214"/>
        <v>0</v>
      </c>
      <c r="TIC186" s="13">
        <f t="shared" si="214"/>
        <v>0</v>
      </c>
      <c r="TID186" s="13">
        <f t="shared" si="214"/>
        <v>0</v>
      </c>
      <c r="TIE186" s="13">
        <f t="shared" si="214"/>
        <v>0</v>
      </c>
      <c r="TIF186" s="13">
        <f t="shared" si="214"/>
        <v>0</v>
      </c>
      <c r="TIG186" s="13">
        <f t="shared" si="214"/>
        <v>0</v>
      </c>
      <c r="TIH186" s="13">
        <f t="shared" si="214"/>
        <v>0</v>
      </c>
      <c r="TII186" s="13">
        <f t="shared" si="214"/>
        <v>0</v>
      </c>
      <c r="TIJ186" s="13">
        <f t="shared" si="214"/>
        <v>0</v>
      </c>
      <c r="TIK186" s="13">
        <f t="shared" si="214"/>
        <v>0</v>
      </c>
      <c r="TIL186" s="13">
        <f t="shared" si="214"/>
        <v>0</v>
      </c>
      <c r="TIM186" s="13">
        <f t="shared" si="214"/>
        <v>0</v>
      </c>
      <c r="TIN186" s="13">
        <f t="shared" si="214"/>
        <v>0</v>
      </c>
      <c r="TIO186" s="13">
        <f t="shared" si="214"/>
        <v>0</v>
      </c>
      <c r="TIP186" s="13">
        <f t="shared" si="214"/>
        <v>0</v>
      </c>
      <c r="TIQ186" s="13">
        <f t="shared" si="214"/>
        <v>0</v>
      </c>
      <c r="TIR186" s="13">
        <f t="shared" si="214"/>
        <v>0</v>
      </c>
      <c r="TIS186" s="13">
        <f t="shared" si="214"/>
        <v>0</v>
      </c>
      <c r="TIT186" s="13">
        <f t="shared" si="214"/>
        <v>0</v>
      </c>
      <c r="TIU186" s="13">
        <f t="shared" si="214"/>
        <v>0</v>
      </c>
      <c r="TIV186" s="13">
        <f t="shared" si="214"/>
        <v>0</v>
      </c>
      <c r="TIW186" s="13">
        <f t="shared" si="214"/>
        <v>0</v>
      </c>
      <c r="TIX186" s="13">
        <f t="shared" si="214"/>
        <v>0</v>
      </c>
      <c r="TIY186" s="13">
        <f t="shared" si="214"/>
        <v>0</v>
      </c>
      <c r="TIZ186" s="13">
        <f t="shared" si="214"/>
        <v>0</v>
      </c>
      <c r="TJA186" s="13">
        <f t="shared" si="214"/>
        <v>0</v>
      </c>
      <c r="TJB186" s="13">
        <f t="shared" si="214"/>
        <v>0</v>
      </c>
      <c r="TJC186" s="13">
        <f t="shared" si="214"/>
        <v>0</v>
      </c>
      <c r="TJD186" s="13">
        <f t="shared" si="214"/>
        <v>0</v>
      </c>
      <c r="TJE186" s="13">
        <f t="shared" ref="TJE186:TLP186" si="215">general_device_image.description</f>
        <v>0</v>
      </c>
      <c r="TJF186" s="13">
        <f t="shared" si="215"/>
        <v>0</v>
      </c>
      <c r="TJG186" s="13">
        <f t="shared" si="215"/>
        <v>0</v>
      </c>
      <c r="TJH186" s="13">
        <f t="shared" si="215"/>
        <v>0</v>
      </c>
      <c r="TJI186" s="13">
        <f t="shared" si="215"/>
        <v>0</v>
      </c>
      <c r="TJJ186" s="13">
        <f t="shared" si="215"/>
        <v>0</v>
      </c>
      <c r="TJK186" s="13">
        <f t="shared" si="215"/>
        <v>0</v>
      </c>
      <c r="TJL186" s="13">
        <f t="shared" si="215"/>
        <v>0</v>
      </c>
      <c r="TJM186" s="13">
        <f t="shared" si="215"/>
        <v>0</v>
      </c>
      <c r="TJN186" s="13">
        <f t="shared" si="215"/>
        <v>0</v>
      </c>
      <c r="TJO186" s="13">
        <f t="shared" si="215"/>
        <v>0</v>
      </c>
      <c r="TJP186" s="13">
        <f t="shared" si="215"/>
        <v>0</v>
      </c>
      <c r="TJQ186" s="13">
        <f t="shared" si="215"/>
        <v>0</v>
      </c>
      <c r="TJR186" s="13">
        <f t="shared" si="215"/>
        <v>0</v>
      </c>
      <c r="TJS186" s="13">
        <f t="shared" si="215"/>
        <v>0</v>
      </c>
      <c r="TJT186" s="13">
        <f t="shared" si="215"/>
        <v>0</v>
      </c>
      <c r="TJU186" s="13">
        <f t="shared" si="215"/>
        <v>0</v>
      </c>
      <c r="TJV186" s="13">
        <f t="shared" si="215"/>
        <v>0</v>
      </c>
      <c r="TJW186" s="13">
        <f t="shared" si="215"/>
        <v>0</v>
      </c>
      <c r="TJX186" s="13">
        <f t="shared" si="215"/>
        <v>0</v>
      </c>
      <c r="TJY186" s="13">
        <f t="shared" si="215"/>
        <v>0</v>
      </c>
      <c r="TJZ186" s="13">
        <f t="shared" si="215"/>
        <v>0</v>
      </c>
      <c r="TKA186" s="13">
        <f t="shared" si="215"/>
        <v>0</v>
      </c>
      <c r="TKB186" s="13">
        <f t="shared" si="215"/>
        <v>0</v>
      </c>
      <c r="TKC186" s="13">
        <f t="shared" si="215"/>
        <v>0</v>
      </c>
      <c r="TKD186" s="13">
        <f t="shared" si="215"/>
        <v>0</v>
      </c>
      <c r="TKE186" s="13">
        <f t="shared" si="215"/>
        <v>0</v>
      </c>
      <c r="TKF186" s="13">
        <f t="shared" si="215"/>
        <v>0</v>
      </c>
      <c r="TKG186" s="13">
        <f t="shared" si="215"/>
        <v>0</v>
      </c>
      <c r="TKH186" s="13">
        <f t="shared" si="215"/>
        <v>0</v>
      </c>
      <c r="TKI186" s="13">
        <f t="shared" si="215"/>
        <v>0</v>
      </c>
      <c r="TKJ186" s="13">
        <f t="shared" si="215"/>
        <v>0</v>
      </c>
      <c r="TKK186" s="13">
        <f t="shared" si="215"/>
        <v>0</v>
      </c>
      <c r="TKL186" s="13">
        <f t="shared" si="215"/>
        <v>0</v>
      </c>
      <c r="TKM186" s="13">
        <f t="shared" si="215"/>
        <v>0</v>
      </c>
      <c r="TKN186" s="13">
        <f t="shared" si="215"/>
        <v>0</v>
      </c>
      <c r="TKO186" s="13">
        <f t="shared" si="215"/>
        <v>0</v>
      </c>
      <c r="TKP186" s="13">
        <f t="shared" si="215"/>
        <v>0</v>
      </c>
      <c r="TKQ186" s="13">
        <f t="shared" si="215"/>
        <v>0</v>
      </c>
      <c r="TKR186" s="13">
        <f t="shared" si="215"/>
        <v>0</v>
      </c>
      <c r="TKS186" s="13">
        <f t="shared" si="215"/>
        <v>0</v>
      </c>
      <c r="TKT186" s="13">
        <f t="shared" si="215"/>
        <v>0</v>
      </c>
      <c r="TKU186" s="13">
        <f t="shared" si="215"/>
        <v>0</v>
      </c>
      <c r="TKV186" s="13">
        <f t="shared" si="215"/>
        <v>0</v>
      </c>
      <c r="TKW186" s="13">
        <f t="shared" si="215"/>
        <v>0</v>
      </c>
      <c r="TKX186" s="13">
        <f t="shared" si="215"/>
        <v>0</v>
      </c>
      <c r="TKY186" s="13">
        <f t="shared" si="215"/>
        <v>0</v>
      </c>
      <c r="TKZ186" s="13">
        <f t="shared" si="215"/>
        <v>0</v>
      </c>
      <c r="TLA186" s="13">
        <f t="shared" si="215"/>
        <v>0</v>
      </c>
      <c r="TLB186" s="13">
        <f t="shared" si="215"/>
        <v>0</v>
      </c>
      <c r="TLC186" s="13">
        <f t="shared" si="215"/>
        <v>0</v>
      </c>
      <c r="TLD186" s="13">
        <f t="shared" si="215"/>
        <v>0</v>
      </c>
      <c r="TLE186" s="13">
        <f t="shared" si="215"/>
        <v>0</v>
      </c>
      <c r="TLF186" s="13">
        <f t="shared" si="215"/>
        <v>0</v>
      </c>
      <c r="TLG186" s="13">
        <f t="shared" si="215"/>
        <v>0</v>
      </c>
      <c r="TLH186" s="13">
        <f t="shared" si="215"/>
        <v>0</v>
      </c>
      <c r="TLI186" s="13">
        <f t="shared" si="215"/>
        <v>0</v>
      </c>
      <c r="TLJ186" s="13">
        <f t="shared" si="215"/>
        <v>0</v>
      </c>
      <c r="TLK186" s="13">
        <f t="shared" si="215"/>
        <v>0</v>
      </c>
      <c r="TLL186" s="13">
        <f t="shared" si="215"/>
        <v>0</v>
      </c>
      <c r="TLM186" s="13">
        <f t="shared" si="215"/>
        <v>0</v>
      </c>
      <c r="TLN186" s="13">
        <f t="shared" si="215"/>
        <v>0</v>
      </c>
      <c r="TLO186" s="13">
        <f t="shared" si="215"/>
        <v>0</v>
      </c>
      <c r="TLP186" s="13">
        <f t="shared" si="215"/>
        <v>0</v>
      </c>
      <c r="TLQ186" s="13">
        <f t="shared" ref="TLQ186:TOB186" si="216">general_device_image.description</f>
        <v>0</v>
      </c>
      <c r="TLR186" s="13">
        <f t="shared" si="216"/>
        <v>0</v>
      </c>
      <c r="TLS186" s="13">
        <f t="shared" si="216"/>
        <v>0</v>
      </c>
      <c r="TLT186" s="13">
        <f t="shared" si="216"/>
        <v>0</v>
      </c>
      <c r="TLU186" s="13">
        <f t="shared" si="216"/>
        <v>0</v>
      </c>
      <c r="TLV186" s="13">
        <f t="shared" si="216"/>
        <v>0</v>
      </c>
      <c r="TLW186" s="13">
        <f t="shared" si="216"/>
        <v>0</v>
      </c>
      <c r="TLX186" s="13">
        <f t="shared" si="216"/>
        <v>0</v>
      </c>
      <c r="TLY186" s="13">
        <f t="shared" si="216"/>
        <v>0</v>
      </c>
      <c r="TLZ186" s="13">
        <f t="shared" si="216"/>
        <v>0</v>
      </c>
      <c r="TMA186" s="13">
        <f t="shared" si="216"/>
        <v>0</v>
      </c>
      <c r="TMB186" s="13">
        <f t="shared" si="216"/>
        <v>0</v>
      </c>
      <c r="TMC186" s="13">
        <f t="shared" si="216"/>
        <v>0</v>
      </c>
      <c r="TMD186" s="13">
        <f t="shared" si="216"/>
        <v>0</v>
      </c>
      <c r="TME186" s="13">
        <f t="shared" si="216"/>
        <v>0</v>
      </c>
      <c r="TMF186" s="13">
        <f t="shared" si="216"/>
        <v>0</v>
      </c>
      <c r="TMG186" s="13">
        <f t="shared" si="216"/>
        <v>0</v>
      </c>
      <c r="TMH186" s="13">
        <f t="shared" si="216"/>
        <v>0</v>
      </c>
      <c r="TMI186" s="13">
        <f t="shared" si="216"/>
        <v>0</v>
      </c>
      <c r="TMJ186" s="13">
        <f t="shared" si="216"/>
        <v>0</v>
      </c>
      <c r="TMK186" s="13">
        <f t="shared" si="216"/>
        <v>0</v>
      </c>
      <c r="TML186" s="13">
        <f t="shared" si="216"/>
        <v>0</v>
      </c>
      <c r="TMM186" s="13">
        <f t="shared" si="216"/>
        <v>0</v>
      </c>
      <c r="TMN186" s="13">
        <f t="shared" si="216"/>
        <v>0</v>
      </c>
      <c r="TMO186" s="13">
        <f t="shared" si="216"/>
        <v>0</v>
      </c>
      <c r="TMP186" s="13">
        <f t="shared" si="216"/>
        <v>0</v>
      </c>
      <c r="TMQ186" s="13">
        <f t="shared" si="216"/>
        <v>0</v>
      </c>
      <c r="TMR186" s="13">
        <f t="shared" si="216"/>
        <v>0</v>
      </c>
      <c r="TMS186" s="13">
        <f t="shared" si="216"/>
        <v>0</v>
      </c>
      <c r="TMT186" s="13">
        <f t="shared" si="216"/>
        <v>0</v>
      </c>
      <c r="TMU186" s="13">
        <f t="shared" si="216"/>
        <v>0</v>
      </c>
      <c r="TMV186" s="13">
        <f t="shared" si="216"/>
        <v>0</v>
      </c>
      <c r="TMW186" s="13">
        <f t="shared" si="216"/>
        <v>0</v>
      </c>
      <c r="TMX186" s="13">
        <f t="shared" si="216"/>
        <v>0</v>
      </c>
      <c r="TMY186" s="13">
        <f t="shared" si="216"/>
        <v>0</v>
      </c>
      <c r="TMZ186" s="13">
        <f t="shared" si="216"/>
        <v>0</v>
      </c>
      <c r="TNA186" s="13">
        <f t="shared" si="216"/>
        <v>0</v>
      </c>
      <c r="TNB186" s="13">
        <f t="shared" si="216"/>
        <v>0</v>
      </c>
      <c r="TNC186" s="13">
        <f t="shared" si="216"/>
        <v>0</v>
      </c>
      <c r="TND186" s="13">
        <f t="shared" si="216"/>
        <v>0</v>
      </c>
      <c r="TNE186" s="13">
        <f t="shared" si="216"/>
        <v>0</v>
      </c>
      <c r="TNF186" s="13">
        <f t="shared" si="216"/>
        <v>0</v>
      </c>
      <c r="TNG186" s="13">
        <f t="shared" si="216"/>
        <v>0</v>
      </c>
      <c r="TNH186" s="13">
        <f t="shared" si="216"/>
        <v>0</v>
      </c>
      <c r="TNI186" s="13">
        <f t="shared" si="216"/>
        <v>0</v>
      </c>
      <c r="TNJ186" s="13">
        <f t="shared" si="216"/>
        <v>0</v>
      </c>
      <c r="TNK186" s="13">
        <f t="shared" si="216"/>
        <v>0</v>
      </c>
      <c r="TNL186" s="13">
        <f t="shared" si="216"/>
        <v>0</v>
      </c>
      <c r="TNM186" s="13">
        <f t="shared" si="216"/>
        <v>0</v>
      </c>
      <c r="TNN186" s="13">
        <f t="shared" si="216"/>
        <v>0</v>
      </c>
      <c r="TNO186" s="13">
        <f t="shared" si="216"/>
        <v>0</v>
      </c>
      <c r="TNP186" s="13">
        <f t="shared" si="216"/>
        <v>0</v>
      </c>
      <c r="TNQ186" s="13">
        <f t="shared" si="216"/>
        <v>0</v>
      </c>
      <c r="TNR186" s="13">
        <f t="shared" si="216"/>
        <v>0</v>
      </c>
      <c r="TNS186" s="13">
        <f t="shared" si="216"/>
        <v>0</v>
      </c>
      <c r="TNT186" s="13">
        <f t="shared" si="216"/>
        <v>0</v>
      </c>
      <c r="TNU186" s="13">
        <f t="shared" si="216"/>
        <v>0</v>
      </c>
      <c r="TNV186" s="13">
        <f t="shared" si="216"/>
        <v>0</v>
      </c>
      <c r="TNW186" s="13">
        <f t="shared" si="216"/>
        <v>0</v>
      </c>
      <c r="TNX186" s="13">
        <f t="shared" si="216"/>
        <v>0</v>
      </c>
      <c r="TNY186" s="13">
        <f t="shared" si="216"/>
        <v>0</v>
      </c>
      <c r="TNZ186" s="13">
        <f t="shared" si="216"/>
        <v>0</v>
      </c>
      <c r="TOA186" s="13">
        <f t="shared" si="216"/>
        <v>0</v>
      </c>
      <c r="TOB186" s="13">
        <f t="shared" si="216"/>
        <v>0</v>
      </c>
      <c r="TOC186" s="13">
        <f t="shared" ref="TOC186:TQN186" si="217">general_device_image.description</f>
        <v>0</v>
      </c>
      <c r="TOD186" s="13">
        <f t="shared" si="217"/>
        <v>0</v>
      </c>
      <c r="TOE186" s="13">
        <f t="shared" si="217"/>
        <v>0</v>
      </c>
      <c r="TOF186" s="13">
        <f t="shared" si="217"/>
        <v>0</v>
      </c>
      <c r="TOG186" s="13">
        <f t="shared" si="217"/>
        <v>0</v>
      </c>
      <c r="TOH186" s="13">
        <f t="shared" si="217"/>
        <v>0</v>
      </c>
      <c r="TOI186" s="13">
        <f t="shared" si="217"/>
        <v>0</v>
      </c>
      <c r="TOJ186" s="13">
        <f t="shared" si="217"/>
        <v>0</v>
      </c>
      <c r="TOK186" s="13">
        <f t="shared" si="217"/>
        <v>0</v>
      </c>
      <c r="TOL186" s="13">
        <f t="shared" si="217"/>
        <v>0</v>
      </c>
      <c r="TOM186" s="13">
        <f t="shared" si="217"/>
        <v>0</v>
      </c>
      <c r="TON186" s="13">
        <f t="shared" si="217"/>
        <v>0</v>
      </c>
      <c r="TOO186" s="13">
        <f t="shared" si="217"/>
        <v>0</v>
      </c>
      <c r="TOP186" s="13">
        <f t="shared" si="217"/>
        <v>0</v>
      </c>
      <c r="TOQ186" s="13">
        <f t="shared" si="217"/>
        <v>0</v>
      </c>
      <c r="TOR186" s="13">
        <f t="shared" si="217"/>
        <v>0</v>
      </c>
      <c r="TOS186" s="13">
        <f t="shared" si="217"/>
        <v>0</v>
      </c>
      <c r="TOT186" s="13">
        <f t="shared" si="217"/>
        <v>0</v>
      </c>
      <c r="TOU186" s="13">
        <f t="shared" si="217"/>
        <v>0</v>
      </c>
      <c r="TOV186" s="13">
        <f t="shared" si="217"/>
        <v>0</v>
      </c>
      <c r="TOW186" s="13">
        <f t="shared" si="217"/>
        <v>0</v>
      </c>
      <c r="TOX186" s="13">
        <f t="shared" si="217"/>
        <v>0</v>
      </c>
      <c r="TOY186" s="13">
        <f t="shared" si="217"/>
        <v>0</v>
      </c>
      <c r="TOZ186" s="13">
        <f t="shared" si="217"/>
        <v>0</v>
      </c>
      <c r="TPA186" s="13">
        <f t="shared" si="217"/>
        <v>0</v>
      </c>
      <c r="TPB186" s="13">
        <f t="shared" si="217"/>
        <v>0</v>
      </c>
      <c r="TPC186" s="13">
        <f t="shared" si="217"/>
        <v>0</v>
      </c>
      <c r="TPD186" s="13">
        <f t="shared" si="217"/>
        <v>0</v>
      </c>
      <c r="TPE186" s="13">
        <f t="shared" si="217"/>
        <v>0</v>
      </c>
      <c r="TPF186" s="13">
        <f t="shared" si="217"/>
        <v>0</v>
      </c>
      <c r="TPG186" s="13">
        <f t="shared" si="217"/>
        <v>0</v>
      </c>
      <c r="TPH186" s="13">
        <f t="shared" si="217"/>
        <v>0</v>
      </c>
      <c r="TPI186" s="13">
        <f t="shared" si="217"/>
        <v>0</v>
      </c>
      <c r="TPJ186" s="13">
        <f t="shared" si="217"/>
        <v>0</v>
      </c>
      <c r="TPK186" s="13">
        <f t="shared" si="217"/>
        <v>0</v>
      </c>
      <c r="TPL186" s="13">
        <f t="shared" si="217"/>
        <v>0</v>
      </c>
      <c r="TPM186" s="13">
        <f t="shared" si="217"/>
        <v>0</v>
      </c>
      <c r="TPN186" s="13">
        <f t="shared" si="217"/>
        <v>0</v>
      </c>
      <c r="TPO186" s="13">
        <f t="shared" si="217"/>
        <v>0</v>
      </c>
      <c r="TPP186" s="13">
        <f t="shared" si="217"/>
        <v>0</v>
      </c>
      <c r="TPQ186" s="13">
        <f t="shared" si="217"/>
        <v>0</v>
      </c>
      <c r="TPR186" s="13">
        <f t="shared" si="217"/>
        <v>0</v>
      </c>
      <c r="TPS186" s="13">
        <f t="shared" si="217"/>
        <v>0</v>
      </c>
      <c r="TPT186" s="13">
        <f t="shared" si="217"/>
        <v>0</v>
      </c>
      <c r="TPU186" s="13">
        <f t="shared" si="217"/>
        <v>0</v>
      </c>
      <c r="TPV186" s="13">
        <f t="shared" si="217"/>
        <v>0</v>
      </c>
      <c r="TPW186" s="13">
        <f t="shared" si="217"/>
        <v>0</v>
      </c>
      <c r="TPX186" s="13">
        <f t="shared" si="217"/>
        <v>0</v>
      </c>
      <c r="TPY186" s="13">
        <f t="shared" si="217"/>
        <v>0</v>
      </c>
      <c r="TPZ186" s="13">
        <f t="shared" si="217"/>
        <v>0</v>
      </c>
      <c r="TQA186" s="13">
        <f t="shared" si="217"/>
        <v>0</v>
      </c>
      <c r="TQB186" s="13">
        <f t="shared" si="217"/>
        <v>0</v>
      </c>
      <c r="TQC186" s="13">
        <f t="shared" si="217"/>
        <v>0</v>
      </c>
      <c r="TQD186" s="13">
        <f t="shared" si="217"/>
        <v>0</v>
      </c>
      <c r="TQE186" s="13">
        <f t="shared" si="217"/>
        <v>0</v>
      </c>
      <c r="TQF186" s="13">
        <f t="shared" si="217"/>
        <v>0</v>
      </c>
      <c r="TQG186" s="13">
        <f t="shared" si="217"/>
        <v>0</v>
      </c>
      <c r="TQH186" s="13">
        <f t="shared" si="217"/>
        <v>0</v>
      </c>
      <c r="TQI186" s="13">
        <f t="shared" si="217"/>
        <v>0</v>
      </c>
      <c r="TQJ186" s="13">
        <f t="shared" si="217"/>
        <v>0</v>
      </c>
      <c r="TQK186" s="13">
        <f t="shared" si="217"/>
        <v>0</v>
      </c>
      <c r="TQL186" s="13">
        <f t="shared" si="217"/>
        <v>0</v>
      </c>
      <c r="TQM186" s="13">
        <f t="shared" si="217"/>
        <v>0</v>
      </c>
      <c r="TQN186" s="13">
        <f t="shared" si="217"/>
        <v>0</v>
      </c>
      <c r="TQO186" s="13">
        <f t="shared" ref="TQO186:TSZ186" si="218">general_device_image.description</f>
        <v>0</v>
      </c>
      <c r="TQP186" s="13">
        <f t="shared" si="218"/>
        <v>0</v>
      </c>
      <c r="TQQ186" s="13">
        <f t="shared" si="218"/>
        <v>0</v>
      </c>
      <c r="TQR186" s="13">
        <f t="shared" si="218"/>
        <v>0</v>
      </c>
      <c r="TQS186" s="13">
        <f t="shared" si="218"/>
        <v>0</v>
      </c>
      <c r="TQT186" s="13">
        <f t="shared" si="218"/>
        <v>0</v>
      </c>
      <c r="TQU186" s="13">
        <f t="shared" si="218"/>
        <v>0</v>
      </c>
      <c r="TQV186" s="13">
        <f t="shared" si="218"/>
        <v>0</v>
      </c>
      <c r="TQW186" s="13">
        <f t="shared" si="218"/>
        <v>0</v>
      </c>
      <c r="TQX186" s="13">
        <f t="shared" si="218"/>
        <v>0</v>
      </c>
      <c r="TQY186" s="13">
        <f t="shared" si="218"/>
        <v>0</v>
      </c>
      <c r="TQZ186" s="13">
        <f t="shared" si="218"/>
        <v>0</v>
      </c>
      <c r="TRA186" s="13">
        <f t="shared" si="218"/>
        <v>0</v>
      </c>
      <c r="TRB186" s="13">
        <f t="shared" si="218"/>
        <v>0</v>
      </c>
      <c r="TRC186" s="13">
        <f t="shared" si="218"/>
        <v>0</v>
      </c>
      <c r="TRD186" s="13">
        <f t="shared" si="218"/>
        <v>0</v>
      </c>
      <c r="TRE186" s="13">
        <f t="shared" si="218"/>
        <v>0</v>
      </c>
      <c r="TRF186" s="13">
        <f t="shared" si="218"/>
        <v>0</v>
      </c>
      <c r="TRG186" s="13">
        <f t="shared" si="218"/>
        <v>0</v>
      </c>
      <c r="TRH186" s="13">
        <f t="shared" si="218"/>
        <v>0</v>
      </c>
      <c r="TRI186" s="13">
        <f t="shared" si="218"/>
        <v>0</v>
      </c>
      <c r="TRJ186" s="13">
        <f t="shared" si="218"/>
        <v>0</v>
      </c>
      <c r="TRK186" s="13">
        <f t="shared" si="218"/>
        <v>0</v>
      </c>
      <c r="TRL186" s="13">
        <f t="shared" si="218"/>
        <v>0</v>
      </c>
      <c r="TRM186" s="13">
        <f t="shared" si="218"/>
        <v>0</v>
      </c>
      <c r="TRN186" s="13">
        <f t="shared" si="218"/>
        <v>0</v>
      </c>
      <c r="TRO186" s="13">
        <f t="shared" si="218"/>
        <v>0</v>
      </c>
      <c r="TRP186" s="13">
        <f t="shared" si="218"/>
        <v>0</v>
      </c>
      <c r="TRQ186" s="13">
        <f t="shared" si="218"/>
        <v>0</v>
      </c>
      <c r="TRR186" s="13">
        <f t="shared" si="218"/>
        <v>0</v>
      </c>
      <c r="TRS186" s="13">
        <f t="shared" si="218"/>
        <v>0</v>
      </c>
      <c r="TRT186" s="13">
        <f t="shared" si="218"/>
        <v>0</v>
      </c>
      <c r="TRU186" s="13">
        <f t="shared" si="218"/>
        <v>0</v>
      </c>
      <c r="TRV186" s="13">
        <f t="shared" si="218"/>
        <v>0</v>
      </c>
      <c r="TRW186" s="13">
        <f t="shared" si="218"/>
        <v>0</v>
      </c>
      <c r="TRX186" s="13">
        <f t="shared" si="218"/>
        <v>0</v>
      </c>
      <c r="TRY186" s="13">
        <f t="shared" si="218"/>
        <v>0</v>
      </c>
      <c r="TRZ186" s="13">
        <f t="shared" si="218"/>
        <v>0</v>
      </c>
      <c r="TSA186" s="13">
        <f t="shared" si="218"/>
        <v>0</v>
      </c>
      <c r="TSB186" s="13">
        <f t="shared" si="218"/>
        <v>0</v>
      </c>
      <c r="TSC186" s="13">
        <f t="shared" si="218"/>
        <v>0</v>
      </c>
      <c r="TSD186" s="13">
        <f t="shared" si="218"/>
        <v>0</v>
      </c>
      <c r="TSE186" s="13">
        <f t="shared" si="218"/>
        <v>0</v>
      </c>
      <c r="TSF186" s="13">
        <f t="shared" si="218"/>
        <v>0</v>
      </c>
      <c r="TSG186" s="13">
        <f t="shared" si="218"/>
        <v>0</v>
      </c>
      <c r="TSH186" s="13">
        <f t="shared" si="218"/>
        <v>0</v>
      </c>
      <c r="TSI186" s="13">
        <f t="shared" si="218"/>
        <v>0</v>
      </c>
      <c r="TSJ186" s="13">
        <f t="shared" si="218"/>
        <v>0</v>
      </c>
      <c r="TSK186" s="13">
        <f t="shared" si="218"/>
        <v>0</v>
      </c>
      <c r="TSL186" s="13">
        <f t="shared" si="218"/>
        <v>0</v>
      </c>
      <c r="TSM186" s="13">
        <f t="shared" si="218"/>
        <v>0</v>
      </c>
      <c r="TSN186" s="13">
        <f t="shared" si="218"/>
        <v>0</v>
      </c>
      <c r="TSO186" s="13">
        <f t="shared" si="218"/>
        <v>0</v>
      </c>
      <c r="TSP186" s="13">
        <f t="shared" si="218"/>
        <v>0</v>
      </c>
      <c r="TSQ186" s="13">
        <f t="shared" si="218"/>
        <v>0</v>
      </c>
      <c r="TSR186" s="13">
        <f t="shared" si="218"/>
        <v>0</v>
      </c>
      <c r="TSS186" s="13">
        <f t="shared" si="218"/>
        <v>0</v>
      </c>
      <c r="TST186" s="13">
        <f t="shared" si="218"/>
        <v>0</v>
      </c>
      <c r="TSU186" s="13">
        <f t="shared" si="218"/>
        <v>0</v>
      </c>
      <c r="TSV186" s="13">
        <f t="shared" si="218"/>
        <v>0</v>
      </c>
      <c r="TSW186" s="13">
        <f t="shared" si="218"/>
        <v>0</v>
      </c>
      <c r="TSX186" s="13">
        <f t="shared" si="218"/>
        <v>0</v>
      </c>
      <c r="TSY186" s="13">
        <f t="shared" si="218"/>
        <v>0</v>
      </c>
      <c r="TSZ186" s="13">
        <f t="shared" si="218"/>
        <v>0</v>
      </c>
      <c r="TTA186" s="13">
        <f t="shared" ref="TTA186:TVL186" si="219">general_device_image.description</f>
        <v>0</v>
      </c>
      <c r="TTB186" s="13">
        <f t="shared" si="219"/>
        <v>0</v>
      </c>
      <c r="TTC186" s="13">
        <f t="shared" si="219"/>
        <v>0</v>
      </c>
      <c r="TTD186" s="13">
        <f t="shared" si="219"/>
        <v>0</v>
      </c>
      <c r="TTE186" s="13">
        <f t="shared" si="219"/>
        <v>0</v>
      </c>
      <c r="TTF186" s="13">
        <f t="shared" si="219"/>
        <v>0</v>
      </c>
      <c r="TTG186" s="13">
        <f t="shared" si="219"/>
        <v>0</v>
      </c>
      <c r="TTH186" s="13">
        <f t="shared" si="219"/>
        <v>0</v>
      </c>
      <c r="TTI186" s="13">
        <f t="shared" si="219"/>
        <v>0</v>
      </c>
      <c r="TTJ186" s="13">
        <f t="shared" si="219"/>
        <v>0</v>
      </c>
      <c r="TTK186" s="13">
        <f t="shared" si="219"/>
        <v>0</v>
      </c>
      <c r="TTL186" s="13">
        <f t="shared" si="219"/>
        <v>0</v>
      </c>
      <c r="TTM186" s="13">
        <f t="shared" si="219"/>
        <v>0</v>
      </c>
      <c r="TTN186" s="13">
        <f t="shared" si="219"/>
        <v>0</v>
      </c>
      <c r="TTO186" s="13">
        <f t="shared" si="219"/>
        <v>0</v>
      </c>
      <c r="TTP186" s="13">
        <f t="shared" si="219"/>
        <v>0</v>
      </c>
      <c r="TTQ186" s="13">
        <f t="shared" si="219"/>
        <v>0</v>
      </c>
      <c r="TTR186" s="13">
        <f t="shared" si="219"/>
        <v>0</v>
      </c>
      <c r="TTS186" s="13">
        <f t="shared" si="219"/>
        <v>0</v>
      </c>
      <c r="TTT186" s="13">
        <f t="shared" si="219"/>
        <v>0</v>
      </c>
      <c r="TTU186" s="13">
        <f t="shared" si="219"/>
        <v>0</v>
      </c>
      <c r="TTV186" s="13">
        <f t="shared" si="219"/>
        <v>0</v>
      </c>
      <c r="TTW186" s="13">
        <f t="shared" si="219"/>
        <v>0</v>
      </c>
      <c r="TTX186" s="13">
        <f t="shared" si="219"/>
        <v>0</v>
      </c>
      <c r="TTY186" s="13">
        <f t="shared" si="219"/>
        <v>0</v>
      </c>
      <c r="TTZ186" s="13">
        <f t="shared" si="219"/>
        <v>0</v>
      </c>
      <c r="TUA186" s="13">
        <f t="shared" si="219"/>
        <v>0</v>
      </c>
      <c r="TUB186" s="13">
        <f t="shared" si="219"/>
        <v>0</v>
      </c>
      <c r="TUC186" s="13">
        <f t="shared" si="219"/>
        <v>0</v>
      </c>
      <c r="TUD186" s="13">
        <f t="shared" si="219"/>
        <v>0</v>
      </c>
      <c r="TUE186" s="13">
        <f t="shared" si="219"/>
        <v>0</v>
      </c>
      <c r="TUF186" s="13">
        <f t="shared" si="219"/>
        <v>0</v>
      </c>
      <c r="TUG186" s="13">
        <f t="shared" si="219"/>
        <v>0</v>
      </c>
      <c r="TUH186" s="13">
        <f t="shared" si="219"/>
        <v>0</v>
      </c>
      <c r="TUI186" s="13">
        <f t="shared" si="219"/>
        <v>0</v>
      </c>
      <c r="TUJ186" s="13">
        <f t="shared" si="219"/>
        <v>0</v>
      </c>
      <c r="TUK186" s="13">
        <f t="shared" si="219"/>
        <v>0</v>
      </c>
      <c r="TUL186" s="13">
        <f t="shared" si="219"/>
        <v>0</v>
      </c>
      <c r="TUM186" s="13">
        <f t="shared" si="219"/>
        <v>0</v>
      </c>
      <c r="TUN186" s="13">
        <f t="shared" si="219"/>
        <v>0</v>
      </c>
      <c r="TUO186" s="13">
        <f t="shared" si="219"/>
        <v>0</v>
      </c>
      <c r="TUP186" s="13">
        <f t="shared" si="219"/>
        <v>0</v>
      </c>
      <c r="TUQ186" s="13">
        <f t="shared" si="219"/>
        <v>0</v>
      </c>
      <c r="TUR186" s="13">
        <f t="shared" si="219"/>
        <v>0</v>
      </c>
      <c r="TUS186" s="13">
        <f t="shared" si="219"/>
        <v>0</v>
      </c>
      <c r="TUT186" s="13">
        <f t="shared" si="219"/>
        <v>0</v>
      </c>
      <c r="TUU186" s="13">
        <f t="shared" si="219"/>
        <v>0</v>
      </c>
      <c r="TUV186" s="13">
        <f t="shared" si="219"/>
        <v>0</v>
      </c>
      <c r="TUW186" s="13">
        <f t="shared" si="219"/>
        <v>0</v>
      </c>
      <c r="TUX186" s="13">
        <f t="shared" si="219"/>
        <v>0</v>
      </c>
      <c r="TUY186" s="13">
        <f t="shared" si="219"/>
        <v>0</v>
      </c>
      <c r="TUZ186" s="13">
        <f t="shared" si="219"/>
        <v>0</v>
      </c>
      <c r="TVA186" s="13">
        <f t="shared" si="219"/>
        <v>0</v>
      </c>
      <c r="TVB186" s="13">
        <f t="shared" si="219"/>
        <v>0</v>
      </c>
      <c r="TVC186" s="13">
        <f t="shared" si="219"/>
        <v>0</v>
      </c>
      <c r="TVD186" s="13">
        <f t="shared" si="219"/>
        <v>0</v>
      </c>
      <c r="TVE186" s="13">
        <f t="shared" si="219"/>
        <v>0</v>
      </c>
      <c r="TVF186" s="13">
        <f t="shared" si="219"/>
        <v>0</v>
      </c>
      <c r="TVG186" s="13">
        <f t="shared" si="219"/>
        <v>0</v>
      </c>
      <c r="TVH186" s="13">
        <f t="shared" si="219"/>
        <v>0</v>
      </c>
      <c r="TVI186" s="13">
        <f t="shared" si="219"/>
        <v>0</v>
      </c>
      <c r="TVJ186" s="13">
        <f t="shared" si="219"/>
        <v>0</v>
      </c>
      <c r="TVK186" s="13">
        <f t="shared" si="219"/>
        <v>0</v>
      </c>
      <c r="TVL186" s="13">
        <f t="shared" si="219"/>
        <v>0</v>
      </c>
      <c r="TVM186" s="13">
        <f t="shared" ref="TVM186:TXX186" si="220">general_device_image.description</f>
        <v>0</v>
      </c>
      <c r="TVN186" s="13">
        <f t="shared" si="220"/>
        <v>0</v>
      </c>
      <c r="TVO186" s="13">
        <f t="shared" si="220"/>
        <v>0</v>
      </c>
      <c r="TVP186" s="13">
        <f t="shared" si="220"/>
        <v>0</v>
      </c>
      <c r="TVQ186" s="13">
        <f t="shared" si="220"/>
        <v>0</v>
      </c>
      <c r="TVR186" s="13">
        <f t="shared" si="220"/>
        <v>0</v>
      </c>
      <c r="TVS186" s="13">
        <f t="shared" si="220"/>
        <v>0</v>
      </c>
      <c r="TVT186" s="13">
        <f t="shared" si="220"/>
        <v>0</v>
      </c>
      <c r="TVU186" s="13">
        <f t="shared" si="220"/>
        <v>0</v>
      </c>
      <c r="TVV186" s="13">
        <f t="shared" si="220"/>
        <v>0</v>
      </c>
      <c r="TVW186" s="13">
        <f t="shared" si="220"/>
        <v>0</v>
      </c>
      <c r="TVX186" s="13">
        <f t="shared" si="220"/>
        <v>0</v>
      </c>
      <c r="TVY186" s="13">
        <f t="shared" si="220"/>
        <v>0</v>
      </c>
      <c r="TVZ186" s="13">
        <f t="shared" si="220"/>
        <v>0</v>
      </c>
      <c r="TWA186" s="13">
        <f t="shared" si="220"/>
        <v>0</v>
      </c>
      <c r="TWB186" s="13">
        <f t="shared" si="220"/>
        <v>0</v>
      </c>
      <c r="TWC186" s="13">
        <f t="shared" si="220"/>
        <v>0</v>
      </c>
      <c r="TWD186" s="13">
        <f t="shared" si="220"/>
        <v>0</v>
      </c>
      <c r="TWE186" s="13">
        <f t="shared" si="220"/>
        <v>0</v>
      </c>
      <c r="TWF186" s="13">
        <f t="shared" si="220"/>
        <v>0</v>
      </c>
      <c r="TWG186" s="13">
        <f t="shared" si="220"/>
        <v>0</v>
      </c>
      <c r="TWH186" s="13">
        <f t="shared" si="220"/>
        <v>0</v>
      </c>
      <c r="TWI186" s="13">
        <f t="shared" si="220"/>
        <v>0</v>
      </c>
      <c r="TWJ186" s="13">
        <f t="shared" si="220"/>
        <v>0</v>
      </c>
      <c r="TWK186" s="13">
        <f t="shared" si="220"/>
        <v>0</v>
      </c>
      <c r="TWL186" s="13">
        <f t="shared" si="220"/>
        <v>0</v>
      </c>
      <c r="TWM186" s="13">
        <f t="shared" si="220"/>
        <v>0</v>
      </c>
      <c r="TWN186" s="13">
        <f t="shared" si="220"/>
        <v>0</v>
      </c>
      <c r="TWO186" s="13">
        <f t="shared" si="220"/>
        <v>0</v>
      </c>
      <c r="TWP186" s="13">
        <f t="shared" si="220"/>
        <v>0</v>
      </c>
      <c r="TWQ186" s="13">
        <f t="shared" si="220"/>
        <v>0</v>
      </c>
      <c r="TWR186" s="13">
        <f t="shared" si="220"/>
        <v>0</v>
      </c>
      <c r="TWS186" s="13">
        <f t="shared" si="220"/>
        <v>0</v>
      </c>
      <c r="TWT186" s="13">
        <f t="shared" si="220"/>
        <v>0</v>
      </c>
      <c r="TWU186" s="13">
        <f t="shared" si="220"/>
        <v>0</v>
      </c>
      <c r="TWV186" s="13">
        <f t="shared" si="220"/>
        <v>0</v>
      </c>
      <c r="TWW186" s="13">
        <f t="shared" si="220"/>
        <v>0</v>
      </c>
      <c r="TWX186" s="13">
        <f t="shared" si="220"/>
        <v>0</v>
      </c>
      <c r="TWY186" s="13">
        <f t="shared" si="220"/>
        <v>0</v>
      </c>
      <c r="TWZ186" s="13">
        <f t="shared" si="220"/>
        <v>0</v>
      </c>
      <c r="TXA186" s="13">
        <f t="shared" si="220"/>
        <v>0</v>
      </c>
      <c r="TXB186" s="13">
        <f t="shared" si="220"/>
        <v>0</v>
      </c>
      <c r="TXC186" s="13">
        <f t="shared" si="220"/>
        <v>0</v>
      </c>
      <c r="TXD186" s="13">
        <f t="shared" si="220"/>
        <v>0</v>
      </c>
      <c r="TXE186" s="13">
        <f t="shared" si="220"/>
        <v>0</v>
      </c>
      <c r="TXF186" s="13">
        <f t="shared" si="220"/>
        <v>0</v>
      </c>
      <c r="TXG186" s="13">
        <f t="shared" si="220"/>
        <v>0</v>
      </c>
      <c r="TXH186" s="13">
        <f t="shared" si="220"/>
        <v>0</v>
      </c>
      <c r="TXI186" s="13">
        <f t="shared" si="220"/>
        <v>0</v>
      </c>
      <c r="TXJ186" s="13">
        <f t="shared" si="220"/>
        <v>0</v>
      </c>
      <c r="TXK186" s="13">
        <f t="shared" si="220"/>
        <v>0</v>
      </c>
      <c r="TXL186" s="13">
        <f t="shared" si="220"/>
        <v>0</v>
      </c>
      <c r="TXM186" s="13">
        <f t="shared" si="220"/>
        <v>0</v>
      </c>
      <c r="TXN186" s="13">
        <f t="shared" si="220"/>
        <v>0</v>
      </c>
      <c r="TXO186" s="13">
        <f t="shared" si="220"/>
        <v>0</v>
      </c>
      <c r="TXP186" s="13">
        <f t="shared" si="220"/>
        <v>0</v>
      </c>
      <c r="TXQ186" s="13">
        <f t="shared" si="220"/>
        <v>0</v>
      </c>
      <c r="TXR186" s="13">
        <f t="shared" si="220"/>
        <v>0</v>
      </c>
      <c r="TXS186" s="13">
        <f t="shared" si="220"/>
        <v>0</v>
      </c>
      <c r="TXT186" s="13">
        <f t="shared" si="220"/>
        <v>0</v>
      </c>
      <c r="TXU186" s="13">
        <f t="shared" si="220"/>
        <v>0</v>
      </c>
      <c r="TXV186" s="13">
        <f t="shared" si="220"/>
        <v>0</v>
      </c>
      <c r="TXW186" s="13">
        <f t="shared" si="220"/>
        <v>0</v>
      </c>
      <c r="TXX186" s="13">
        <f t="shared" si="220"/>
        <v>0</v>
      </c>
      <c r="TXY186" s="13">
        <f t="shared" ref="TXY186:UAJ186" si="221">general_device_image.description</f>
        <v>0</v>
      </c>
      <c r="TXZ186" s="13">
        <f t="shared" si="221"/>
        <v>0</v>
      </c>
      <c r="TYA186" s="13">
        <f t="shared" si="221"/>
        <v>0</v>
      </c>
      <c r="TYB186" s="13">
        <f t="shared" si="221"/>
        <v>0</v>
      </c>
      <c r="TYC186" s="13">
        <f t="shared" si="221"/>
        <v>0</v>
      </c>
      <c r="TYD186" s="13">
        <f t="shared" si="221"/>
        <v>0</v>
      </c>
      <c r="TYE186" s="13">
        <f t="shared" si="221"/>
        <v>0</v>
      </c>
      <c r="TYF186" s="13">
        <f t="shared" si="221"/>
        <v>0</v>
      </c>
      <c r="TYG186" s="13">
        <f t="shared" si="221"/>
        <v>0</v>
      </c>
      <c r="TYH186" s="13">
        <f t="shared" si="221"/>
        <v>0</v>
      </c>
      <c r="TYI186" s="13">
        <f t="shared" si="221"/>
        <v>0</v>
      </c>
      <c r="TYJ186" s="13">
        <f t="shared" si="221"/>
        <v>0</v>
      </c>
      <c r="TYK186" s="13">
        <f t="shared" si="221"/>
        <v>0</v>
      </c>
      <c r="TYL186" s="13">
        <f t="shared" si="221"/>
        <v>0</v>
      </c>
      <c r="TYM186" s="13">
        <f t="shared" si="221"/>
        <v>0</v>
      </c>
      <c r="TYN186" s="13">
        <f t="shared" si="221"/>
        <v>0</v>
      </c>
      <c r="TYO186" s="13">
        <f t="shared" si="221"/>
        <v>0</v>
      </c>
      <c r="TYP186" s="13">
        <f t="shared" si="221"/>
        <v>0</v>
      </c>
      <c r="TYQ186" s="13">
        <f t="shared" si="221"/>
        <v>0</v>
      </c>
      <c r="TYR186" s="13">
        <f t="shared" si="221"/>
        <v>0</v>
      </c>
      <c r="TYS186" s="13">
        <f t="shared" si="221"/>
        <v>0</v>
      </c>
      <c r="TYT186" s="13">
        <f t="shared" si="221"/>
        <v>0</v>
      </c>
      <c r="TYU186" s="13">
        <f t="shared" si="221"/>
        <v>0</v>
      </c>
      <c r="TYV186" s="13">
        <f t="shared" si="221"/>
        <v>0</v>
      </c>
      <c r="TYW186" s="13">
        <f t="shared" si="221"/>
        <v>0</v>
      </c>
      <c r="TYX186" s="13">
        <f t="shared" si="221"/>
        <v>0</v>
      </c>
      <c r="TYY186" s="13">
        <f t="shared" si="221"/>
        <v>0</v>
      </c>
      <c r="TYZ186" s="13">
        <f t="shared" si="221"/>
        <v>0</v>
      </c>
      <c r="TZA186" s="13">
        <f t="shared" si="221"/>
        <v>0</v>
      </c>
      <c r="TZB186" s="13">
        <f t="shared" si="221"/>
        <v>0</v>
      </c>
      <c r="TZC186" s="13">
        <f t="shared" si="221"/>
        <v>0</v>
      </c>
      <c r="TZD186" s="13">
        <f t="shared" si="221"/>
        <v>0</v>
      </c>
      <c r="TZE186" s="13">
        <f t="shared" si="221"/>
        <v>0</v>
      </c>
      <c r="TZF186" s="13">
        <f t="shared" si="221"/>
        <v>0</v>
      </c>
      <c r="TZG186" s="13">
        <f t="shared" si="221"/>
        <v>0</v>
      </c>
      <c r="TZH186" s="13">
        <f t="shared" si="221"/>
        <v>0</v>
      </c>
      <c r="TZI186" s="13">
        <f t="shared" si="221"/>
        <v>0</v>
      </c>
      <c r="TZJ186" s="13">
        <f t="shared" si="221"/>
        <v>0</v>
      </c>
      <c r="TZK186" s="13">
        <f t="shared" si="221"/>
        <v>0</v>
      </c>
      <c r="TZL186" s="13">
        <f t="shared" si="221"/>
        <v>0</v>
      </c>
      <c r="TZM186" s="13">
        <f t="shared" si="221"/>
        <v>0</v>
      </c>
      <c r="TZN186" s="13">
        <f t="shared" si="221"/>
        <v>0</v>
      </c>
      <c r="TZO186" s="13">
        <f t="shared" si="221"/>
        <v>0</v>
      </c>
      <c r="TZP186" s="13">
        <f t="shared" si="221"/>
        <v>0</v>
      </c>
      <c r="TZQ186" s="13">
        <f t="shared" si="221"/>
        <v>0</v>
      </c>
      <c r="TZR186" s="13">
        <f t="shared" si="221"/>
        <v>0</v>
      </c>
      <c r="TZS186" s="13">
        <f t="shared" si="221"/>
        <v>0</v>
      </c>
      <c r="TZT186" s="13">
        <f t="shared" si="221"/>
        <v>0</v>
      </c>
      <c r="TZU186" s="13">
        <f t="shared" si="221"/>
        <v>0</v>
      </c>
      <c r="TZV186" s="13">
        <f t="shared" si="221"/>
        <v>0</v>
      </c>
      <c r="TZW186" s="13">
        <f t="shared" si="221"/>
        <v>0</v>
      </c>
      <c r="TZX186" s="13">
        <f t="shared" si="221"/>
        <v>0</v>
      </c>
      <c r="TZY186" s="13">
        <f t="shared" si="221"/>
        <v>0</v>
      </c>
      <c r="TZZ186" s="13">
        <f t="shared" si="221"/>
        <v>0</v>
      </c>
      <c r="UAA186" s="13">
        <f t="shared" si="221"/>
        <v>0</v>
      </c>
      <c r="UAB186" s="13">
        <f t="shared" si="221"/>
        <v>0</v>
      </c>
      <c r="UAC186" s="13">
        <f t="shared" si="221"/>
        <v>0</v>
      </c>
      <c r="UAD186" s="13">
        <f t="shared" si="221"/>
        <v>0</v>
      </c>
      <c r="UAE186" s="13">
        <f t="shared" si="221"/>
        <v>0</v>
      </c>
      <c r="UAF186" s="13">
        <f t="shared" si="221"/>
        <v>0</v>
      </c>
      <c r="UAG186" s="13">
        <f t="shared" si="221"/>
        <v>0</v>
      </c>
      <c r="UAH186" s="13">
        <f t="shared" si="221"/>
        <v>0</v>
      </c>
      <c r="UAI186" s="13">
        <f t="shared" si="221"/>
        <v>0</v>
      </c>
      <c r="UAJ186" s="13">
        <f t="shared" si="221"/>
        <v>0</v>
      </c>
      <c r="UAK186" s="13">
        <f t="shared" ref="UAK186:UCV186" si="222">general_device_image.description</f>
        <v>0</v>
      </c>
      <c r="UAL186" s="13">
        <f t="shared" si="222"/>
        <v>0</v>
      </c>
      <c r="UAM186" s="13">
        <f t="shared" si="222"/>
        <v>0</v>
      </c>
      <c r="UAN186" s="13">
        <f t="shared" si="222"/>
        <v>0</v>
      </c>
      <c r="UAO186" s="13">
        <f t="shared" si="222"/>
        <v>0</v>
      </c>
      <c r="UAP186" s="13">
        <f t="shared" si="222"/>
        <v>0</v>
      </c>
      <c r="UAQ186" s="13">
        <f t="shared" si="222"/>
        <v>0</v>
      </c>
      <c r="UAR186" s="13">
        <f t="shared" si="222"/>
        <v>0</v>
      </c>
      <c r="UAS186" s="13">
        <f t="shared" si="222"/>
        <v>0</v>
      </c>
      <c r="UAT186" s="13">
        <f t="shared" si="222"/>
        <v>0</v>
      </c>
      <c r="UAU186" s="13">
        <f t="shared" si="222"/>
        <v>0</v>
      </c>
      <c r="UAV186" s="13">
        <f t="shared" si="222"/>
        <v>0</v>
      </c>
      <c r="UAW186" s="13">
        <f t="shared" si="222"/>
        <v>0</v>
      </c>
      <c r="UAX186" s="13">
        <f t="shared" si="222"/>
        <v>0</v>
      </c>
      <c r="UAY186" s="13">
        <f t="shared" si="222"/>
        <v>0</v>
      </c>
      <c r="UAZ186" s="13">
        <f t="shared" si="222"/>
        <v>0</v>
      </c>
      <c r="UBA186" s="13">
        <f t="shared" si="222"/>
        <v>0</v>
      </c>
      <c r="UBB186" s="13">
        <f t="shared" si="222"/>
        <v>0</v>
      </c>
      <c r="UBC186" s="13">
        <f t="shared" si="222"/>
        <v>0</v>
      </c>
      <c r="UBD186" s="13">
        <f t="shared" si="222"/>
        <v>0</v>
      </c>
      <c r="UBE186" s="13">
        <f t="shared" si="222"/>
        <v>0</v>
      </c>
      <c r="UBF186" s="13">
        <f t="shared" si="222"/>
        <v>0</v>
      </c>
      <c r="UBG186" s="13">
        <f t="shared" si="222"/>
        <v>0</v>
      </c>
      <c r="UBH186" s="13">
        <f t="shared" si="222"/>
        <v>0</v>
      </c>
      <c r="UBI186" s="13">
        <f t="shared" si="222"/>
        <v>0</v>
      </c>
      <c r="UBJ186" s="13">
        <f t="shared" si="222"/>
        <v>0</v>
      </c>
      <c r="UBK186" s="13">
        <f t="shared" si="222"/>
        <v>0</v>
      </c>
      <c r="UBL186" s="13">
        <f t="shared" si="222"/>
        <v>0</v>
      </c>
      <c r="UBM186" s="13">
        <f t="shared" si="222"/>
        <v>0</v>
      </c>
      <c r="UBN186" s="13">
        <f t="shared" si="222"/>
        <v>0</v>
      </c>
      <c r="UBO186" s="13">
        <f t="shared" si="222"/>
        <v>0</v>
      </c>
      <c r="UBP186" s="13">
        <f t="shared" si="222"/>
        <v>0</v>
      </c>
      <c r="UBQ186" s="13">
        <f t="shared" si="222"/>
        <v>0</v>
      </c>
      <c r="UBR186" s="13">
        <f t="shared" si="222"/>
        <v>0</v>
      </c>
      <c r="UBS186" s="13">
        <f t="shared" si="222"/>
        <v>0</v>
      </c>
      <c r="UBT186" s="13">
        <f t="shared" si="222"/>
        <v>0</v>
      </c>
      <c r="UBU186" s="13">
        <f t="shared" si="222"/>
        <v>0</v>
      </c>
      <c r="UBV186" s="13">
        <f t="shared" si="222"/>
        <v>0</v>
      </c>
      <c r="UBW186" s="13">
        <f t="shared" si="222"/>
        <v>0</v>
      </c>
      <c r="UBX186" s="13">
        <f t="shared" si="222"/>
        <v>0</v>
      </c>
      <c r="UBY186" s="13">
        <f t="shared" si="222"/>
        <v>0</v>
      </c>
      <c r="UBZ186" s="13">
        <f t="shared" si="222"/>
        <v>0</v>
      </c>
      <c r="UCA186" s="13">
        <f t="shared" si="222"/>
        <v>0</v>
      </c>
      <c r="UCB186" s="13">
        <f t="shared" si="222"/>
        <v>0</v>
      </c>
      <c r="UCC186" s="13">
        <f t="shared" si="222"/>
        <v>0</v>
      </c>
      <c r="UCD186" s="13">
        <f t="shared" si="222"/>
        <v>0</v>
      </c>
      <c r="UCE186" s="13">
        <f t="shared" si="222"/>
        <v>0</v>
      </c>
      <c r="UCF186" s="13">
        <f t="shared" si="222"/>
        <v>0</v>
      </c>
      <c r="UCG186" s="13">
        <f t="shared" si="222"/>
        <v>0</v>
      </c>
      <c r="UCH186" s="13">
        <f t="shared" si="222"/>
        <v>0</v>
      </c>
      <c r="UCI186" s="13">
        <f t="shared" si="222"/>
        <v>0</v>
      </c>
      <c r="UCJ186" s="13">
        <f t="shared" si="222"/>
        <v>0</v>
      </c>
      <c r="UCK186" s="13">
        <f t="shared" si="222"/>
        <v>0</v>
      </c>
      <c r="UCL186" s="13">
        <f t="shared" si="222"/>
        <v>0</v>
      </c>
      <c r="UCM186" s="13">
        <f t="shared" si="222"/>
        <v>0</v>
      </c>
      <c r="UCN186" s="13">
        <f t="shared" si="222"/>
        <v>0</v>
      </c>
      <c r="UCO186" s="13">
        <f t="shared" si="222"/>
        <v>0</v>
      </c>
      <c r="UCP186" s="13">
        <f t="shared" si="222"/>
        <v>0</v>
      </c>
      <c r="UCQ186" s="13">
        <f t="shared" si="222"/>
        <v>0</v>
      </c>
      <c r="UCR186" s="13">
        <f t="shared" si="222"/>
        <v>0</v>
      </c>
      <c r="UCS186" s="13">
        <f t="shared" si="222"/>
        <v>0</v>
      </c>
      <c r="UCT186" s="13">
        <f t="shared" si="222"/>
        <v>0</v>
      </c>
      <c r="UCU186" s="13">
        <f t="shared" si="222"/>
        <v>0</v>
      </c>
      <c r="UCV186" s="13">
        <f t="shared" si="222"/>
        <v>0</v>
      </c>
      <c r="UCW186" s="13">
        <f t="shared" ref="UCW186:UFH186" si="223">general_device_image.description</f>
        <v>0</v>
      </c>
      <c r="UCX186" s="13">
        <f t="shared" si="223"/>
        <v>0</v>
      </c>
      <c r="UCY186" s="13">
        <f t="shared" si="223"/>
        <v>0</v>
      </c>
      <c r="UCZ186" s="13">
        <f t="shared" si="223"/>
        <v>0</v>
      </c>
      <c r="UDA186" s="13">
        <f t="shared" si="223"/>
        <v>0</v>
      </c>
      <c r="UDB186" s="13">
        <f t="shared" si="223"/>
        <v>0</v>
      </c>
      <c r="UDC186" s="13">
        <f t="shared" si="223"/>
        <v>0</v>
      </c>
      <c r="UDD186" s="13">
        <f t="shared" si="223"/>
        <v>0</v>
      </c>
      <c r="UDE186" s="13">
        <f t="shared" si="223"/>
        <v>0</v>
      </c>
      <c r="UDF186" s="13">
        <f t="shared" si="223"/>
        <v>0</v>
      </c>
      <c r="UDG186" s="13">
        <f t="shared" si="223"/>
        <v>0</v>
      </c>
      <c r="UDH186" s="13">
        <f t="shared" si="223"/>
        <v>0</v>
      </c>
      <c r="UDI186" s="13">
        <f t="shared" si="223"/>
        <v>0</v>
      </c>
      <c r="UDJ186" s="13">
        <f t="shared" si="223"/>
        <v>0</v>
      </c>
      <c r="UDK186" s="13">
        <f t="shared" si="223"/>
        <v>0</v>
      </c>
      <c r="UDL186" s="13">
        <f t="shared" si="223"/>
        <v>0</v>
      </c>
      <c r="UDM186" s="13">
        <f t="shared" si="223"/>
        <v>0</v>
      </c>
      <c r="UDN186" s="13">
        <f t="shared" si="223"/>
        <v>0</v>
      </c>
      <c r="UDO186" s="13">
        <f t="shared" si="223"/>
        <v>0</v>
      </c>
      <c r="UDP186" s="13">
        <f t="shared" si="223"/>
        <v>0</v>
      </c>
      <c r="UDQ186" s="13">
        <f t="shared" si="223"/>
        <v>0</v>
      </c>
      <c r="UDR186" s="13">
        <f t="shared" si="223"/>
        <v>0</v>
      </c>
      <c r="UDS186" s="13">
        <f t="shared" si="223"/>
        <v>0</v>
      </c>
      <c r="UDT186" s="13">
        <f t="shared" si="223"/>
        <v>0</v>
      </c>
      <c r="UDU186" s="13">
        <f t="shared" si="223"/>
        <v>0</v>
      </c>
      <c r="UDV186" s="13">
        <f t="shared" si="223"/>
        <v>0</v>
      </c>
      <c r="UDW186" s="13">
        <f t="shared" si="223"/>
        <v>0</v>
      </c>
      <c r="UDX186" s="13">
        <f t="shared" si="223"/>
        <v>0</v>
      </c>
      <c r="UDY186" s="13">
        <f t="shared" si="223"/>
        <v>0</v>
      </c>
      <c r="UDZ186" s="13">
        <f t="shared" si="223"/>
        <v>0</v>
      </c>
      <c r="UEA186" s="13">
        <f t="shared" si="223"/>
        <v>0</v>
      </c>
      <c r="UEB186" s="13">
        <f t="shared" si="223"/>
        <v>0</v>
      </c>
      <c r="UEC186" s="13">
        <f t="shared" si="223"/>
        <v>0</v>
      </c>
      <c r="UED186" s="13">
        <f t="shared" si="223"/>
        <v>0</v>
      </c>
      <c r="UEE186" s="13">
        <f t="shared" si="223"/>
        <v>0</v>
      </c>
      <c r="UEF186" s="13">
        <f t="shared" si="223"/>
        <v>0</v>
      </c>
      <c r="UEG186" s="13">
        <f t="shared" si="223"/>
        <v>0</v>
      </c>
      <c r="UEH186" s="13">
        <f t="shared" si="223"/>
        <v>0</v>
      </c>
      <c r="UEI186" s="13">
        <f t="shared" si="223"/>
        <v>0</v>
      </c>
      <c r="UEJ186" s="13">
        <f t="shared" si="223"/>
        <v>0</v>
      </c>
      <c r="UEK186" s="13">
        <f t="shared" si="223"/>
        <v>0</v>
      </c>
      <c r="UEL186" s="13">
        <f t="shared" si="223"/>
        <v>0</v>
      </c>
      <c r="UEM186" s="13">
        <f t="shared" si="223"/>
        <v>0</v>
      </c>
      <c r="UEN186" s="13">
        <f t="shared" si="223"/>
        <v>0</v>
      </c>
      <c r="UEO186" s="13">
        <f t="shared" si="223"/>
        <v>0</v>
      </c>
      <c r="UEP186" s="13">
        <f t="shared" si="223"/>
        <v>0</v>
      </c>
      <c r="UEQ186" s="13">
        <f t="shared" si="223"/>
        <v>0</v>
      </c>
      <c r="UER186" s="13">
        <f t="shared" si="223"/>
        <v>0</v>
      </c>
      <c r="UES186" s="13">
        <f t="shared" si="223"/>
        <v>0</v>
      </c>
      <c r="UET186" s="13">
        <f t="shared" si="223"/>
        <v>0</v>
      </c>
      <c r="UEU186" s="13">
        <f t="shared" si="223"/>
        <v>0</v>
      </c>
      <c r="UEV186" s="13">
        <f t="shared" si="223"/>
        <v>0</v>
      </c>
      <c r="UEW186" s="13">
        <f t="shared" si="223"/>
        <v>0</v>
      </c>
      <c r="UEX186" s="13">
        <f t="shared" si="223"/>
        <v>0</v>
      </c>
      <c r="UEY186" s="13">
        <f t="shared" si="223"/>
        <v>0</v>
      </c>
      <c r="UEZ186" s="13">
        <f t="shared" si="223"/>
        <v>0</v>
      </c>
      <c r="UFA186" s="13">
        <f t="shared" si="223"/>
        <v>0</v>
      </c>
      <c r="UFB186" s="13">
        <f t="shared" si="223"/>
        <v>0</v>
      </c>
      <c r="UFC186" s="13">
        <f t="shared" si="223"/>
        <v>0</v>
      </c>
      <c r="UFD186" s="13">
        <f t="shared" si="223"/>
        <v>0</v>
      </c>
      <c r="UFE186" s="13">
        <f t="shared" si="223"/>
        <v>0</v>
      </c>
      <c r="UFF186" s="13">
        <f t="shared" si="223"/>
        <v>0</v>
      </c>
      <c r="UFG186" s="13">
        <f t="shared" si="223"/>
        <v>0</v>
      </c>
      <c r="UFH186" s="13">
        <f t="shared" si="223"/>
        <v>0</v>
      </c>
      <c r="UFI186" s="13">
        <f t="shared" ref="UFI186:UHT186" si="224">general_device_image.description</f>
        <v>0</v>
      </c>
      <c r="UFJ186" s="13">
        <f t="shared" si="224"/>
        <v>0</v>
      </c>
      <c r="UFK186" s="13">
        <f t="shared" si="224"/>
        <v>0</v>
      </c>
      <c r="UFL186" s="13">
        <f t="shared" si="224"/>
        <v>0</v>
      </c>
      <c r="UFM186" s="13">
        <f t="shared" si="224"/>
        <v>0</v>
      </c>
      <c r="UFN186" s="13">
        <f t="shared" si="224"/>
        <v>0</v>
      </c>
      <c r="UFO186" s="13">
        <f t="shared" si="224"/>
        <v>0</v>
      </c>
      <c r="UFP186" s="13">
        <f t="shared" si="224"/>
        <v>0</v>
      </c>
      <c r="UFQ186" s="13">
        <f t="shared" si="224"/>
        <v>0</v>
      </c>
      <c r="UFR186" s="13">
        <f t="shared" si="224"/>
        <v>0</v>
      </c>
      <c r="UFS186" s="13">
        <f t="shared" si="224"/>
        <v>0</v>
      </c>
      <c r="UFT186" s="13">
        <f t="shared" si="224"/>
        <v>0</v>
      </c>
      <c r="UFU186" s="13">
        <f t="shared" si="224"/>
        <v>0</v>
      </c>
      <c r="UFV186" s="13">
        <f t="shared" si="224"/>
        <v>0</v>
      </c>
      <c r="UFW186" s="13">
        <f t="shared" si="224"/>
        <v>0</v>
      </c>
      <c r="UFX186" s="13">
        <f t="shared" si="224"/>
        <v>0</v>
      </c>
      <c r="UFY186" s="13">
        <f t="shared" si="224"/>
        <v>0</v>
      </c>
      <c r="UFZ186" s="13">
        <f t="shared" si="224"/>
        <v>0</v>
      </c>
      <c r="UGA186" s="13">
        <f t="shared" si="224"/>
        <v>0</v>
      </c>
      <c r="UGB186" s="13">
        <f t="shared" si="224"/>
        <v>0</v>
      </c>
      <c r="UGC186" s="13">
        <f t="shared" si="224"/>
        <v>0</v>
      </c>
      <c r="UGD186" s="13">
        <f t="shared" si="224"/>
        <v>0</v>
      </c>
      <c r="UGE186" s="13">
        <f t="shared" si="224"/>
        <v>0</v>
      </c>
      <c r="UGF186" s="13">
        <f t="shared" si="224"/>
        <v>0</v>
      </c>
      <c r="UGG186" s="13">
        <f t="shared" si="224"/>
        <v>0</v>
      </c>
      <c r="UGH186" s="13">
        <f t="shared" si="224"/>
        <v>0</v>
      </c>
      <c r="UGI186" s="13">
        <f t="shared" si="224"/>
        <v>0</v>
      </c>
      <c r="UGJ186" s="13">
        <f t="shared" si="224"/>
        <v>0</v>
      </c>
      <c r="UGK186" s="13">
        <f t="shared" si="224"/>
        <v>0</v>
      </c>
      <c r="UGL186" s="13">
        <f t="shared" si="224"/>
        <v>0</v>
      </c>
      <c r="UGM186" s="13">
        <f t="shared" si="224"/>
        <v>0</v>
      </c>
      <c r="UGN186" s="13">
        <f t="shared" si="224"/>
        <v>0</v>
      </c>
      <c r="UGO186" s="13">
        <f t="shared" si="224"/>
        <v>0</v>
      </c>
      <c r="UGP186" s="13">
        <f t="shared" si="224"/>
        <v>0</v>
      </c>
      <c r="UGQ186" s="13">
        <f t="shared" si="224"/>
        <v>0</v>
      </c>
      <c r="UGR186" s="13">
        <f t="shared" si="224"/>
        <v>0</v>
      </c>
      <c r="UGS186" s="13">
        <f t="shared" si="224"/>
        <v>0</v>
      </c>
      <c r="UGT186" s="13">
        <f t="shared" si="224"/>
        <v>0</v>
      </c>
      <c r="UGU186" s="13">
        <f t="shared" si="224"/>
        <v>0</v>
      </c>
      <c r="UGV186" s="13">
        <f t="shared" si="224"/>
        <v>0</v>
      </c>
      <c r="UGW186" s="13">
        <f t="shared" si="224"/>
        <v>0</v>
      </c>
      <c r="UGX186" s="13">
        <f t="shared" si="224"/>
        <v>0</v>
      </c>
      <c r="UGY186" s="13">
        <f t="shared" si="224"/>
        <v>0</v>
      </c>
      <c r="UGZ186" s="13">
        <f t="shared" si="224"/>
        <v>0</v>
      </c>
      <c r="UHA186" s="13">
        <f t="shared" si="224"/>
        <v>0</v>
      </c>
      <c r="UHB186" s="13">
        <f t="shared" si="224"/>
        <v>0</v>
      </c>
      <c r="UHC186" s="13">
        <f t="shared" si="224"/>
        <v>0</v>
      </c>
      <c r="UHD186" s="13">
        <f t="shared" si="224"/>
        <v>0</v>
      </c>
      <c r="UHE186" s="13">
        <f t="shared" si="224"/>
        <v>0</v>
      </c>
      <c r="UHF186" s="13">
        <f t="shared" si="224"/>
        <v>0</v>
      </c>
      <c r="UHG186" s="13">
        <f t="shared" si="224"/>
        <v>0</v>
      </c>
      <c r="UHH186" s="13">
        <f t="shared" si="224"/>
        <v>0</v>
      </c>
      <c r="UHI186" s="13">
        <f t="shared" si="224"/>
        <v>0</v>
      </c>
      <c r="UHJ186" s="13">
        <f t="shared" si="224"/>
        <v>0</v>
      </c>
      <c r="UHK186" s="13">
        <f t="shared" si="224"/>
        <v>0</v>
      </c>
      <c r="UHL186" s="13">
        <f t="shared" si="224"/>
        <v>0</v>
      </c>
      <c r="UHM186" s="13">
        <f t="shared" si="224"/>
        <v>0</v>
      </c>
      <c r="UHN186" s="13">
        <f t="shared" si="224"/>
        <v>0</v>
      </c>
      <c r="UHO186" s="13">
        <f t="shared" si="224"/>
        <v>0</v>
      </c>
      <c r="UHP186" s="13">
        <f t="shared" si="224"/>
        <v>0</v>
      </c>
      <c r="UHQ186" s="13">
        <f t="shared" si="224"/>
        <v>0</v>
      </c>
      <c r="UHR186" s="13">
        <f t="shared" si="224"/>
        <v>0</v>
      </c>
      <c r="UHS186" s="13">
        <f t="shared" si="224"/>
        <v>0</v>
      </c>
      <c r="UHT186" s="13">
        <f t="shared" si="224"/>
        <v>0</v>
      </c>
      <c r="UHU186" s="13">
        <f t="shared" ref="UHU186:UKF186" si="225">general_device_image.description</f>
        <v>0</v>
      </c>
      <c r="UHV186" s="13">
        <f t="shared" si="225"/>
        <v>0</v>
      </c>
      <c r="UHW186" s="13">
        <f t="shared" si="225"/>
        <v>0</v>
      </c>
      <c r="UHX186" s="13">
        <f t="shared" si="225"/>
        <v>0</v>
      </c>
      <c r="UHY186" s="13">
        <f t="shared" si="225"/>
        <v>0</v>
      </c>
      <c r="UHZ186" s="13">
        <f t="shared" si="225"/>
        <v>0</v>
      </c>
      <c r="UIA186" s="13">
        <f t="shared" si="225"/>
        <v>0</v>
      </c>
      <c r="UIB186" s="13">
        <f t="shared" si="225"/>
        <v>0</v>
      </c>
      <c r="UIC186" s="13">
        <f t="shared" si="225"/>
        <v>0</v>
      </c>
      <c r="UID186" s="13">
        <f t="shared" si="225"/>
        <v>0</v>
      </c>
      <c r="UIE186" s="13">
        <f t="shared" si="225"/>
        <v>0</v>
      </c>
      <c r="UIF186" s="13">
        <f t="shared" si="225"/>
        <v>0</v>
      </c>
      <c r="UIG186" s="13">
        <f t="shared" si="225"/>
        <v>0</v>
      </c>
      <c r="UIH186" s="13">
        <f t="shared" si="225"/>
        <v>0</v>
      </c>
      <c r="UII186" s="13">
        <f t="shared" si="225"/>
        <v>0</v>
      </c>
      <c r="UIJ186" s="13">
        <f t="shared" si="225"/>
        <v>0</v>
      </c>
      <c r="UIK186" s="13">
        <f t="shared" si="225"/>
        <v>0</v>
      </c>
      <c r="UIL186" s="13">
        <f t="shared" si="225"/>
        <v>0</v>
      </c>
      <c r="UIM186" s="13">
        <f t="shared" si="225"/>
        <v>0</v>
      </c>
      <c r="UIN186" s="13">
        <f t="shared" si="225"/>
        <v>0</v>
      </c>
      <c r="UIO186" s="13">
        <f t="shared" si="225"/>
        <v>0</v>
      </c>
      <c r="UIP186" s="13">
        <f t="shared" si="225"/>
        <v>0</v>
      </c>
      <c r="UIQ186" s="13">
        <f t="shared" si="225"/>
        <v>0</v>
      </c>
      <c r="UIR186" s="13">
        <f t="shared" si="225"/>
        <v>0</v>
      </c>
      <c r="UIS186" s="13">
        <f t="shared" si="225"/>
        <v>0</v>
      </c>
      <c r="UIT186" s="13">
        <f t="shared" si="225"/>
        <v>0</v>
      </c>
      <c r="UIU186" s="13">
        <f t="shared" si="225"/>
        <v>0</v>
      </c>
      <c r="UIV186" s="13">
        <f t="shared" si="225"/>
        <v>0</v>
      </c>
      <c r="UIW186" s="13">
        <f t="shared" si="225"/>
        <v>0</v>
      </c>
      <c r="UIX186" s="13">
        <f t="shared" si="225"/>
        <v>0</v>
      </c>
      <c r="UIY186" s="13">
        <f t="shared" si="225"/>
        <v>0</v>
      </c>
      <c r="UIZ186" s="13">
        <f t="shared" si="225"/>
        <v>0</v>
      </c>
      <c r="UJA186" s="13">
        <f t="shared" si="225"/>
        <v>0</v>
      </c>
      <c r="UJB186" s="13">
        <f t="shared" si="225"/>
        <v>0</v>
      </c>
      <c r="UJC186" s="13">
        <f t="shared" si="225"/>
        <v>0</v>
      </c>
      <c r="UJD186" s="13">
        <f t="shared" si="225"/>
        <v>0</v>
      </c>
      <c r="UJE186" s="13">
        <f t="shared" si="225"/>
        <v>0</v>
      </c>
      <c r="UJF186" s="13">
        <f t="shared" si="225"/>
        <v>0</v>
      </c>
      <c r="UJG186" s="13">
        <f t="shared" si="225"/>
        <v>0</v>
      </c>
      <c r="UJH186" s="13">
        <f t="shared" si="225"/>
        <v>0</v>
      </c>
      <c r="UJI186" s="13">
        <f t="shared" si="225"/>
        <v>0</v>
      </c>
      <c r="UJJ186" s="13">
        <f t="shared" si="225"/>
        <v>0</v>
      </c>
      <c r="UJK186" s="13">
        <f t="shared" si="225"/>
        <v>0</v>
      </c>
      <c r="UJL186" s="13">
        <f t="shared" si="225"/>
        <v>0</v>
      </c>
      <c r="UJM186" s="13">
        <f t="shared" si="225"/>
        <v>0</v>
      </c>
      <c r="UJN186" s="13">
        <f t="shared" si="225"/>
        <v>0</v>
      </c>
      <c r="UJO186" s="13">
        <f t="shared" si="225"/>
        <v>0</v>
      </c>
      <c r="UJP186" s="13">
        <f t="shared" si="225"/>
        <v>0</v>
      </c>
      <c r="UJQ186" s="13">
        <f t="shared" si="225"/>
        <v>0</v>
      </c>
      <c r="UJR186" s="13">
        <f t="shared" si="225"/>
        <v>0</v>
      </c>
      <c r="UJS186" s="13">
        <f t="shared" si="225"/>
        <v>0</v>
      </c>
      <c r="UJT186" s="13">
        <f t="shared" si="225"/>
        <v>0</v>
      </c>
      <c r="UJU186" s="13">
        <f t="shared" si="225"/>
        <v>0</v>
      </c>
      <c r="UJV186" s="13">
        <f t="shared" si="225"/>
        <v>0</v>
      </c>
      <c r="UJW186" s="13">
        <f t="shared" si="225"/>
        <v>0</v>
      </c>
      <c r="UJX186" s="13">
        <f t="shared" si="225"/>
        <v>0</v>
      </c>
      <c r="UJY186" s="13">
        <f t="shared" si="225"/>
        <v>0</v>
      </c>
      <c r="UJZ186" s="13">
        <f t="shared" si="225"/>
        <v>0</v>
      </c>
      <c r="UKA186" s="13">
        <f t="shared" si="225"/>
        <v>0</v>
      </c>
      <c r="UKB186" s="13">
        <f t="shared" si="225"/>
        <v>0</v>
      </c>
      <c r="UKC186" s="13">
        <f t="shared" si="225"/>
        <v>0</v>
      </c>
      <c r="UKD186" s="13">
        <f t="shared" si="225"/>
        <v>0</v>
      </c>
      <c r="UKE186" s="13">
        <f t="shared" si="225"/>
        <v>0</v>
      </c>
      <c r="UKF186" s="13">
        <f t="shared" si="225"/>
        <v>0</v>
      </c>
      <c r="UKG186" s="13">
        <f t="shared" ref="UKG186:UMR186" si="226">general_device_image.description</f>
        <v>0</v>
      </c>
      <c r="UKH186" s="13">
        <f t="shared" si="226"/>
        <v>0</v>
      </c>
      <c r="UKI186" s="13">
        <f t="shared" si="226"/>
        <v>0</v>
      </c>
      <c r="UKJ186" s="13">
        <f t="shared" si="226"/>
        <v>0</v>
      </c>
      <c r="UKK186" s="13">
        <f t="shared" si="226"/>
        <v>0</v>
      </c>
      <c r="UKL186" s="13">
        <f t="shared" si="226"/>
        <v>0</v>
      </c>
      <c r="UKM186" s="13">
        <f t="shared" si="226"/>
        <v>0</v>
      </c>
      <c r="UKN186" s="13">
        <f t="shared" si="226"/>
        <v>0</v>
      </c>
      <c r="UKO186" s="13">
        <f t="shared" si="226"/>
        <v>0</v>
      </c>
      <c r="UKP186" s="13">
        <f t="shared" si="226"/>
        <v>0</v>
      </c>
      <c r="UKQ186" s="13">
        <f t="shared" si="226"/>
        <v>0</v>
      </c>
      <c r="UKR186" s="13">
        <f t="shared" si="226"/>
        <v>0</v>
      </c>
      <c r="UKS186" s="13">
        <f t="shared" si="226"/>
        <v>0</v>
      </c>
      <c r="UKT186" s="13">
        <f t="shared" si="226"/>
        <v>0</v>
      </c>
      <c r="UKU186" s="13">
        <f t="shared" si="226"/>
        <v>0</v>
      </c>
      <c r="UKV186" s="13">
        <f t="shared" si="226"/>
        <v>0</v>
      </c>
      <c r="UKW186" s="13">
        <f t="shared" si="226"/>
        <v>0</v>
      </c>
      <c r="UKX186" s="13">
        <f t="shared" si="226"/>
        <v>0</v>
      </c>
      <c r="UKY186" s="13">
        <f t="shared" si="226"/>
        <v>0</v>
      </c>
      <c r="UKZ186" s="13">
        <f t="shared" si="226"/>
        <v>0</v>
      </c>
      <c r="ULA186" s="13">
        <f t="shared" si="226"/>
        <v>0</v>
      </c>
      <c r="ULB186" s="13">
        <f t="shared" si="226"/>
        <v>0</v>
      </c>
      <c r="ULC186" s="13">
        <f t="shared" si="226"/>
        <v>0</v>
      </c>
      <c r="ULD186" s="13">
        <f t="shared" si="226"/>
        <v>0</v>
      </c>
      <c r="ULE186" s="13">
        <f t="shared" si="226"/>
        <v>0</v>
      </c>
      <c r="ULF186" s="13">
        <f t="shared" si="226"/>
        <v>0</v>
      </c>
      <c r="ULG186" s="13">
        <f t="shared" si="226"/>
        <v>0</v>
      </c>
      <c r="ULH186" s="13">
        <f t="shared" si="226"/>
        <v>0</v>
      </c>
      <c r="ULI186" s="13">
        <f t="shared" si="226"/>
        <v>0</v>
      </c>
      <c r="ULJ186" s="13">
        <f t="shared" si="226"/>
        <v>0</v>
      </c>
      <c r="ULK186" s="13">
        <f t="shared" si="226"/>
        <v>0</v>
      </c>
      <c r="ULL186" s="13">
        <f t="shared" si="226"/>
        <v>0</v>
      </c>
      <c r="ULM186" s="13">
        <f t="shared" si="226"/>
        <v>0</v>
      </c>
      <c r="ULN186" s="13">
        <f t="shared" si="226"/>
        <v>0</v>
      </c>
      <c r="ULO186" s="13">
        <f t="shared" si="226"/>
        <v>0</v>
      </c>
      <c r="ULP186" s="13">
        <f t="shared" si="226"/>
        <v>0</v>
      </c>
      <c r="ULQ186" s="13">
        <f t="shared" si="226"/>
        <v>0</v>
      </c>
      <c r="ULR186" s="13">
        <f t="shared" si="226"/>
        <v>0</v>
      </c>
      <c r="ULS186" s="13">
        <f t="shared" si="226"/>
        <v>0</v>
      </c>
      <c r="ULT186" s="13">
        <f t="shared" si="226"/>
        <v>0</v>
      </c>
      <c r="ULU186" s="13">
        <f t="shared" si="226"/>
        <v>0</v>
      </c>
      <c r="ULV186" s="13">
        <f t="shared" si="226"/>
        <v>0</v>
      </c>
      <c r="ULW186" s="13">
        <f t="shared" si="226"/>
        <v>0</v>
      </c>
      <c r="ULX186" s="13">
        <f t="shared" si="226"/>
        <v>0</v>
      </c>
      <c r="ULY186" s="13">
        <f t="shared" si="226"/>
        <v>0</v>
      </c>
      <c r="ULZ186" s="13">
        <f t="shared" si="226"/>
        <v>0</v>
      </c>
      <c r="UMA186" s="13">
        <f t="shared" si="226"/>
        <v>0</v>
      </c>
      <c r="UMB186" s="13">
        <f t="shared" si="226"/>
        <v>0</v>
      </c>
      <c r="UMC186" s="13">
        <f t="shared" si="226"/>
        <v>0</v>
      </c>
      <c r="UMD186" s="13">
        <f t="shared" si="226"/>
        <v>0</v>
      </c>
      <c r="UME186" s="13">
        <f t="shared" si="226"/>
        <v>0</v>
      </c>
      <c r="UMF186" s="13">
        <f t="shared" si="226"/>
        <v>0</v>
      </c>
      <c r="UMG186" s="13">
        <f t="shared" si="226"/>
        <v>0</v>
      </c>
      <c r="UMH186" s="13">
        <f t="shared" si="226"/>
        <v>0</v>
      </c>
      <c r="UMI186" s="13">
        <f t="shared" si="226"/>
        <v>0</v>
      </c>
      <c r="UMJ186" s="13">
        <f t="shared" si="226"/>
        <v>0</v>
      </c>
      <c r="UMK186" s="13">
        <f t="shared" si="226"/>
        <v>0</v>
      </c>
      <c r="UML186" s="13">
        <f t="shared" si="226"/>
        <v>0</v>
      </c>
      <c r="UMM186" s="13">
        <f t="shared" si="226"/>
        <v>0</v>
      </c>
      <c r="UMN186" s="13">
        <f t="shared" si="226"/>
        <v>0</v>
      </c>
      <c r="UMO186" s="13">
        <f t="shared" si="226"/>
        <v>0</v>
      </c>
      <c r="UMP186" s="13">
        <f t="shared" si="226"/>
        <v>0</v>
      </c>
      <c r="UMQ186" s="13">
        <f t="shared" si="226"/>
        <v>0</v>
      </c>
      <c r="UMR186" s="13">
        <f t="shared" si="226"/>
        <v>0</v>
      </c>
      <c r="UMS186" s="13">
        <f t="shared" ref="UMS186:UPD186" si="227">general_device_image.description</f>
        <v>0</v>
      </c>
      <c r="UMT186" s="13">
        <f t="shared" si="227"/>
        <v>0</v>
      </c>
      <c r="UMU186" s="13">
        <f t="shared" si="227"/>
        <v>0</v>
      </c>
      <c r="UMV186" s="13">
        <f t="shared" si="227"/>
        <v>0</v>
      </c>
      <c r="UMW186" s="13">
        <f t="shared" si="227"/>
        <v>0</v>
      </c>
      <c r="UMX186" s="13">
        <f t="shared" si="227"/>
        <v>0</v>
      </c>
      <c r="UMY186" s="13">
        <f t="shared" si="227"/>
        <v>0</v>
      </c>
      <c r="UMZ186" s="13">
        <f t="shared" si="227"/>
        <v>0</v>
      </c>
      <c r="UNA186" s="13">
        <f t="shared" si="227"/>
        <v>0</v>
      </c>
      <c r="UNB186" s="13">
        <f t="shared" si="227"/>
        <v>0</v>
      </c>
      <c r="UNC186" s="13">
        <f t="shared" si="227"/>
        <v>0</v>
      </c>
      <c r="UND186" s="13">
        <f t="shared" si="227"/>
        <v>0</v>
      </c>
      <c r="UNE186" s="13">
        <f t="shared" si="227"/>
        <v>0</v>
      </c>
      <c r="UNF186" s="13">
        <f t="shared" si="227"/>
        <v>0</v>
      </c>
      <c r="UNG186" s="13">
        <f t="shared" si="227"/>
        <v>0</v>
      </c>
      <c r="UNH186" s="13">
        <f t="shared" si="227"/>
        <v>0</v>
      </c>
      <c r="UNI186" s="13">
        <f t="shared" si="227"/>
        <v>0</v>
      </c>
      <c r="UNJ186" s="13">
        <f t="shared" si="227"/>
        <v>0</v>
      </c>
      <c r="UNK186" s="13">
        <f t="shared" si="227"/>
        <v>0</v>
      </c>
      <c r="UNL186" s="13">
        <f t="shared" si="227"/>
        <v>0</v>
      </c>
      <c r="UNM186" s="13">
        <f t="shared" si="227"/>
        <v>0</v>
      </c>
      <c r="UNN186" s="13">
        <f t="shared" si="227"/>
        <v>0</v>
      </c>
      <c r="UNO186" s="13">
        <f t="shared" si="227"/>
        <v>0</v>
      </c>
      <c r="UNP186" s="13">
        <f t="shared" si="227"/>
        <v>0</v>
      </c>
      <c r="UNQ186" s="13">
        <f t="shared" si="227"/>
        <v>0</v>
      </c>
      <c r="UNR186" s="13">
        <f t="shared" si="227"/>
        <v>0</v>
      </c>
      <c r="UNS186" s="13">
        <f t="shared" si="227"/>
        <v>0</v>
      </c>
      <c r="UNT186" s="13">
        <f t="shared" si="227"/>
        <v>0</v>
      </c>
      <c r="UNU186" s="13">
        <f t="shared" si="227"/>
        <v>0</v>
      </c>
      <c r="UNV186" s="13">
        <f t="shared" si="227"/>
        <v>0</v>
      </c>
      <c r="UNW186" s="13">
        <f t="shared" si="227"/>
        <v>0</v>
      </c>
      <c r="UNX186" s="13">
        <f t="shared" si="227"/>
        <v>0</v>
      </c>
      <c r="UNY186" s="13">
        <f t="shared" si="227"/>
        <v>0</v>
      </c>
      <c r="UNZ186" s="13">
        <f t="shared" si="227"/>
        <v>0</v>
      </c>
      <c r="UOA186" s="13">
        <f t="shared" si="227"/>
        <v>0</v>
      </c>
      <c r="UOB186" s="13">
        <f t="shared" si="227"/>
        <v>0</v>
      </c>
      <c r="UOC186" s="13">
        <f t="shared" si="227"/>
        <v>0</v>
      </c>
      <c r="UOD186" s="13">
        <f t="shared" si="227"/>
        <v>0</v>
      </c>
      <c r="UOE186" s="13">
        <f t="shared" si="227"/>
        <v>0</v>
      </c>
      <c r="UOF186" s="13">
        <f t="shared" si="227"/>
        <v>0</v>
      </c>
      <c r="UOG186" s="13">
        <f t="shared" si="227"/>
        <v>0</v>
      </c>
      <c r="UOH186" s="13">
        <f t="shared" si="227"/>
        <v>0</v>
      </c>
      <c r="UOI186" s="13">
        <f t="shared" si="227"/>
        <v>0</v>
      </c>
      <c r="UOJ186" s="13">
        <f t="shared" si="227"/>
        <v>0</v>
      </c>
      <c r="UOK186" s="13">
        <f t="shared" si="227"/>
        <v>0</v>
      </c>
      <c r="UOL186" s="13">
        <f t="shared" si="227"/>
        <v>0</v>
      </c>
      <c r="UOM186" s="13">
        <f t="shared" si="227"/>
        <v>0</v>
      </c>
      <c r="UON186" s="13">
        <f t="shared" si="227"/>
        <v>0</v>
      </c>
      <c r="UOO186" s="13">
        <f t="shared" si="227"/>
        <v>0</v>
      </c>
      <c r="UOP186" s="13">
        <f t="shared" si="227"/>
        <v>0</v>
      </c>
      <c r="UOQ186" s="13">
        <f t="shared" si="227"/>
        <v>0</v>
      </c>
      <c r="UOR186" s="13">
        <f t="shared" si="227"/>
        <v>0</v>
      </c>
      <c r="UOS186" s="13">
        <f t="shared" si="227"/>
        <v>0</v>
      </c>
      <c r="UOT186" s="13">
        <f t="shared" si="227"/>
        <v>0</v>
      </c>
      <c r="UOU186" s="13">
        <f t="shared" si="227"/>
        <v>0</v>
      </c>
      <c r="UOV186" s="13">
        <f t="shared" si="227"/>
        <v>0</v>
      </c>
      <c r="UOW186" s="13">
        <f t="shared" si="227"/>
        <v>0</v>
      </c>
      <c r="UOX186" s="13">
        <f t="shared" si="227"/>
        <v>0</v>
      </c>
      <c r="UOY186" s="13">
        <f t="shared" si="227"/>
        <v>0</v>
      </c>
      <c r="UOZ186" s="13">
        <f t="shared" si="227"/>
        <v>0</v>
      </c>
      <c r="UPA186" s="13">
        <f t="shared" si="227"/>
        <v>0</v>
      </c>
      <c r="UPB186" s="13">
        <f t="shared" si="227"/>
        <v>0</v>
      </c>
      <c r="UPC186" s="13">
        <f t="shared" si="227"/>
        <v>0</v>
      </c>
      <c r="UPD186" s="13">
        <f t="shared" si="227"/>
        <v>0</v>
      </c>
      <c r="UPE186" s="13">
        <f t="shared" ref="UPE186:URP186" si="228">general_device_image.description</f>
        <v>0</v>
      </c>
      <c r="UPF186" s="13">
        <f t="shared" si="228"/>
        <v>0</v>
      </c>
      <c r="UPG186" s="13">
        <f t="shared" si="228"/>
        <v>0</v>
      </c>
      <c r="UPH186" s="13">
        <f t="shared" si="228"/>
        <v>0</v>
      </c>
      <c r="UPI186" s="13">
        <f t="shared" si="228"/>
        <v>0</v>
      </c>
      <c r="UPJ186" s="13">
        <f t="shared" si="228"/>
        <v>0</v>
      </c>
      <c r="UPK186" s="13">
        <f t="shared" si="228"/>
        <v>0</v>
      </c>
      <c r="UPL186" s="13">
        <f t="shared" si="228"/>
        <v>0</v>
      </c>
      <c r="UPM186" s="13">
        <f t="shared" si="228"/>
        <v>0</v>
      </c>
      <c r="UPN186" s="13">
        <f t="shared" si="228"/>
        <v>0</v>
      </c>
      <c r="UPO186" s="13">
        <f t="shared" si="228"/>
        <v>0</v>
      </c>
      <c r="UPP186" s="13">
        <f t="shared" si="228"/>
        <v>0</v>
      </c>
      <c r="UPQ186" s="13">
        <f t="shared" si="228"/>
        <v>0</v>
      </c>
      <c r="UPR186" s="13">
        <f t="shared" si="228"/>
        <v>0</v>
      </c>
      <c r="UPS186" s="13">
        <f t="shared" si="228"/>
        <v>0</v>
      </c>
      <c r="UPT186" s="13">
        <f t="shared" si="228"/>
        <v>0</v>
      </c>
      <c r="UPU186" s="13">
        <f t="shared" si="228"/>
        <v>0</v>
      </c>
      <c r="UPV186" s="13">
        <f t="shared" si="228"/>
        <v>0</v>
      </c>
      <c r="UPW186" s="13">
        <f t="shared" si="228"/>
        <v>0</v>
      </c>
      <c r="UPX186" s="13">
        <f t="shared" si="228"/>
        <v>0</v>
      </c>
      <c r="UPY186" s="13">
        <f t="shared" si="228"/>
        <v>0</v>
      </c>
      <c r="UPZ186" s="13">
        <f t="shared" si="228"/>
        <v>0</v>
      </c>
      <c r="UQA186" s="13">
        <f t="shared" si="228"/>
        <v>0</v>
      </c>
      <c r="UQB186" s="13">
        <f t="shared" si="228"/>
        <v>0</v>
      </c>
      <c r="UQC186" s="13">
        <f t="shared" si="228"/>
        <v>0</v>
      </c>
      <c r="UQD186" s="13">
        <f t="shared" si="228"/>
        <v>0</v>
      </c>
      <c r="UQE186" s="13">
        <f t="shared" si="228"/>
        <v>0</v>
      </c>
      <c r="UQF186" s="13">
        <f t="shared" si="228"/>
        <v>0</v>
      </c>
      <c r="UQG186" s="13">
        <f t="shared" si="228"/>
        <v>0</v>
      </c>
      <c r="UQH186" s="13">
        <f t="shared" si="228"/>
        <v>0</v>
      </c>
      <c r="UQI186" s="13">
        <f t="shared" si="228"/>
        <v>0</v>
      </c>
      <c r="UQJ186" s="13">
        <f t="shared" si="228"/>
        <v>0</v>
      </c>
      <c r="UQK186" s="13">
        <f t="shared" si="228"/>
        <v>0</v>
      </c>
      <c r="UQL186" s="13">
        <f t="shared" si="228"/>
        <v>0</v>
      </c>
      <c r="UQM186" s="13">
        <f t="shared" si="228"/>
        <v>0</v>
      </c>
      <c r="UQN186" s="13">
        <f t="shared" si="228"/>
        <v>0</v>
      </c>
      <c r="UQO186" s="13">
        <f t="shared" si="228"/>
        <v>0</v>
      </c>
      <c r="UQP186" s="13">
        <f t="shared" si="228"/>
        <v>0</v>
      </c>
      <c r="UQQ186" s="13">
        <f t="shared" si="228"/>
        <v>0</v>
      </c>
      <c r="UQR186" s="13">
        <f t="shared" si="228"/>
        <v>0</v>
      </c>
      <c r="UQS186" s="13">
        <f t="shared" si="228"/>
        <v>0</v>
      </c>
      <c r="UQT186" s="13">
        <f t="shared" si="228"/>
        <v>0</v>
      </c>
      <c r="UQU186" s="13">
        <f t="shared" si="228"/>
        <v>0</v>
      </c>
      <c r="UQV186" s="13">
        <f t="shared" si="228"/>
        <v>0</v>
      </c>
      <c r="UQW186" s="13">
        <f t="shared" si="228"/>
        <v>0</v>
      </c>
      <c r="UQX186" s="13">
        <f t="shared" si="228"/>
        <v>0</v>
      </c>
      <c r="UQY186" s="13">
        <f t="shared" si="228"/>
        <v>0</v>
      </c>
      <c r="UQZ186" s="13">
        <f t="shared" si="228"/>
        <v>0</v>
      </c>
      <c r="URA186" s="13">
        <f t="shared" si="228"/>
        <v>0</v>
      </c>
      <c r="URB186" s="13">
        <f t="shared" si="228"/>
        <v>0</v>
      </c>
      <c r="URC186" s="13">
        <f t="shared" si="228"/>
        <v>0</v>
      </c>
      <c r="URD186" s="13">
        <f t="shared" si="228"/>
        <v>0</v>
      </c>
      <c r="URE186" s="13">
        <f t="shared" si="228"/>
        <v>0</v>
      </c>
      <c r="URF186" s="13">
        <f t="shared" si="228"/>
        <v>0</v>
      </c>
      <c r="URG186" s="13">
        <f t="shared" si="228"/>
        <v>0</v>
      </c>
      <c r="URH186" s="13">
        <f t="shared" si="228"/>
        <v>0</v>
      </c>
      <c r="URI186" s="13">
        <f t="shared" si="228"/>
        <v>0</v>
      </c>
      <c r="URJ186" s="13">
        <f t="shared" si="228"/>
        <v>0</v>
      </c>
      <c r="URK186" s="13">
        <f t="shared" si="228"/>
        <v>0</v>
      </c>
      <c r="URL186" s="13">
        <f t="shared" si="228"/>
        <v>0</v>
      </c>
      <c r="URM186" s="13">
        <f t="shared" si="228"/>
        <v>0</v>
      </c>
      <c r="URN186" s="13">
        <f t="shared" si="228"/>
        <v>0</v>
      </c>
      <c r="URO186" s="13">
        <f t="shared" si="228"/>
        <v>0</v>
      </c>
      <c r="URP186" s="13">
        <f t="shared" si="228"/>
        <v>0</v>
      </c>
      <c r="URQ186" s="13">
        <f t="shared" ref="URQ186:UUB186" si="229">general_device_image.description</f>
        <v>0</v>
      </c>
      <c r="URR186" s="13">
        <f t="shared" si="229"/>
        <v>0</v>
      </c>
      <c r="URS186" s="13">
        <f t="shared" si="229"/>
        <v>0</v>
      </c>
      <c r="URT186" s="13">
        <f t="shared" si="229"/>
        <v>0</v>
      </c>
      <c r="URU186" s="13">
        <f t="shared" si="229"/>
        <v>0</v>
      </c>
      <c r="URV186" s="13">
        <f t="shared" si="229"/>
        <v>0</v>
      </c>
      <c r="URW186" s="13">
        <f t="shared" si="229"/>
        <v>0</v>
      </c>
      <c r="URX186" s="13">
        <f t="shared" si="229"/>
        <v>0</v>
      </c>
      <c r="URY186" s="13">
        <f t="shared" si="229"/>
        <v>0</v>
      </c>
      <c r="URZ186" s="13">
        <f t="shared" si="229"/>
        <v>0</v>
      </c>
      <c r="USA186" s="13">
        <f t="shared" si="229"/>
        <v>0</v>
      </c>
      <c r="USB186" s="13">
        <f t="shared" si="229"/>
        <v>0</v>
      </c>
      <c r="USC186" s="13">
        <f t="shared" si="229"/>
        <v>0</v>
      </c>
      <c r="USD186" s="13">
        <f t="shared" si="229"/>
        <v>0</v>
      </c>
      <c r="USE186" s="13">
        <f t="shared" si="229"/>
        <v>0</v>
      </c>
      <c r="USF186" s="13">
        <f t="shared" si="229"/>
        <v>0</v>
      </c>
      <c r="USG186" s="13">
        <f t="shared" si="229"/>
        <v>0</v>
      </c>
      <c r="USH186" s="13">
        <f t="shared" si="229"/>
        <v>0</v>
      </c>
      <c r="USI186" s="13">
        <f t="shared" si="229"/>
        <v>0</v>
      </c>
      <c r="USJ186" s="13">
        <f t="shared" si="229"/>
        <v>0</v>
      </c>
      <c r="USK186" s="13">
        <f t="shared" si="229"/>
        <v>0</v>
      </c>
      <c r="USL186" s="13">
        <f t="shared" si="229"/>
        <v>0</v>
      </c>
      <c r="USM186" s="13">
        <f t="shared" si="229"/>
        <v>0</v>
      </c>
      <c r="USN186" s="13">
        <f t="shared" si="229"/>
        <v>0</v>
      </c>
      <c r="USO186" s="13">
        <f t="shared" si="229"/>
        <v>0</v>
      </c>
      <c r="USP186" s="13">
        <f t="shared" si="229"/>
        <v>0</v>
      </c>
      <c r="USQ186" s="13">
        <f t="shared" si="229"/>
        <v>0</v>
      </c>
      <c r="USR186" s="13">
        <f t="shared" si="229"/>
        <v>0</v>
      </c>
      <c r="USS186" s="13">
        <f t="shared" si="229"/>
        <v>0</v>
      </c>
      <c r="UST186" s="13">
        <f t="shared" si="229"/>
        <v>0</v>
      </c>
      <c r="USU186" s="13">
        <f t="shared" si="229"/>
        <v>0</v>
      </c>
      <c r="USV186" s="13">
        <f t="shared" si="229"/>
        <v>0</v>
      </c>
      <c r="USW186" s="13">
        <f t="shared" si="229"/>
        <v>0</v>
      </c>
      <c r="USX186" s="13">
        <f t="shared" si="229"/>
        <v>0</v>
      </c>
      <c r="USY186" s="13">
        <f t="shared" si="229"/>
        <v>0</v>
      </c>
      <c r="USZ186" s="13">
        <f t="shared" si="229"/>
        <v>0</v>
      </c>
      <c r="UTA186" s="13">
        <f t="shared" si="229"/>
        <v>0</v>
      </c>
      <c r="UTB186" s="13">
        <f t="shared" si="229"/>
        <v>0</v>
      </c>
      <c r="UTC186" s="13">
        <f t="shared" si="229"/>
        <v>0</v>
      </c>
      <c r="UTD186" s="13">
        <f t="shared" si="229"/>
        <v>0</v>
      </c>
      <c r="UTE186" s="13">
        <f t="shared" si="229"/>
        <v>0</v>
      </c>
      <c r="UTF186" s="13">
        <f t="shared" si="229"/>
        <v>0</v>
      </c>
      <c r="UTG186" s="13">
        <f t="shared" si="229"/>
        <v>0</v>
      </c>
      <c r="UTH186" s="13">
        <f t="shared" si="229"/>
        <v>0</v>
      </c>
      <c r="UTI186" s="13">
        <f t="shared" si="229"/>
        <v>0</v>
      </c>
      <c r="UTJ186" s="13">
        <f t="shared" si="229"/>
        <v>0</v>
      </c>
      <c r="UTK186" s="13">
        <f t="shared" si="229"/>
        <v>0</v>
      </c>
      <c r="UTL186" s="13">
        <f t="shared" si="229"/>
        <v>0</v>
      </c>
      <c r="UTM186" s="13">
        <f t="shared" si="229"/>
        <v>0</v>
      </c>
      <c r="UTN186" s="13">
        <f t="shared" si="229"/>
        <v>0</v>
      </c>
      <c r="UTO186" s="13">
        <f t="shared" si="229"/>
        <v>0</v>
      </c>
      <c r="UTP186" s="13">
        <f t="shared" si="229"/>
        <v>0</v>
      </c>
      <c r="UTQ186" s="13">
        <f t="shared" si="229"/>
        <v>0</v>
      </c>
      <c r="UTR186" s="13">
        <f t="shared" si="229"/>
        <v>0</v>
      </c>
      <c r="UTS186" s="13">
        <f t="shared" si="229"/>
        <v>0</v>
      </c>
      <c r="UTT186" s="13">
        <f t="shared" si="229"/>
        <v>0</v>
      </c>
      <c r="UTU186" s="13">
        <f t="shared" si="229"/>
        <v>0</v>
      </c>
      <c r="UTV186" s="13">
        <f t="shared" si="229"/>
        <v>0</v>
      </c>
      <c r="UTW186" s="13">
        <f t="shared" si="229"/>
        <v>0</v>
      </c>
      <c r="UTX186" s="13">
        <f t="shared" si="229"/>
        <v>0</v>
      </c>
      <c r="UTY186" s="13">
        <f t="shared" si="229"/>
        <v>0</v>
      </c>
      <c r="UTZ186" s="13">
        <f t="shared" si="229"/>
        <v>0</v>
      </c>
      <c r="UUA186" s="13">
        <f t="shared" si="229"/>
        <v>0</v>
      </c>
      <c r="UUB186" s="13">
        <f t="shared" si="229"/>
        <v>0</v>
      </c>
      <c r="UUC186" s="13">
        <f t="shared" ref="UUC186:UWN186" si="230">general_device_image.description</f>
        <v>0</v>
      </c>
      <c r="UUD186" s="13">
        <f t="shared" si="230"/>
        <v>0</v>
      </c>
      <c r="UUE186" s="13">
        <f t="shared" si="230"/>
        <v>0</v>
      </c>
      <c r="UUF186" s="13">
        <f t="shared" si="230"/>
        <v>0</v>
      </c>
      <c r="UUG186" s="13">
        <f t="shared" si="230"/>
        <v>0</v>
      </c>
      <c r="UUH186" s="13">
        <f t="shared" si="230"/>
        <v>0</v>
      </c>
      <c r="UUI186" s="13">
        <f t="shared" si="230"/>
        <v>0</v>
      </c>
      <c r="UUJ186" s="13">
        <f t="shared" si="230"/>
        <v>0</v>
      </c>
      <c r="UUK186" s="13">
        <f t="shared" si="230"/>
        <v>0</v>
      </c>
      <c r="UUL186" s="13">
        <f t="shared" si="230"/>
        <v>0</v>
      </c>
      <c r="UUM186" s="13">
        <f t="shared" si="230"/>
        <v>0</v>
      </c>
      <c r="UUN186" s="13">
        <f t="shared" si="230"/>
        <v>0</v>
      </c>
      <c r="UUO186" s="13">
        <f t="shared" si="230"/>
        <v>0</v>
      </c>
      <c r="UUP186" s="13">
        <f t="shared" si="230"/>
        <v>0</v>
      </c>
      <c r="UUQ186" s="13">
        <f t="shared" si="230"/>
        <v>0</v>
      </c>
      <c r="UUR186" s="13">
        <f t="shared" si="230"/>
        <v>0</v>
      </c>
      <c r="UUS186" s="13">
        <f t="shared" si="230"/>
        <v>0</v>
      </c>
      <c r="UUT186" s="13">
        <f t="shared" si="230"/>
        <v>0</v>
      </c>
      <c r="UUU186" s="13">
        <f t="shared" si="230"/>
        <v>0</v>
      </c>
      <c r="UUV186" s="13">
        <f t="shared" si="230"/>
        <v>0</v>
      </c>
      <c r="UUW186" s="13">
        <f t="shared" si="230"/>
        <v>0</v>
      </c>
      <c r="UUX186" s="13">
        <f t="shared" si="230"/>
        <v>0</v>
      </c>
      <c r="UUY186" s="13">
        <f t="shared" si="230"/>
        <v>0</v>
      </c>
      <c r="UUZ186" s="13">
        <f t="shared" si="230"/>
        <v>0</v>
      </c>
      <c r="UVA186" s="13">
        <f t="shared" si="230"/>
        <v>0</v>
      </c>
      <c r="UVB186" s="13">
        <f t="shared" si="230"/>
        <v>0</v>
      </c>
      <c r="UVC186" s="13">
        <f t="shared" si="230"/>
        <v>0</v>
      </c>
      <c r="UVD186" s="13">
        <f t="shared" si="230"/>
        <v>0</v>
      </c>
      <c r="UVE186" s="13">
        <f t="shared" si="230"/>
        <v>0</v>
      </c>
      <c r="UVF186" s="13">
        <f t="shared" si="230"/>
        <v>0</v>
      </c>
      <c r="UVG186" s="13">
        <f t="shared" si="230"/>
        <v>0</v>
      </c>
      <c r="UVH186" s="13">
        <f t="shared" si="230"/>
        <v>0</v>
      </c>
      <c r="UVI186" s="13">
        <f t="shared" si="230"/>
        <v>0</v>
      </c>
      <c r="UVJ186" s="13">
        <f t="shared" si="230"/>
        <v>0</v>
      </c>
      <c r="UVK186" s="13">
        <f t="shared" si="230"/>
        <v>0</v>
      </c>
      <c r="UVL186" s="13">
        <f t="shared" si="230"/>
        <v>0</v>
      </c>
      <c r="UVM186" s="13">
        <f t="shared" si="230"/>
        <v>0</v>
      </c>
      <c r="UVN186" s="13">
        <f t="shared" si="230"/>
        <v>0</v>
      </c>
      <c r="UVO186" s="13">
        <f t="shared" si="230"/>
        <v>0</v>
      </c>
      <c r="UVP186" s="13">
        <f t="shared" si="230"/>
        <v>0</v>
      </c>
      <c r="UVQ186" s="13">
        <f t="shared" si="230"/>
        <v>0</v>
      </c>
      <c r="UVR186" s="13">
        <f t="shared" si="230"/>
        <v>0</v>
      </c>
      <c r="UVS186" s="13">
        <f t="shared" si="230"/>
        <v>0</v>
      </c>
      <c r="UVT186" s="13">
        <f t="shared" si="230"/>
        <v>0</v>
      </c>
      <c r="UVU186" s="13">
        <f t="shared" si="230"/>
        <v>0</v>
      </c>
      <c r="UVV186" s="13">
        <f t="shared" si="230"/>
        <v>0</v>
      </c>
      <c r="UVW186" s="13">
        <f t="shared" si="230"/>
        <v>0</v>
      </c>
      <c r="UVX186" s="13">
        <f t="shared" si="230"/>
        <v>0</v>
      </c>
      <c r="UVY186" s="13">
        <f t="shared" si="230"/>
        <v>0</v>
      </c>
      <c r="UVZ186" s="13">
        <f t="shared" si="230"/>
        <v>0</v>
      </c>
      <c r="UWA186" s="13">
        <f t="shared" si="230"/>
        <v>0</v>
      </c>
      <c r="UWB186" s="13">
        <f t="shared" si="230"/>
        <v>0</v>
      </c>
      <c r="UWC186" s="13">
        <f t="shared" si="230"/>
        <v>0</v>
      </c>
      <c r="UWD186" s="13">
        <f t="shared" si="230"/>
        <v>0</v>
      </c>
      <c r="UWE186" s="13">
        <f t="shared" si="230"/>
        <v>0</v>
      </c>
      <c r="UWF186" s="13">
        <f t="shared" si="230"/>
        <v>0</v>
      </c>
      <c r="UWG186" s="13">
        <f t="shared" si="230"/>
        <v>0</v>
      </c>
      <c r="UWH186" s="13">
        <f t="shared" si="230"/>
        <v>0</v>
      </c>
      <c r="UWI186" s="13">
        <f t="shared" si="230"/>
        <v>0</v>
      </c>
      <c r="UWJ186" s="13">
        <f t="shared" si="230"/>
        <v>0</v>
      </c>
      <c r="UWK186" s="13">
        <f t="shared" si="230"/>
        <v>0</v>
      </c>
      <c r="UWL186" s="13">
        <f t="shared" si="230"/>
        <v>0</v>
      </c>
      <c r="UWM186" s="13">
        <f t="shared" si="230"/>
        <v>0</v>
      </c>
      <c r="UWN186" s="13">
        <f t="shared" si="230"/>
        <v>0</v>
      </c>
      <c r="UWO186" s="13">
        <f t="shared" ref="UWO186:UYZ186" si="231">general_device_image.description</f>
        <v>0</v>
      </c>
      <c r="UWP186" s="13">
        <f t="shared" si="231"/>
        <v>0</v>
      </c>
      <c r="UWQ186" s="13">
        <f t="shared" si="231"/>
        <v>0</v>
      </c>
      <c r="UWR186" s="13">
        <f t="shared" si="231"/>
        <v>0</v>
      </c>
      <c r="UWS186" s="13">
        <f t="shared" si="231"/>
        <v>0</v>
      </c>
      <c r="UWT186" s="13">
        <f t="shared" si="231"/>
        <v>0</v>
      </c>
      <c r="UWU186" s="13">
        <f t="shared" si="231"/>
        <v>0</v>
      </c>
      <c r="UWV186" s="13">
        <f t="shared" si="231"/>
        <v>0</v>
      </c>
      <c r="UWW186" s="13">
        <f t="shared" si="231"/>
        <v>0</v>
      </c>
      <c r="UWX186" s="13">
        <f t="shared" si="231"/>
        <v>0</v>
      </c>
      <c r="UWY186" s="13">
        <f t="shared" si="231"/>
        <v>0</v>
      </c>
      <c r="UWZ186" s="13">
        <f t="shared" si="231"/>
        <v>0</v>
      </c>
      <c r="UXA186" s="13">
        <f t="shared" si="231"/>
        <v>0</v>
      </c>
      <c r="UXB186" s="13">
        <f t="shared" si="231"/>
        <v>0</v>
      </c>
      <c r="UXC186" s="13">
        <f t="shared" si="231"/>
        <v>0</v>
      </c>
      <c r="UXD186" s="13">
        <f t="shared" si="231"/>
        <v>0</v>
      </c>
      <c r="UXE186" s="13">
        <f t="shared" si="231"/>
        <v>0</v>
      </c>
      <c r="UXF186" s="13">
        <f t="shared" si="231"/>
        <v>0</v>
      </c>
      <c r="UXG186" s="13">
        <f t="shared" si="231"/>
        <v>0</v>
      </c>
      <c r="UXH186" s="13">
        <f t="shared" si="231"/>
        <v>0</v>
      </c>
      <c r="UXI186" s="13">
        <f t="shared" si="231"/>
        <v>0</v>
      </c>
      <c r="UXJ186" s="13">
        <f t="shared" si="231"/>
        <v>0</v>
      </c>
      <c r="UXK186" s="13">
        <f t="shared" si="231"/>
        <v>0</v>
      </c>
      <c r="UXL186" s="13">
        <f t="shared" si="231"/>
        <v>0</v>
      </c>
      <c r="UXM186" s="13">
        <f t="shared" si="231"/>
        <v>0</v>
      </c>
      <c r="UXN186" s="13">
        <f t="shared" si="231"/>
        <v>0</v>
      </c>
      <c r="UXO186" s="13">
        <f t="shared" si="231"/>
        <v>0</v>
      </c>
      <c r="UXP186" s="13">
        <f t="shared" si="231"/>
        <v>0</v>
      </c>
      <c r="UXQ186" s="13">
        <f t="shared" si="231"/>
        <v>0</v>
      </c>
      <c r="UXR186" s="13">
        <f t="shared" si="231"/>
        <v>0</v>
      </c>
      <c r="UXS186" s="13">
        <f t="shared" si="231"/>
        <v>0</v>
      </c>
      <c r="UXT186" s="13">
        <f t="shared" si="231"/>
        <v>0</v>
      </c>
      <c r="UXU186" s="13">
        <f t="shared" si="231"/>
        <v>0</v>
      </c>
      <c r="UXV186" s="13">
        <f t="shared" si="231"/>
        <v>0</v>
      </c>
      <c r="UXW186" s="13">
        <f t="shared" si="231"/>
        <v>0</v>
      </c>
      <c r="UXX186" s="13">
        <f t="shared" si="231"/>
        <v>0</v>
      </c>
      <c r="UXY186" s="13">
        <f t="shared" si="231"/>
        <v>0</v>
      </c>
      <c r="UXZ186" s="13">
        <f t="shared" si="231"/>
        <v>0</v>
      </c>
      <c r="UYA186" s="13">
        <f t="shared" si="231"/>
        <v>0</v>
      </c>
      <c r="UYB186" s="13">
        <f t="shared" si="231"/>
        <v>0</v>
      </c>
      <c r="UYC186" s="13">
        <f t="shared" si="231"/>
        <v>0</v>
      </c>
      <c r="UYD186" s="13">
        <f t="shared" si="231"/>
        <v>0</v>
      </c>
      <c r="UYE186" s="13">
        <f t="shared" si="231"/>
        <v>0</v>
      </c>
      <c r="UYF186" s="13">
        <f t="shared" si="231"/>
        <v>0</v>
      </c>
      <c r="UYG186" s="13">
        <f t="shared" si="231"/>
        <v>0</v>
      </c>
      <c r="UYH186" s="13">
        <f t="shared" si="231"/>
        <v>0</v>
      </c>
      <c r="UYI186" s="13">
        <f t="shared" si="231"/>
        <v>0</v>
      </c>
      <c r="UYJ186" s="13">
        <f t="shared" si="231"/>
        <v>0</v>
      </c>
      <c r="UYK186" s="13">
        <f t="shared" si="231"/>
        <v>0</v>
      </c>
      <c r="UYL186" s="13">
        <f t="shared" si="231"/>
        <v>0</v>
      </c>
      <c r="UYM186" s="13">
        <f t="shared" si="231"/>
        <v>0</v>
      </c>
      <c r="UYN186" s="13">
        <f t="shared" si="231"/>
        <v>0</v>
      </c>
      <c r="UYO186" s="13">
        <f t="shared" si="231"/>
        <v>0</v>
      </c>
      <c r="UYP186" s="13">
        <f t="shared" si="231"/>
        <v>0</v>
      </c>
      <c r="UYQ186" s="13">
        <f t="shared" si="231"/>
        <v>0</v>
      </c>
      <c r="UYR186" s="13">
        <f t="shared" si="231"/>
        <v>0</v>
      </c>
      <c r="UYS186" s="13">
        <f t="shared" si="231"/>
        <v>0</v>
      </c>
      <c r="UYT186" s="13">
        <f t="shared" si="231"/>
        <v>0</v>
      </c>
      <c r="UYU186" s="13">
        <f t="shared" si="231"/>
        <v>0</v>
      </c>
      <c r="UYV186" s="13">
        <f t="shared" si="231"/>
        <v>0</v>
      </c>
      <c r="UYW186" s="13">
        <f t="shared" si="231"/>
        <v>0</v>
      </c>
      <c r="UYX186" s="13">
        <f t="shared" si="231"/>
        <v>0</v>
      </c>
      <c r="UYY186" s="13">
        <f t="shared" si="231"/>
        <v>0</v>
      </c>
      <c r="UYZ186" s="13">
        <f t="shared" si="231"/>
        <v>0</v>
      </c>
      <c r="UZA186" s="13">
        <f t="shared" ref="UZA186:VBL186" si="232">general_device_image.description</f>
        <v>0</v>
      </c>
      <c r="UZB186" s="13">
        <f t="shared" si="232"/>
        <v>0</v>
      </c>
      <c r="UZC186" s="13">
        <f t="shared" si="232"/>
        <v>0</v>
      </c>
      <c r="UZD186" s="13">
        <f t="shared" si="232"/>
        <v>0</v>
      </c>
      <c r="UZE186" s="13">
        <f t="shared" si="232"/>
        <v>0</v>
      </c>
      <c r="UZF186" s="13">
        <f t="shared" si="232"/>
        <v>0</v>
      </c>
      <c r="UZG186" s="13">
        <f t="shared" si="232"/>
        <v>0</v>
      </c>
      <c r="UZH186" s="13">
        <f t="shared" si="232"/>
        <v>0</v>
      </c>
      <c r="UZI186" s="13">
        <f t="shared" si="232"/>
        <v>0</v>
      </c>
      <c r="UZJ186" s="13">
        <f t="shared" si="232"/>
        <v>0</v>
      </c>
      <c r="UZK186" s="13">
        <f t="shared" si="232"/>
        <v>0</v>
      </c>
      <c r="UZL186" s="13">
        <f t="shared" si="232"/>
        <v>0</v>
      </c>
      <c r="UZM186" s="13">
        <f t="shared" si="232"/>
        <v>0</v>
      </c>
      <c r="UZN186" s="13">
        <f t="shared" si="232"/>
        <v>0</v>
      </c>
      <c r="UZO186" s="13">
        <f t="shared" si="232"/>
        <v>0</v>
      </c>
      <c r="UZP186" s="13">
        <f t="shared" si="232"/>
        <v>0</v>
      </c>
      <c r="UZQ186" s="13">
        <f t="shared" si="232"/>
        <v>0</v>
      </c>
      <c r="UZR186" s="13">
        <f t="shared" si="232"/>
        <v>0</v>
      </c>
      <c r="UZS186" s="13">
        <f t="shared" si="232"/>
        <v>0</v>
      </c>
      <c r="UZT186" s="13">
        <f t="shared" si="232"/>
        <v>0</v>
      </c>
      <c r="UZU186" s="13">
        <f t="shared" si="232"/>
        <v>0</v>
      </c>
      <c r="UZV186" s="13">
        <f t="shared" si="232"/>
        <v>0</v>
      </c>
      <c r="UZW186" s="13">
        <f t="shared" si="232"/>
        <v>0</v>
      </c>
      <c r="UZX186" s="13">
        <f t="shared" si="232"/>
        <v>0</v>
      </c>
      <c r="UZY186" s="13">
        <f t="shared" si="232"/>
        <v>0</v>
      </c>
      <c r="UZZ186" s="13">
        <f t="shared" si="232"/>
        <v>0</v>
      </c>
      <c r="VAA186" s="13">
        <f t="shared" si="232"/>
        <v>0</v>
      </c>
      <c r="VAB186" s="13">
        <f t="shared" si="232"/>
        <v>0</v>
      </c>
      <c r="VAC186" s="13">
        <f t="shared" si="232"/>
        <v>0</v>
      </c>
      <c r="VAD186" s="13">
        <f t="shared" si="232"/>
        <v>0</v>
      </c>
      <c r="VAE186" s="13">
        <f t="shared" si="232"/>
        <v>0</v>
      </c>
      <c r="VAF186" s="13">
        <f t="shared" si="232"/>
        <v>0</v>
      </c>
      <c r="VAG186" s="13">
        <f t="shared" si="232"/>
        <v>0</v>
      </c>
      <c r="VAH186" s="13">
        <f t="shared" si="232"/>
        <v>0</v>
      </c>
      <c r="VAI186" s="13">
        <f t="shared" si="232"/>
        <v>0</v>
      </c>
      <c r="VAJ186" s="13">
        <f t="shared" si="232"/>
        <v>0</v>
      </c>
      <c r="VAK186" s="13">
        <f t="shared" si="232"/>
        <v>0</v>
      </c>
      <c r="VAL186" s="13">
        <f t="shared" si="232"/>
        <v>0</v>
      </c>
      <c r="VAM186" s="13">
        <f t="shared" si="232"/>
        <v>0</v>
      </c>
      <c r="VAN186" s="13">
        <f t="shared" si="232"/>
        <v>0</v>
      </c>
      <c r="VAO186" s="13">
        <f t="shared" si="232"/>
        <v>0</v>
      </c>
      <c r="VAP186" s="13">
        <f t="shared" si="232"/>
        <v>0</v>
      </c>
      <c r="VAQ186" s="13">
        <f t="shared" si="232"/>
        <v>0</v>
      </c>
      <c r="VAR186" s="13">
        <f t="shared" si="232"/>
        <v>0</v>
      </c>
      <c r="VAS186" s="13">
        <f t="shared" si="232"/>
        <v>0</v>
      </c>
      <c r="VAT186" s="13">
        <f t="shared" si="232"/>
        <v>0</v>
      </c>
      <c r="VAU186" s="13">
        <f t="shared" si="232"/>
        <v>0</v>
      </c>
      <c r="VAV186" s="13">
        <f t="shared" si="232"/>
        <v>0</v>
      </c>
      <c r="VAW186" s="13">
        <f t="shared" si="232"/>
        <v>0</v>
      </c>
      <c r="VAX186" s="13">
        <f t="shared" si="232"/>
        <v>0</v>
      </c>
      <c r="VAY186" s="13">
        <f t="shared" si="232"/>
        <v>0</v>
      </c>
      <c r="VAZ186" s="13">
        <f t="shared" si="232"/>
        <v>0</v>
      </c>
      <c r="VBA186" s="13">
        <f t="shared" si="232"/>
        <v>0</v>
      </c>
      <c r="VBB186" s="13">
        <f t="shared" si="232"/>
        <v>0</v>
      </c>
      <c r="VBC186" s="13">
        <f t="shared" si="232"/>
        <v>0</v>
      </c>
      <c r="VBD186" s="13">
        <f t="shared" si="232"/>
        <v>0</v>
      </c>
      <c r="VBE186" s="13">
        <f t="shared" si="232"/>
        <v>0</v>
      </c>
      <c r="VBF186" s="13">
        <f t="shared" si="232"/>
        <v>0</v>
      </c>
      <c r="VBG186" s="13">
        <f t="shared" si="232"/>
        <v>0</v>
      </c>
      <c r="VBH186" s="13">
        <f t="shared" si="232"/>
        <v>0</v>
      </c>
      <c r="VBI186" s="13">
        <f t="shared" si="232"/>
        <v>0</v>
      </c>
      <c r="VBJ186" s="13">
        <f t="shared" si="232"/>
        <v>0</v>
      </c>
      <c r="VBK186" s="13">
        <f t="shared" si="232"/>
        <v>0</v>
      </c>
      <c r="VBL186" s="13">
        <f t="shared" si="232"/>
        <v>0</v>
      </c>
      <c r="VBM186" s="13">
        <f t="shared" ref="VBM186:VDX186" si="233">general_device_image.description</f>
        <v>0</v>
      </c>
      <c r="VBN186" s="13">
        <f t="shared" si="233"/>
        <v>0</v>
      </c>
      <c r="VBO186" s="13">
        <f t="shared" si="233"/>
        <v>0</v>
      </c>
      <c r="VBP186" s="13">
        <f t="shared" si="233"/>
        <v>0</v>
      </c>
      <c r="VBQ186" s="13">
        <f t="shared" si="233"/>
        <v>0</v>
      </c>
      <c r="VBR186" s="13">
        <f t="shared" si="233"/>
        <v>0</v>
      </c>
      <c r="VBS186" s="13">
        <f t="shared" si="233"/>
        <v>0</v>
      </c>
      <c r="VBT186" s="13">
        <f t="shared" si="233"/>
        <v>0</v>
      </c>
      <c r="VBU186" s="13">
        <f t="shared" si="233"/>
        <v>0</v>
      </c>
      <c r="VBV186" s="13">
        <f t="shared" si="233"/>
        <v>0</v>
      </c>
      <c r="VBW186" s="13">
        <f t="shared" si="233"/>
        <v>0</v>
      </c>
      <c r="VBX186" s="13">
        <f t="shared" si="233"/>
        <v>0</v>
      </c>
      <c r="VBY186" s="13">
        <f t="shared" si="233"/>
        <v>0</v>
      </c>
      <c r="VBZ186" s="13">
        <f t="shared" si="233"/>
        <v>0</v>
      </c>
      <c r="VCA186" s="13">
        <f t="shared" si="233"/>
        <v>0</v>
      </c>
      <c r="VCB186" s="13">
        <f t="shared" si="233"/>
        <v>0</v>
      </c>
      <c r="VCC186" s="13">
        <f t="shared" si="233"/>
        <v>0</v>
      </c>
      <c r="VCD186" s="13">
        <f t="shared" si="233"/>
        <v>0</v>
      </c>
      <c r="VCE186" s="13">
        <f t="shared" si="233"/>
        <v>0</v>
      </c>
      <c r="VCF186" s="13">
        <f t="shared" si="233"/>
        <v>0</v>
      </c>
      <c r="VCG186" s="13">
        <f t="shared" si="233"/>
        <v>0</v>
      </c>
      <c r="VCH186" s="13">
        <f t="shared" si="233"/>
        <v>0</v>
      </c>
      <c r="VCI186" s="13">
        <f t="shared" si="233"/>
        <v>0</v>
      </c>
      <c r="VCJ186" s="13">
        <f t="shared" si="233"/>
        <v>0</v>
      </c>
      <c r="VCK186" s="13">
        <f t="shared" si="233"/>
        <v>0</v>
      </c>
      <c r="VCL186" s="13">
        <f t="shared" si="233"/>
        <v>0</v>
      </c>
      <c r="VCM186" s="13">
        <f t="shared" si="233"/>
        <v>0</v>
      </c>
      <c r="VCN186" s="13">
        <f t="shared" si="233"/>
        <v>0</v>
      </c>
      <c r="VCO186" s="13">
        <f t="shared" si="233"/>
        <v>0</v>
      </c>
      <c r="VCP186" s="13">
        <f t="shared" si="233"/>
        <v>0</v>
      </c>
      <c r="VCQ186" s="13">
        <f t="shared" si="233"/>
        <v>0</v>
      </c>
      <c r="VCR186" s="13">
        <f t="shared" si="233"/>
        <v>0</v>
      </c>
      <c r="VCS186" s="13">
        <f t="shared" si="233"/>
        <v>0</v>
      </c>
      <c r="VCT186" s="13">
        <f t="shared" si="233"/>
        <v>0</v>
      </c>
      <c r="VCU186" s="13">
        <f t="shared" si="233"/>
        <v>0</v>
      </c>
      <c r="VCV186" s="13">
        <f t="shared" si="233"/>
        <v>0</v>
      </c>
      <c r="VCW186" s="13">
        <f t="shared" si="233"/>
        <v>0</v>
      </c>
      <c r="VCX186" s="13">
        <f t="shared" si="233"/>
        <v>0</v>
      </c>
      <c r="VCY186" s="13">
        <f t="shared" si="233"/>
        <v>0</v>
      </c>
      <c r="VCZ186" s="13">
        <f t="shared" si="233"/>
        <v>0</v>
      </c>
      <c r="VDA186" s="13">
        <f t="shared" si="233"/>
        <v>0</v>
      </c>
      <c r="VDB186" s="13">
        <f t="shared" si="233"/>
        <v>0</v>
      </c>
      <c r="VDC186" s="13">
        <f t="shared" si="233"/>
        <v>0</v>
      </c>
      <c r="VDD186" s="13">
        <f t="shared" si="233"/>
        <v>0</v>
      </c>
      <c r="VDE186" s="13">
        <f t="shared" si="233"/>
        <v>0</v>
      </c>
      <c r="VDF186" s="13">
        <f t="shared" si="233"/>
        <v>0</v>
      </c>
      <c r="VDG186" s="13">
        <f t="shared" si="233"/>
        <v>0</v>
      </c>
      <c r="VDH186" s="13">
        <f t="shared" si="233"/>
        <v>0</v>
      </c>
      <c r="VDI186" s="13">
        <f t="shared" si="233"/>
        <v>0</v>
      </c>
      <c r="VDJ186" s="13">
        <f t="shared" si="233"/>
        <v>0</v>
      </c>
      <c r="VDK186" s="13">
        <f t="shared" si="233"/>
        <v>0</v>
      </c>
      <c r="VDL186" s="13">
        <f t="shared" si="233"/>
        <v>0</v>
      </c>
      <c r="VDM186" s="13">
        <f t="shared" si="233"/>
        <v>0</v>
      </c>
      <c r="VDN186" s="13">
        <f t="shared" si="233"/>
        <v>0</v>
      </c>
      <c r="VDO186" s="13">
        <f t="shared" si="233"/>
        <v>0</v>
      </c>
      <c r="VDP186" s="13">
        <f t="shared" si="233"/>
        <v>0</v>
      </c>
      <c r="VDQ186" s="13">
        <f t="shared" si="233"/>
        <v>0</v>
      </c>
      <c r="VDR186" s="13">
        <f t="shared" si="233"/>
        <v>0</v>
      </c>
      <c r="VDS186" s="13">
        <f t="shared" si="233"/>
        <v>0</v>
      </c>
      <c r="VDT186" s="13">
        <f t="shared" si="233"/>
        <v>0</v>
      </c>
      <c r="VDU186" s="13">
        <f t="shared" si="233"/>
        <v>0</v>
      </c>
      <c r="VDV186" s="13">
        <f t="shared" si="233"/>
        <v>0</v>
      </c>
      <c r="VDW186" s="13">
        <f t="shared" si="233"/>
        <v>0</v>
      </c>
      <c r="VDX186" s="13">
        <f t="shared" si="233"/>
        <v>0</v>
      </c>
      <c r="VDY186" s="13">
        <f t="shared" ref="VDY186:VGJ186" si="234">general_device_image.description</f>
        <v>0</v>
      </c>
      <c r="VDZ186" s="13">
        <f t="shared" si="234"/>
        <v>0</v>
      </c>
      <c r="VEA186" s="13">
        <f t="shared" si="234"/>
        <v>0</v>
      </c>
      <c r="VEB186" s="13">
        <f t="shared" si="234"/>
        <v>0</v>
      </c>
      <c r="VEC186" s="13">
        <f t="shared" si="234"/>
        <v>0</v>
      </c>
      <c r="VED186" s="13">
        <f t="shared" si="234"/>
        <v>0</v>
      </c>
      <c r="VEE186" s="13">
        <f t="shared" si="234"/>
        <v>0</v>
      </c>
      <c r="VEF186" s="13">
        <f t="shared" si="234"/>
        <v>0</v>
      </c>
      <c r="VEG186" s="13">
        <f t="shared" si="234"/>
        <v>0</v>
      </c>
      <c r="VEH186" s="13">
        <f t="shared" si="234"/>
        <v>0</v>
      </c>
      <c r="VEI186" s="13">
        <f t="shared" si="234"/>
        <v>0</v>
      </c>
      <c r="VEJ186" s="13">
        <f t="shared" si="234"/>
        <v>0</v>
      </c>
      <c r="VEK186" s="13">
        <f t="shared" si="234"/>
        <v>0</v>
      </c>
      <c r="VEL186" s="13">
        <f t="shared" si="234"/>
        <v>0</v>
      </c>
      <c r="VEM186" s="13">
        <f t="shared" si="234"/>
        <v>0</v>
      </c>
      <c r="VEN186" s="13">
        <f t="shared" si="234"/>
        <v>0</v>
      </c>
      <c r="VEO186" s="13">
        <f t="shared" si="234"/>
        <v>0</v>
      </c>
      <c r="VEP186" s="13">
        <f t="shared" si="234"/>
        <v>0</v>
      </c>
      <c r="VEQ186" s="13">
        <f t="shared" si="234"/>
        <v>0</v>
      </c>
      <c r="VER186" s="13">
        <f t="shared" si="234"/>
        <v>0</v>
      </c>
      <c r="VES186" s="13">
        <f t="shared" si="234"/>
        <v>0</v>
      </c>
      <c r="VET186" s="13">
        <f t="shared" si="234"/>
        <v>0</v>
      </c>
      <c r="VEU186" s="13">
        <f t="shared" si="234"/>
        <v>0</v>
      </c>
      <c r="VEV186" s="13">
        <f t="shared" si="234"/>
        <v>0</v>
      </c>
      <c r="VEW186" s="13">
        <f t="shared" si="234"/>
        <v>0</v>
      </c>
      <c r="VEX186" s="13">
        <f t="shared" si="234"/>
        <v>0</v>
      </c>
      <c r="VEY186" s="13">
        <f t="shared" si="234"/>
        <v>0</v>
      </c>
      <c r="VEZ186" s="13">
        <f t="shared" si="234"/>
        <v>0</v>
      </c>
      <c r="VFA186" s="13">
        <f t="shared" si="234"/>
        <v>0</v>
      </c>
      <c r="VFB186" s="13">
        <f t="shared" si="234"/>
        <v>0</v>
      </c>
      <c r="VFC186" s="13">
        <f t="shared" si="234"/>
        <v>0</v>
      </c>
      <c r="VFD186" s="13">
        <f t="shared" si="234"/>
        <v>0</v>
      </c>
      <c r="VFE186" s="13">
        <f t="shared" si="234"/>
        <v>0</v>
      </c>
      <c r="VFF186" s="13">
        <f t="shared" si="234"/>
        <v>0</v>
      </c>
      <c r="VFG186" s="13">
        <f t="shared" si="234"/>
        <v>0</v>
      </c>
      <c r="VFH186" s="13">
        <f t="shared" si="234"/>
        <v>0</v>
      </c>
      <c r="VFI186" s="13">
        <f t="shared" si="234"/>
        <v>0</v>
      </c>
      <c r="VFJ186" s="13">
        <f t="shared" si="234"/>
        <v>0</v>
      </c>
      <c r="VFK186" s="13">
        <f t="shared" si="234"/>
        <v>0</v>
      </c>
      <c r="VFL186" s="13">
        <f t="shared" si="234"/>
        <v>0</v>
      </c>
      <c r="VFM186" s="13">
        <f t="shared" si="234"/>
        <v>0</v>
      </c>
      <c r="VFN186" s="13">
        <f t="shared" si="234"/>
        <v>0</v>
      </c>
      <c r="VFO186" s="13">
        <f t="shared" si="234"/>
        <v>0</v>
      </c>
      <c r="VFP186" s="13">
        <f t="shared" si="234"/>
        <v>0</v>
      </c>
      <c r="VFQ186" s="13">
        <f t="shared" si="234"/>
        <v>0</v>
      </c>
      <c r="VFR186" s="13">
        <f t="shared" si="234"/>
        <v>0</v>
      </c>
      <c r="VFS186" s="13">
        <f t="shared" si="234"/>
        <v>0</v>
      </c>
      <c r="VFT186" s="13">
        <f t="shared" si="234"/>
        <v>0</v>
      </c>
      <c r="VFU186" s="13">
        <f t="shared" si="234"/>
        <v>0</v>
      </c>
      <c r="VFV186" s="13">
        <f t="shared" si="234"/>
        <v>0</v>
      </c>
      <c r="VFW186" s="13">
        <f t="shared" si="234"/>
        <v>0</v>
      </c>
      <c r="VFX186" s="13">
        <f t="shared" si="234"/>
        <v>0</v>
      </c>
      <c r="VFY186" s="13">
        <f t="shared" si="234"/>
        <v>0</v>
      </c>
      <c r="VFZ186" s="13">
        <f t="shared" si="234"/>
        <v>0</v>
      </c>
      <c r="VGA186" s="13">
        <f t="shared" si="234"/>
        <v>0</v>
      </c>
      <c r="VGB186" s="13">
        <f t="shared" si="234"/>
        <v>0</v>
      </c>
      <c r="VGC186" s="13">
        <f t="shared" si="234"/>
        <v>0</v>
      </c>
      <c r="VGD186" s="13">
        <f t="shared" si="234"/>
        <v>0</v>
      </c>
      <c r="VGE186" s="13">
        <f t="shared" si="234"/>
        <v>0</v>
      </c>
      <c r="VGF186" s="13">
        <f t="shared" si="234"/>
        <v>0</v>
      </c>
      <c r="VGG186" s="13">
        <f t="shared" si="234"/>
        <v>0</v>
      </c>
      <c r="VGH186" s="13">
        <f t="shared" si="234"/>
        <v>0</v>
      </c>
      <c r="VGI186" s="13">
        <f t="shared" si="234"/>
        <v>0</v>
      </c>
      <c r="VGJ186" s="13">
        <f t="shared" si="234"/>
        <v>0</v>
      </c>
      <c r="VGK186" s="13">
        <f t="shared" ref="VGK186:VIV186" si="235">general_device_image.description</f>
        <v>0</v>
      </c>
      <c r="VGL186" s="13">
        <f t="shared" si="235"/>
        <v>0</v>
      </c>
      <c r="VGM186" s="13">
        <f t="shared" si="235"/>
        <v>0</v>
      </c>
      <c r="VGN186" s="13">
        <f t="shared" si="235"/>
        <v>0</v>
      </c>
      <c r="VGO186" s="13">
        <f t="shared" si="235"/>
        <v>0</v>
      </c>
      <c r="VGP186" s="13">
        <f t="shared" si="235"/>
        <v>0</v>
      </c>
      <c r="VGQ186" s="13">
        <f t="shared" si="235"/>
        <v>0</v>
      </c>
      <c r="VGR186" s="13">
        <f t="shared" si="235"/>
        <v>0</v>
      </c>
      <c r="VGS186" s="13">
        <f t="shared" si="235"/>
        <v>0</v>
      </c>
      <c r="VGT186" s="13">
        <f t="shared" si="235"/>
        <v>0</v>
      </c>
      <c r="VGU186" s="13">
        <f t="shared" si="235"/>
        <v>0</v>
      </c>
      <c r="VGV186" s="13">
        <f t="shared" si="235"/>
        <v>0</v>
      </c>
      <c r="VGW186" s="13">
        <f t="shared" si="235"/>
        <v>0</v>
      </c>
      <c r="VGX186" s="13">
        <f t="shared" si="235"/>
        <v>0</v>
      </c>
      <c r="VGY186" s="13">
        <f t="shared" si="235"/>
        <v>0</v>
      </c>
      <c r="VGZ186" s="13">
        <f t="shared" si="235"/>
        <v>0</v>
      </c>
      <c r="VHA186" s="13">
        <f t="shared" si="235"/>
        <v>0</v>
      </c>
      <c r="VHB186" s="13">
        <f t="shared" si="235"/>
        <v>0</v>
      </c>
      <c r="VHC186" s="13">
        <f t="shared" si="235"/>
        <v>0</v>
      </c>
      <c r="VHD186" s="13">
        <f t="shared" si="235"/>
        <v>0</v>
      </c>
      <c r="VHE186" s="13">
        <f t="shared" si="235"/>
        <v>0</v>
      </c>
      <c r="VHF186" s="13">
        <f t="shared" si="235"/>
        <v>0</v>
      </c>
      <c r="VHG186" s="13">
        <f t="shared" si="235"/>
        <v>0</v>
      </c>
      <c r="VHH186" s="13">
        <f t="shared" si="235"/>
        <v>0</v>
      </c>
      <c r="VHI186" s="13">
        <f t="shared" si="235"/>
        <v>0</v>
      </c>
      <c r="VHJ186" s="13">
        <f t="shared" si="235"/>
        <v>0</v>
      </c>
      <c r="VHK186" s="13">
        <f t="shared" si="235"/>
        <v>0</v>
      </c>
      <c r="VHL186" s="13">
        <f t="shared" si="235"/>
        <v>0</v>
      </c>
      <c r="VHM186" s="13">
        <f t="shared" si="235"/>
        <v>0</v>
      </c>
      <c r="VHN186" s="13">
        <f t="shared" si="235"/>
        <v>0</v>
      </c>
      <c r="VHO186" s="13">
        <f t="shared" si="235"/>
        <v>0</v>
      </c>
      <c r="VHP186" s="13">
        <f t="shared" si="235"/>
        <v>0</v>
      </c>
      <c r="VHQ186" s="13">
        <f t="shared" si="235"/>
        <v>0</v>
      </c>
      <c r="VHR186" s="13">
        <f t="shared" si="235"/>
        <v>0</v>
      </c>
      <c r="VHS186" s="13">
        <f t="shared" si="235"/>
        <v>0</v>
      </c>
      <c r="VHT186" s="13">
        <f t="shared" si="235"/>
        <v>0</v>
      </c>
      <c r="VHU186" s="13">
        <f t="shared" si="235"/>
        <v>0</v>
      </c>
      <c r="VHV186" s="13">
        <f t="shared" si="235"/>
        <v>0</v>
      </c>
      <c r="VHW186" s="13">
        <f t="shared" si="235"/>
        <v>0</v>
      </c>
      <c r="VHX186" s="13">
        <f t="shared" si="235"/>
        <v>0</v>
      </c>
      <c r="VHY186" s="13">
        <f t="shared" si="235"/>
        <v>0</v>
      </c>
      <c r="VHZ186" s="13">
        <f t="shared" si="235"/>
        <v>0</v>
      </c>
      <c r="VIA186" s="13">
        <f t="shared" si="235"/>
        <v>0</v>
      </c>
      <c r="VIB186" s="13">
        <f t="shared" si="235"/>
        <v>0</v>
      </c>
      <c r="VIC186" s="13">
        <f t="shared" si="235"/>
        <v>0</v>
      </c>
      <c r="VID186" s="13">
        <f t="shared" si="235"/>
        <v>0</v>
      </c>
      <c r="VIE186" s="13">
        <f t="shared" si="235"/>
        <v>0</v>
      </c>
      <c r="VIF186" s="13">
        <f t="shared" si="235"/>
        <v>0</v>
      </c>
      <c r="VIG186" s="13">
        <f t="shared" si="235"/>
        <v>0</v>
      </c>
      <c r="VIH186" s="13">
        <f t="shared" si="235"/>
        <v>0</v>
      </c>
      <c r="VII186" s="13">
        <f t="shared" si="235"/>
        <v>0</v>
      </c>
      <c r="VIJ186" s="13">
        <f t="shared" si="235"/>
        <v>0</v>
      </c>
      <c r="VIK186" s="13">
        <f t="shared" si="235"/>
        <v>0</v>
      </c>
      <c r="VIL186" s="13">
        <f t="shared" si="235"/>
        <v>0</v>
      </c>
      <c r="VIM186" s="13">
        <f t="shared" si="235"/>
        <v>0</v>
      </c>
      <c r="VIN186" s="13">
        <f t="shared" si="235"/>
        <v>0</v>
      </c>
      <c r="VIO186" s="13">
        <f t="shared" si="235"/>
        <v>0</v>
      </c>
      <c r="VIP186" s="13">
        <f t="shared" si="235"/>
        <v>0</v>
      </c>
      <c r="VIQ186" s="13">
        <f t="shared" si="235"/>
        <v>0</v>
      </c>
      <c r="VIR186" s="13">
        <f t="shared" si="235"/>
        <v>0</v>
      </c>
      <c r="VIS186" s="13">
        <f t="shared" si="235"/>
        <v>0</v>
      </c>
      <c r="VIT186" s="13">
        <f t="shared" si="235"/>
        <v>0</v>
      </c>
      <c r="VIU186" s="13">
        <f t="shared" si="235"/>
        <v>0</v>
      </c>
      <c r="VIV186" s="13">
        <f t="shared" si="235"/>
        <v>0</v>
      </c>
      <c r="VIW186" s="13">
        <f t="shared" ref="VIW186:VLH186" si="236">general_device_image.description</f>
        <v>0</v>
      </c>
      <c r="VIX186" s="13">
        <f t="shared" si="236"/>
        <v>0</v>
      </c>
      <c r="VIY186" s="13">
        <f t="shared" si="236"/>
        <v>0</v>
      </c>
      <c r="VIZ186" s="13">
        <f t="shared" si="236"/>
        <v>0</v>
      </c>
      <c r="VJA186" s="13">
        <f t="shared" si="236"/>
        <v>0</v>
      </c>
      <c r="VJB186" s="13">
        <f t="shared" si="236"/>
        <v>0</v>
      </c>
      <c r="VJC186" s="13">
        <f t="shared" si="236"/>
        <v>0</v>
      </c>
      <c r="VJD186" s="13">
        <f t="shared" si="236"/>
        <v>0</v>
      </c>
      <c r="VJE186" s="13">
        <f t="shared" si="236"/>
        <v>0</v>
      </c>
      <c r="VJF186" s="13">
        <f t="shared" si="236"/>
        <v>0</v>
      </c>
      <c r="VJG186" s="13">
        <f t="shared" si="236"/>
        <v>0</v>
      </c>
      <c r="VJH186" s="13">
        <f t="shared" si="236"/>
        <v>0</v>
      </c>
      <c r="VJI186" s="13">
        <f t="shared" si="236"/>
        <v>0</v>
      </c>
      <c r="VJJ186" s="13">
        <f t="shared" si="236"/>
        <v>0</v>
      </c>
      <c r="VJK186" s="13">
        <f t="shared" si="236"/>
        <v>0</v>
      </c>
      <c r="VJL186" s="13">
        <f t="shared" si="236"/>
        <v>0</v>
      </c>
      <c r="VJM186" s="13">
        <f t="shared" si="236"/>
        <v>0</v>
      </c>
      <c r="VJN186" s="13">
        <f t="shared" si="236"/>
        <v>0</v>
      </c>
      <c r="VJO186" s="13">
        <f t="shared" si="236"/>
        <v>0</v>
      </c>
      <c r="VJP186" s="13">
        <f t="shared" si="236"/>
        <v>0</v>
      </c>
      <c r="VJQ186" s="13">
        <f t="shared" si="236"/>
        <v>0</v>
      </c>
      <c r="VJR186" s="13">
        <f t="shared" si="236"/>
        <v>0</v>
      </c>
      <c r="VJS186" s="13">
        <f t="shared" si="236"/>
        <v>0</v>
      </c>
      <c r="VJT186" s="13">
        <f t="shared" si="236"/>
        <v>0</v>
      </c>
      <c r="VJU186" s="13">
        <f t="shared" si="236"/>
        <v>0</v>
      </c>
      <c r="VJV186" s="13">
        <f t="shared" si="236"/>
        <v>0</v>
      </c>
      <c r="VJW186" s="13">
        <f t="shared" si="236"/>
        <v>0</v>
      </c>
      <c r="VJX186" s="13">
        <f t="shared" si="236"/>
        <v>0</v>
      </c>
      <c r="VJY186" s="13">
        <f t="shared" si="236"/>
        <v>0</v>
      </c>
      <c r="VJZ186" s="13">
        <f t="shared" si="236"/>
        <v>0</v>
      </c>
      <c r="VKA186" s="13">
        <f t="shared" si="236"/>
        <v>0</v>
      </c>
      <c r="VKB186" s="13">
        <f t="shared" si="236"/>
        <v>0</v>
      </c>
      <c r="VKC186" s="13">
        <f t="shared" si="236"/>
        <v>0</v>
      </c>
      <c r="VKD186" s="13">
        <f t="shared" si="236"/>
        <v>0</v>
      </c>
      <c r="VKE186" s="13">
        <f t="shared" si="236"/>
        <v>0</v>
      </c>
      <c r="VKF186" s="13">
        <f t="shared" si="236"/>
        <v>0</v>
      </c>
      <c r="VKG186" s="13">
        <f t="shared" si="236"/>
        <v>0</v>
      </c>
      <c r="VKH186" s="13">
        <f t="shared" si="236"/>
        <v>0</v>
      </c>
      <c r="VKI186" s="13">
        <f t="shared" si="236"/>
        <v>0</v>
      </c>
      <c r="VKJ186" s="13">
        <f t="shared" si="236"/>
        <v>0</v>
      </c>
      <c r="VKK186" s="13">
        <f t="shared" si="236"/>
        <v>0</v>
      </c>
      <c r="VKL186" s="13">
        <f t="shared" si="236"/>
        <v>0</v>
      </c>
      <c r="VKM186" s="13">
        <f t="shared" si="236"/>
        <v>0</v>
      </c>
      <c r="VKN186" s="13">
        <f t="shared" si="236"/>
        <v>0</v>
      </c>
      <c r="VKO186" s="13">
        <f t="shared" si="236"/>
        <v>0</v>
      </c>
      <c r="VKP186" s="13">
        <f t="shared" si="236"/>
        <v>0</v>
      </c>
      <c r="VKQ186" s="13">
        <f t="shared" si="236"/>
        <v>0</v>
      </c>
      <c r="VKR186" s="13">
        <f t="shared" si="236"/>
        <v>0</v>
      </c>
      <c r="VKS186" s="13">
        <f t="shared" si="236"/>
        <v>0</v>
      </c>
      <c r="VKT186" s="13">
        <f t="shared" si="236"/>
        <v>0</v>
      </c>
      <c r="VKU186" s="13">
        <f t="shared" si="236"/>
        <v>0</v>
      </c>
      <c r="VKV186" s="13">
        <f t="shared" si="236"/>
        <v>0</v>
      </c>
      <c r="VKW186" s="13">
        <f t="shared" si="236"/>
        <v>0</v>
      </c>
      <c r="VKX186" s="13">
        <f t="shared" si="236"/>
        <v>0</v>
      </c>
      <c r="VKY186" s="13">
        <f t="shared" si="236"/>
        <v>0</v>
      </c>
      <c r="VKZ186" s="13">
        <f t="shared" si="236"/>
        <v>0</v>
      </c>
      <c r="VLA186" s="13">
        <f t="shared" si="236"/>
        <v>0</v>
      </c>
      <c r="VLB186" s="13">
        <f t="shared" si="236"/>
        <v>0</v>
      </c>
      <c r="VLC186" s="13">
        <f t="shared" si="236"/>
        <v>0</v>
      </c>
      <c r="VLD186" s="13">
        <f t="shared" si="236"/>
        <v>0</v>
      </c>
      <c r="VLE186" s="13">
        <f t="shared" si="236"/>
        <v>0</v>
      </c>
      <c r="VLF186" s="13">
        <f t="shared" si="236"/>
        <v>0</v>
      </c>
      <c r="VLG186" s="13">
        <f t="shared" si="236"/>
        <v>0</v>
      </c>
      <c r="VLH186" s="13">
        <f t="shared" si="236"/>
        <v>0</v>
      </c>
      <c r="VLI186" s="13">
        <f t="shared" ref="VLI186:VNT186" si="237">general_device_image.description</f>
        <v>0</v>
      </c>
      <c r="VLJ186" s="13">
        <f t="shared" si="237"/>
        <v>0</v>
      </c>
      <c r="VLK186" s="13">
        <f t="shared" si="237"/>
        <v>0</v>
      </c>
      <c r="VLL186" s="13">
        <f t="shared" si="237"/>
        <v>0</v>
      </c>
      <c r="VLM186" s="13">
        <f t="shared" si="237"/>
        <v>0</v>
      </c>
      <c r="VLN186" s="13">
        <f t="shared" si="237"/>
        <v>0</v>
      </c>
      <c r="VLO186" s="13">
        <f t="shared" si="237"/>
        <v>0</v>
      </c>
      <c r="VLP186" s="13">
        <f t="shared" si="237"/>
        <v>0</v>
      </c>
      <c r="VLQ186" s="13">
        <f t="shared" si="237"/>
        <v>0</v>
      </c>
      <c r="VLR186" s="13">
        <f t="shared" si="237"/>
        <v>0</v>
      </c>
      <c r="VLS186" s="13">
        <f t="shared" si="237"/>
        <v>0</v>
      </c>
      <c r="VLT186" s="13">
        <f t="shared" si="237"/>
        <v>0</v>
      </c>
      <c r="VLU186" s="13">
        <f t="shared" si="237"/>
        <v>0</v>
      </c>
      <c r="VLV186" s="13">
        <f t="shared" si="237"/>
        <v>0</v>
      </c>
      <c r="VLW186" s="13">
        <f t="shared" si="237"/>
        <v>0</v>
      </c>
      <c r="VLX186" s="13">
        <f t="shared" si="237"/>
        <v>0</v>
      </c>
      <c r="VLY186" s="13">
        <f t="shared" si="237"/>
        <v>0</v>
      </c>
      <c r="VLZ186" s="13">
        <f t="shared" si="237"/>
        <v>0</v>
      </c>
      <c r="VMA186" s="13">
        <f t="shared" si="237"/>
        <v>0</v>
      </c>
      <c r="VMB186" s="13">
        <f t="shared" si="237"/>
        <v>0</v>
      </c>
      <c r="VMC186" s="13">
        <f t="shared" si="237"/>
        <v>0</v>
      </c>
      <c r="VMD186" s="13">
        <f t="shared" si="237"/>
        <v>0</v>
      </c>
      <c r="VME186" s="13">
        <f t="shared" si="237"/>
        <v>0</v>
      </c>
      <c r="VMF186" s="13">
        <f t="shared" si="237"/>
        <v>0</v>
      </c>
      <c r="VMG186" s="13">
        <f t="shared" si="237"/>
        <v>0</v>
      </c>
      <c r="VMH186" s="13">
        <f t="shared" si="237"/>
        <v>0</v>
      </c>
      <c r="VMI186" s="13">
        <f t="shared" si="237"/>
        <v>0</v>
      </c>
      <c r="VMJ186" s="13">
        <f t="shared" si="237"/>
        <v>0</v>
      </c>
      <c r="VMK186" s="13">
        <f t="shared" si="237"/>
        <v>0</v>
      </c>
      <c r="VML186" s="13">
        <f t="shared" si="237"/>
        <v>0</v>
      </c>
      <c r="VMM186" s="13">
        <f t="shared" si="237"/>
        <v>0</v>
      </c>
      <c r="VMN186" s="13">
        <f t="shared" si="237"/>
        <v>0</v>
      </c>
      <c r="VMO186" s="13">
        <f t="shared" si="237"/>
        <v>0</v>
      </c>
      <c r="VMP186" s="13">
        <f t="shared" si="237"/>
        <v>0</v>
      </c>
      <c r="VMQ186" s="13">
        <f t="shared" si="237"/>
        <v>0</v>
      </c>
      <c r="VMR186" s="13">
        <f t="shared" si="237"/>
        <v>0</v>
      </c>
      <c r="VMS186" s="13">
        <f t="shared" si="237"/>
        <v>0</v>
      </c>
      <c r="VMT186" s="13">
        <f t="shared" si="237"/>
        <v>0</v>
      </c>
      <c r="VMU186" s="13">
        <f t="shared" si="237"/>
        <v>0</v>
      </c>
      <c r="VMV186" s="13">
        <f t="shared" si="237"/>
        <v>0</v>
      </c>
      <c r="VMW186" s="13">
        <f t="shared" si="237"/>
        <v>0</v>
      </c>
      <c r="VMX186" s="13">
        <f t="shared" si="237"/>
        <v>0</v>
      </c>
      <c r="VMY186" s="13">
        <f t="shared" si="237"/>
        <v>0</v>
      </c>
      <c r="VMZ186" s="13">
        <f t="shared" si="237"/>
        <v>0</v>
      </c>
      <c r="VNA186" s="13">
        <f t="shared" si="237"/>
        <v>0</v>
      </c>
      <c r="VNB186" s="13">
        <f t="shared" si="237"/>
        <v>0</v>
      </c>
      <c r="VNC186" s="13">
        <f t="shared" si="237"/>
        <v>0</v>
      </c>
      <c r="VND186" s="13">
        <f t="shared" si="237"/>
        <v>0</v>
      </c>
      <c r="VNE186" s="13">
        <f t="shared" si="237"/>
        <v>0</v>
      </c>
      <c r="VNF186" s="13">
        <f t="shared" si="237"/>
        <v>0</v>
      </c>
      <c r="VNG186" s="13">
        <f t="shared" si="237"/>
        <v>0</v>
      </c>
      <c r="VNH186" s="13">
        <f t="shared" si="237"/>
        <v>0</v>
      </c>
      <c r="VNI186" s="13">
        <f t="shared" si="237"/>
        <v>0</v>
      </c>
      <c r="VNJ186" s="13">
        <f t="shared" si="237"/>
        <v>0</v>
      </c>
      <c r="VNK186" s="13">
        <f t="shared" si="237"/>
        <v>0</v>
      </c>
      <c r="VNL186" s="13">
        <f t="shared" si="237"/>
        <v>0</v>
      </c>
      <c r="VNM186" s="13">
        <f t="shared" si="237"/>
        <v>0</v>
      </c>
      <c r="VNN186" s="13">
        <f t="shared" si="237"/>
        <v>0</v>
      </c>
      <c r="VNO186" s="13">
        <f t="shared" si="237"/>
        <v>0</v>
      </c>
      <c r="VNP186" s="13">
        <f t="shared" si="237"/>
        <v>0</v>
      </c>
      <c r="VNQ186" s="13">
        <f t="shared" si="237"/>
        <v>0</v>
      </c>
      <c r="VNR186" s="13">
        <f t="shared" si="237"/>
        <v>0</v>
      </c>
      <c r="VNS186" s="13">
        <f t="shared" si="237"/>
        <v>0</v>
      </c>
      <c r="VNT186" s="13">
        <f t="shared" si="237"/>
        <v>0</v>
      </c>
      <c r="VNU186" s="13">
        <f t="shared" ref="VNU186:VQF186" si="238">general_device_image.description</f>
        <v>0</v>
      </c>
      <c r="VNV186" s="13">
        <f t="shared" si="238"/>
        <v>0</v>
      </c>
      <c r="VNW186" s="13">
        <f t="shared" si="238"/>
        <v>0</v>
      </c>
      <c r="VNX186" s="13">
        <f t="shared" si="238"/>
        <v>0</v>
      </c>
      <c r="VNY186" s="13">
        <f t="shared" si="238"/>
        <v>0</v>
      </c>
      <c r="VNZ186" s="13">
        <f t="shared" si="238"/>
        <v>0</v>
      </c>
      <c r="VOA186" s="13">
        <f t="shared" si="238"/>
        <v>0</v>
      </c>
      <c r="VOB186" s="13">
        <f t="shared" si="238"/>
        <v>0</v>
      </c>
      <c r="VOC186" s="13">
        <f t="shared" si="238"/>
        <v>0</v>
      </c>
      <c r="VOD186" s="13">
        <f t="shared" si="238"/>
        <v>0</v>
      </c>
      <c r="VOE186" s="13">
        <f t="shared" si="238"/>
        <v>0</v>
      </c>
      <c r="VOF186" s="13">
        <f t="shared" si="238"/>
        <v>0</v>
      </c>
      <c r="VOG186" s="13">
        <f t="shared" si="238"/>
        <v>0</v>
      </c>
      <c r="VOH186" s="13">
        <f t="shared" si="238"/>
        <v>0</v>
      </c>
      <c r="VOI186" s="13">
        <f t="shared" si="238"/>
        <v>0</v>
      </c>
      <c r="VOJ186" s="13">
        <f t="shared" si="238"/>
        <v>0</v>
      </c>
      <c r="VOK186" s="13">
        <f t="shared" si="238"/>
        <v>0</v>
      </c>
      <c r="VOL186" s="13">
        <f t="shared" si="238"/>
        <v>0</v>
      </c>
      <c r="VOM186" s="13">
        <f t="shared" si="238"/>
        <v>0</v>
      </c>
      <c r="VON186" s="13">
        <f t="shared" si="238"/>
        <v>0</v>
      </c>
      <c r="VOO186" s="13">
        <f t="shared" si="238"/>
        <v>0</v>
      </c>
      <c r="VOP186" s="13">
        <f t="shared" si="238"/>
        <v>0</v>
      </c>
      <c r="VOQ186" s="13">
        <f t="shared" si="238"/>
        <v>0</v>
      </c>
      <c r="VOR186" s="13">
        <f t="shared" si="238"/>
        <v>0</v>
      </c>
      <c r="VOS186" s="13">
        <f t="shared" si="238"/>
        <v>0</v>
      </c>
      <c r="VOT186" s="13">
        <f t="shared" si="238"/>
        <v>0</v>
      </c>
      <c r="VOU186" s="13">
        <f t="shared" si="238"/>
        <v>0</v>
      </c>
      <c r="VOV186" s="13">
        <f t="shared" si="238"/>
        <v>0</v>
      </c>
      <c r="VOW186" s="13">
        <f t="shared" si="238"/>
        <v>0</v>
      </c>
      <c r="VOX186" s="13">
        <f t="shared" si="238"/>
        <v>0</v>
      </c>
      <c r="VOY186" s="13">
        <f t="shared" si="238"/>
        <v>0</v>
      </c>
      <c r="VOZ186" s="13">
        <f t="shared" si="238"/>
        <v>0</v>
      </c>
      <c r="VPA186" s="13">
        <f t="shared" si="238"/>
        <v>0</v>
      </c>
      <c r="VPB186" s="13">
        <f t="shared" si="238"/>
        <v>0</v>
      </c>
      <c r="VPC186" s="13">
        <f t="shared" si="238"/>
        <v>0</v>
      </c>
      <c r="VPD186" s="13">
        <f t="shared" si="238"/>
        <v>0</v>
      </c>
      <c r="VPE186" s="13">
        <f t="shared" si="238"/>
        <v>0</v>
      </c>
      <c r="VPF186" s="13">
        <f t="shared" si="238"/>
        <v>0</v>
      </c>
      <c r="VPG186" s="13">
        <f t="shared" si="238"/>
        <v>0</v>
      </c>
      <c r="VPH186" s="13">
        <f t="shared" si="238"/>
        <v>0</v>
      </c>
      <c r="VPI186" s="13">
        <f t="shared" si="238"/>
        <v>0</v>
      </c>
      <c r="VPJ186" s="13">
        <f t="shared" si="238"/>
        <v>0</v>
      </c>
      <c r="VPK186" s="13">
        <f t="shared" si="238"/>
        <v>0</v>
      </c>
      <c r="VPL186" s="13">
        <f t="shared" si="238"/>
        <v>0</v>
      </c>
      <c r="VPM186" s="13">
        <f t="shared" si="238"/>
        <v>0</v>
      </c>
      <c r="VPN186" s="13">
        <f t="shared" si="238"/>
        <v>0</v>
      </c>
      <c r="VPO186" s="13">
        <f t="shared" si="238"/>
        <v>0</v>
      </c>
      <c r="VPP186" s="13">
        <f t="shared" si="238"/>
        <v>0</v>
      </c>
      <c r="VPQ186" s="13">
        <f t="shared" si="238"/>
        <v>0</v>
      </c>
      <c r="VPR186" s="13">
        <f t="shared" si="238"/>
        <v>0</v>
      </c>
      <c r="VPS186" s="13">
        <f t="shared" si="238"/>
        <v>0</v>
      </c>
      <c r="VPT186" s="13">
        <f t="shared" si="238"/>
        <v>0</v>
      </c>
      <c r="VPU186" s="13">
        <f t="shared" si="238"/>
        <v>0</v>
      </c>
      <c r="VPV186" s="13">
        <f t="shared" si="238"/>
        <v>0</v>
      </c>
      <c r="VPW186" s="13">
        <f t="shared" si="238"/>
        <v>0</v>
      </c>
      <c r="VPX186" s="13">
        <f t="shared" si="238"/>
        <v>0</v>
      </c>
      <c r="VPY186" s="13">
        <f t="shared" si="238"/>
        <v>0</v>
      </c>
      <c r="VPZ186" s="13">
        <f t="shared" si="238"/>
        <v>0</v>
      </c>
      <c r="VQA186" s="13">
        <f t="shared" si="238"/>
        <v>0</v>
      </c>
      <c r="VQB186" s="13">
        <f t="shared" si="238"/>
        <v>0</v>
      </c>
      <c r="VQC186" s="13">
        <f t="shared" si="238"/>
        <v>0</v>
      </c>
      <c r="VQD186" s="13">
        <f t="shared" si="238"/>
        <v>0</v>
      </c>
      <c r="VQE186" s="13">
        <f t="shared" si="238"/>
        <v>0</v>
      </c>
      <c r="VQF186" s="13">
        <f t="shared" si="238"/>
        <v>0</v>
      </c>
      <c r="VQG186" s="13">
        <f t="shared" ref="VQG186:VSR186" si="239">general_device_image.description</f>
        <v>0</v>
      </c>
      <c r="VQH186" s="13">
        <f t="shared" si="239"/>
        <v>0</v>
      </c>
      <c r="VQI186" s="13">
        <f t="shared" si="239"/>
        <v>0</v>
      </c>
      <c r="VQJ186" s="13">
        <f t="shared" si="239"/>
        <v>0</v>
      </c>
      <c r="VQK186" s="13">
        <f t="shared" si="239"/>
        <v>0</v>
      </c>
      <c r="VQL186" s="13">
        <f t="shared" si="239"/>
        <v>0</v>
      </c>
      <c r="VQM186" s="13">
        <f t="shared" si="239"/>
        <v>0</v>
      </c>
      <c r="VQN186" s="13">
        <f t="shared" si="239"/>
        <v>0</v>
      </c>
      <c r="VQO186" s="13">
        <f t="shared" si="239"/>
        <v>0</v>
      </c>
      <c r="VQP186" s="13">
        <f t="shared" si="239"/>
        <v>0</v>
      </c>
      <c r="VQQ186" s="13">
        <f t="shared" si="239"/>
        <v>0</v>
      </c>
      <c r="VQR186" s="13">
        <f t="shared" si="239"/>
        <v>0</v>
      </c>
      <c r="VQS186" s="13">
        <f t="shared" si="239"/>
        <v>0</v>
      </c>
      <c r="VQT186" s="13">
        <f t="shared" si="239"/>
        <v>0</v>
      </c>
      <c r="VQU186" s="13">
        <f t="shared" si="239"/>
        <v>0</v>
      </c>
      <c r="VQV186" s="13">
        <f t="shared" si="239"/>
        <v>0</v>
      </c>
      <c r="VQW186" s="13">
        <f t="shared" si="239"/>
        <v>0</v>
      </c>
      <c r="VQX186" s="13">
        <f t="shared" si="239"/>
        <v>0</v>
      </c>
      <c r="VQY186" s="13">
        <f t="shared" si="239"/>
        <v>0</v>
      </c>
      <c r="VQZ186" s="13">
        <f t="shared" si="239"/>
        <v>0</v>
      </c>
      <c r="VRA186" s="13">
        <f t="shared" si="239"/>
        <v>0</v>
      </c>
      <c r="VRB186" s="13">
        <f t="shared" si="239"/>
        <v>0</v>
      </c>
      <c r="VRC186" s="13">
        <f t="shared" si="239"/>
        <v>0</v>
      </c>
      <c r="VRD186" s="13">
        <f t="shared" si="239"/>
        <v>0</v>
      </c>
      <c r="VRE186" s="13">
        <f t="shared" si="239"/>
        <v>0</v>
      </c>
      <c r="VRF186" s="13">
        <f t="shared" si="239"/>
        <v>0</v>
      </c>
      <c r="VRG186" s="13">
        <f t="shared" si="239"/>
        <v>0</v>
      </c>
      <c r="VRH186" s="13">
        <f t="shared" si="239"/>
        <v>0</v>
      </c>
      <c r="VRI186" s="13">
        <f t="shared" si="239"/>
        <v>0</v>
      </c>
      <c r="VRJ186" s="13">
        <f t="shared" si="239"/>
        <v>0</v>
      </c>
      <c r="VRK186" s="13">
        <f t="shared" si="239"/>
        <v>0</v>
      </c>
      <c r="VRL186" s="13">
        <f t="shared" si="239"/>
        <v>0</v>
      </c>
      <c r="VRM186" s="13">
        <f t="shared" si="239"/>
        <v>0</v>
      </c>
      <c r="VRN186" s="13">
        <f t="shared" si="239"/>
        <v>0</v>
      </c>
      <c r="VRO186" s="13">
        <f t="shared" si="239"/>
        <v>0</v>
      </c>
      <c r="VRP186" s="13">
        <f t="shared" si="239"/>
        <v>0</v>
      </c>
      <c r="VRQ186" s="13">
        <f t="shared" si="239"/>
        <v>0</v>
      </c>
      <c r="VRR186" s="13">
        <f t="shared" si="239"/>
        <v>0</v>
      </c>
      <c r="VRS186" s="13">
        <f t="shared" si="239"/>
        <v>0</v>
      </c>
      <c r="VRT186" s="13">
        <f t="shared" si="239"/>
        <v>0</v>
      </c>
      <c r="VRU186" s="13">
        <f t="shared" si="239"/>
        <v>0</v>
      </c>
      <c r="VRV186" s="13">
        <f t="shared" si="239"/>
        <v>0</v>
      </c>
      <c r="VRW186" s="13">
        <f t="shared" si="239"/>
        <v>0</v>
      </c>
      <c r="VRX186" s="13">
        <f t="shared" si="239"/>
        <v>0</v>
      </c>
      <c r="VRY186" s="13">
        <f t="shared" si="239"/>
        <v>0</v>
      </c>
      <c r="VRZ186" s="13">
        <f t="shared" si="239"/>
        <v>0</v>
      </c>
      <c r="VSA186" s="13">
        <f t="shared" si="239"/>
        <v>0</v>
      </c>
      <c r="VSB186" s="13">
        <f t="shared" si="239"/>
        <v>0</v>
      </c>
      <c r="VSC186" s="13">
        <f t="shared" si="239"/>
        <v>0</v>
      </c>
      <c r="VSD186" s="13">
        <f t="shared" si="239"/>
        <v>0</v>
      </c>
      <c r="VSE186" s="13">
        <f t="shared" si="239"/>
        <v>0</v>
      </c>
      <c r="VSF186" s="13">
        <f t="shared" si="239"/>
        <v>0</v>
      </c>
      <c r="VSG186" s="13">
        <f t="shared" si="239"/>
        <v>0</v>
      </c>
      <c r="VSH186" s="13">
        <f t="shared" si="239"/>
        <v>0</v>
      </c>
      <c r="VSI186" s="13">
        <f t="shared" si="239"/>
        <v>0</v>
      </c>
      <c r="VSJ186" s="13">
        <f t="shared" si="239"/>
        <v>0</v>
      </c>
      <c r="VSK186" s="13">
        <f t="shared" si="239"/>
        <v>0</v>
      </c>
      <c r="VSL186" s="13">
        <f t="shared" si="239"/>
        <v>0</v>
      </c>
      <c r="VSM186" s="13">
        <f t="shared" si="239"/>
        <v>0</v>
      </c>
      <c r="VSN186" s="13">
        <f t="shared" si="239"/>
        <v>0</v>
      </c>
      <c r="VSO186" s="13">
        <f t="shared" si="239"/>
        <v>0</v>
      </c>
      <c r="VSP186" s="13">
        <f t="shared" si="239"/>
        <v>0</v>
      </c>
      <c r="VSQ186" s="13">
        <f t="shared" si="239"/>
        <v>0</v>
      </c>
      <c r="VSR186" s="13">
        <f t="shared" si="239"/>
        <v>0</v>
      </c>
      <c r="VSS186" s="13">
        <f t="shared" ref="VSS186:VVD186" si="240">general_device_image.description</f>
        <v>0</v>
      </c>
      <c r="VST186" s="13">
        <f t="shared" si="240"/>
        <v>0</v>
      </c>
      <c r="VSU186" s="13">
        <f t="shared" si="240"/>
        <v>0</v>
      </c>
      <c r="VSV186" s="13">
        <f t="shared" si="240"/>
        <v>0</v>
      </c>
      <c r="VSW186" s="13">
        <f t="shared" si="240"/>
        <v>0</v>
      </c>
      <c r="VSX186" s="13">
        <f t="shared" si="240"/>
        <v>0</v>
      </c>
      <c r="VSY186" s="13">
        <f t="shared" si="240"/>
        <v>0</v>
      </c>
      <c r="VSZ186" s="13">
        <f t="shared" si="240"/>
        <v>0</v>
      </c>
      <c r="VTA186" s="13">
        <f t="shared" si="240"/>
        <v>0</v>
      </c>
      <c r="VTB186" s="13">
        <f t="shared" si="240"/>
        <v>0</v>
      </c>
      <c r="VTC186" s="13">
        <f t="shared" si="240"/>
        <v>0</v>
      </c>
      <c r="VTD186" s="13">
        <f t="shared" si="240"/>
        <v>0</v>
      </c>
      <c r="VTE186" s="13">
        <f t="shared" si="240"/>
        <v>0</v>
      </c>
      <c r="VTF186" s="13">
        <f t="shared" si="240"/>
        <v>0</v>
      </c>
      <c r="VTG186" s="13">
        <f t="shared" si="240"/>
        <v>0</v>
      </c>
      <c r="VTH186" s="13">
        <f t="shared" si="240"/>
        <v>0</v>
      </c>
      <c r="VTI186" s="13">
        <f t="shared" si="240"/>
        <v>0</v>
      </c>
      <c r="VTJ186" s="13">
        <f t="shared" si="240"/>
        <v>0</v>
      </c>
      <c r="VTK186" s="13">
        <f t="shared" si="240"/>
        <v>0</v>
      </c>
      <c r="VTL186" s="13">
        <f t="shared" si="240"/>
        <v>0</v>
      </c>
      <c r="VTM186" s="13">
        <f t="shared" si="240"/>
        <v>0</v>
      </c>
      <c r="VTN186" s="13">
        <f t="shared" si="240"/>
        <v>0</v>
      </c>
      <c r="VTO186" s="13">
        <f t="shared" si="240"/>
        <v>0</v>
      </c>
      <c r="VTP186" s="13">
        <f t="shared" si="240"/>
        <v>0</v>
      </c>
      <c r="VTQ186" s="13">
        <f t="shared" si="240"/>
        <v>0</v>
      </c>
      <c r="VTR186" s="13">
        <f t="shared" si="240"/>
        <v>0</v>
      </c>
      <c r="VTS186" s="13">
        <f t="shared" si="240"/>
        <v>0</v>
      </c>
      <c r="VTT186" s="13">
        <f t="shared" si="240"/>
        <v>0</v>
      </c>
      <c r="VTU186" s="13">
        <f t="shared" si="240"/>
        <v>0</v>
      </c>
      <c r="VTV186" s="13">
        <f t="shared" si="240"/>
        <v>0</v>
      </c>
      <c r="VTW186" s="13">
        <f t="shared" si="240"/>
        <v>0</v>
      </c>
      <c r="VTX186" s="13">
        <f t="shared" si="240"/>
        <v>0</v>
      </c>
      <c r="VTY186" s="13">
        <f t="shared" si="240"/>
        <v>0</v>
      </c>
      <c r="VTZ186" s="13">
        <f t="shared" si="240"/>
        <v>0</v>
      </c>
      <c r="VUA186" s="13">
        <f t="shared" si="240"/>
        <v>0</v>
      </c>
      <c r="VUB186" s="13">
        <f t="shared" si="240"/>
        <v>0</v>
      </c>
      <c r="VUC186" s="13">
        <f t="shared" si="240"/>
        <v>0</v>
      </c>
      <c r="VUD186" s="13">
        <f t="shared" si="240"/>
        <v>0</v>
      </c>
      <c r="VUE186" s="13">
        <f t="shared" si="240"/>
        <v>0</v>
      </c>
      <c r="VUF186" s="13">
        <f t="shared" si="240"/>
        <v>0</v>
      </c>
      <c r="VUG186" s="13">
        <f t="shared" si="240"/>
        <v>0</v>
      </c>
      <c r="VUH186" s="13">
        <f t="shared" si="240"/>
        <v>0</v>
      </c>
      <c r="VUI186" s="13">
        <f t="shared" si="240"/>
        <v>0</v>
      </c>
      <c r="VUJ186" s="13">
        <f t="shared" si="240"/>
        <v>0</v>
      </c>
      <c r="VUK186" s="13">
        <f t="shared" si="240"/>
        <v>0</v>
      </c>
      <c r="VUL186" s="13">
        <f t="shared" si="240"/>
        <v>0</v>
      </c>
      <c r="VUM186" s="13">
        <f t="shared" si="240"/>
        <v>0</v>
      </c>
      <c r="VUN186" s="13">
        <f t="shared" si="240"/>
        <v>0</v>
      </c>
      <c r="VUO186" s="13">
        <f t="shared" si="240"/>
        <v>0</v>
      </c>
      <c r="VUP186" s="13">
        <f t="shared" si="240"/>
        <v>0</v>
      </c>
      <c r="VUQ186" s="13">
        <f t="shared" si="240"/>
        <v>0</v>
      </c>
      <c r="VUR186" s="13">
        <f t="shared" si="240"/>
        <v>0</v>
      </c>
      <c r="VUS186" s="13">
        <f t="shared" si="240"/>
        <v>0</v>
      </c>
      <c r="VUT186" s="13">
        <f t="shared" si="240"/>
        <v>0</v>
      </c>
      <c r="VUU186" s="13">
        <f t="shared" si="240"/>
        <v>0</v>
      </c>
      <c r="VUV186" s="13">
        <f t="shared" si="240"/>
        <v>0</v>
      </c>
      <c r="VUW186" s="13">
        <f t="shared" si="240"/>
        <v>0</v>
      </c>
      <c r="VUX186" s="13">
        <f t="shared" si="240"/>
        <v>0</v>
      </c>
      <c r="VUY186" s="13">
        <f t="shared" si="240"/>
        <v>0</v>
      </c>
      <c r="VUZ186" s="13">
        <f t="shared" si="240"/>
        <v>0</v>
      </c>
      <c r="VVA186" s="13">
        <f t="shared" si="240"/>
        <v>0</v>
      </c>
      <c r="VVB186" s="13">
        <f t="shared" si="240"/>
        <v>0</v>
      </c>
      <c r="VVC186" s="13">
        <f t="shared" si="240"/>
        <v>0</v>
      </c>
      <c r="VVD186" s="13">
        <f t="shared" si="240"/>
        <v>0</v>
      </c>
      <c r="VVE186" s="13">
        <f t="shared" ref="VVE186:VXP186" si="241">general_device_image.description</f>
        <v>0</v>
      </c>
      <c r="VVF186" s="13">
        <f t="shared" si="241"/>
        <v>0</v>
      </c>
      <c r="VVG186" s="13">
        <f t="shared" si="241"/>
        <v>0</v>
      </c>
      <c r="VVH186" s="13">
        <f t="shared" si="241"/>
        <v>0</v>
      </c>
      <c r="VVI186" s="13">
        <f t="shared" si="241"/>
        <v>0</v>
      </c>
      <c r="VVJ186" s="13">
        <f t="shared" si="241"/>
        <v>0</v>
      </c>
      <c r="VVK186" s="13">
        <f t="shared" si="241"/>
        <v>0</v>
      </c>
      <c r="VVL186" s="13">
        <f t="shared" si="241"/>
        <v>0</v>
      </c>
      <c r="VVM186" s="13">
        <f t="shared" si="241"/>
        <v>0</v>
      </c>
      <c r="VVN186" s="13">
        <f t="shared" si="241"/>
        <v>0</v>
      </c>
      <c r="VVO186" s="13">
        <f t="shared" si="241"/>
        <v>0</v>
      </c>
      <c r="VVP186" s="13">
        <f t="shared" si="241"/>
        <v>0</v>
      </c>
      <c r="VVQ186" s="13">
        <f t="shared" si="241"/>
        <v>0</v>
      </c>
      <c r="VVR186" s="13">
        <f t="shared" si="241"/>
        <v>0</v>
      </c>
      <c r="VVS186" s="13">
        <f t="shared" si="241"/>
        <v>0</v>
      </c>
      <c r="VVT186" s="13">
        <f t="shared" si="241"/>
        <v>0</v>
      </c>
      <c r="VVU186" s="13">
        <f t="shared" si="241"/>
        <v>0</v>
      </c>
      <c r="VVV186" s="13">
        <f t="shared" si="241"/>
        <v>0</v>
      </c>
      <c r="VVW186" s="13">
        <f t="shared" si="241"/>
        <v>0</v>
      </c>
      <c r="VVX186" s="13">
        <f t="shared" si="241"/>
        <v>0</v>
      </c>
      <c r="VVY186" s="13">
        <f t="shared" si="241"/>
        <v>0</v>
      </c>
      <c r="VVZ186" s="13">
        <f t="shared" si="241"/>
        <v>0</v>
      </c>
      <c r="VWA186" s="13">
        <f t="shared" si="241"/>
        <v>0</v>
      </c>
      <c r="VWB186" s="13">
        <f t="shared" si="241"/>
        <v>0</v>
      </c>
      <c r="VWC186" s="13">
        <f t="shared" si="241"/>
        <v>0</v>
      </c>
      <c r="VWD186" s="13">
        <f t="shared" si="241"/>
        <v>0</v>
      </c>
      <c r="VWE186" s="13">
        <f t="shared" si="241"/>
        <v>0</v>
      </c>
      <c r="VWF186" s="13">
        <f t="shared" si="241"/>
        <v>0</v>
      </c>
      <c r="VWG186" s="13">
        <f t="shared" si="241"/>
        <v>0</v>
      </c>
      <c r="VWH186" s="13">
        <f t="shared" si="241"/>
        <v>0</v>
      </c>
      <c r="VWI186" s="13">
        <f t="shared" si="241"/>
        <v>0</v>
      </c>
      <c r="VWJ186" s="13">
        <f t="shared" si="241"/>
        <v>0</v>
      </c>
      <c r="VWK186" s="13">
        <f t="shared" si="241"/>
        <v>0</v>
      </c>
      <c r="VWL186" s="13">
        <f t="shared" si="241"/>
        <v>0</v>
      </c>
      <c r="VWM186" s="13">
        <f t="shared" si="241"/>
        <v>0</v>
      </c>
      <c r="VWN186" s="13">
        <f t="shared" si="241"/>
        <v>0</v>
      </c>
      <c r="VWO186" s="13">
        <f t="shared" si="241"/>
        <v>0</v>
      </c>
      <c r="VWP186" s="13">
        <f t="shared" si="241"/>
        <v>0</v>
      </c>
      <c r="VWQ186" s="13">
        <f t="shared" si="241"/>
        <v>0</v>
      </c>
      <c r="VWR186" s="13">
        <f t="shared" si="241"/>
        <v>0</v>
      </c>
      <c r="VWS186" s="13">
        <f t="shared" si="241"/>
        <v>0</v>
      </c>
      <c r="VWT186" s="13">
        <f t="shared" si="241"/>
        <v>0</v>
      </c>
      <c r="VWU186" s="13">
        <f t="shared" si="241"/>
        <v>0</v>
      </c>
      <c r="VWV186" s="13">
        <f t="shared" si="241"/>
        <v>0</v>
      </c>
      <c r="VWW186" s="13">
        <f t="shared" si="241"/>
        <v>0</v>
      </c>
      <c r="VWX186" s="13">
        <f t="shared" si="241"/>
        <v>0</v>
      </c>
      <c r="VWY186" s="13">
        <f t="shared" si="241"/>
        <v>0</v>
      </c>
      <c r="VWZ186" s="13">
        <f t="shared" si="241"/>
        <v>0</v>
      </c>
      <c r="VXA186" s="13">
        <f t="shared" si="241"/>
        <v>0</v>
      </c>
      <c r="VXB186" s="13">
        <f t="shared" si="241"/>
        <v>0</v>
      </c>
      <c r="VXC186" s="13">
        <f t="shared" si="241"/>
        <v>0</v>
      </c>
      <c r="VXD186" s="13">
        <f t="shared" si="241"/>
        <v>0</v>
      </c>
      <c r="VXE186" s="13">
        <f t="shared" si="241"/>
        <v>0</v>
      </c>
      <c r="VXF186" s="13">
        <f t="shared" si="241"/>
        <v>0</v>
      </c>
      <c r="VXG186" s="13">
        <f t="shared" si="241"/>
        <v>0</v>
      </c>
      <c r="VXH186" s="13">
        <f t="shared" si="241"/>
        <v>0</v>
      </c>
      <c r="VXI186" s="13">
        <f t="shared" si="241"/>
        <v>0</v>
      </c>
      <c r="VXJ186" s="13">
        <f t="shared" si="241"/>
        <v>0</v>
      </c>
      <c r="VXK186" s="13">
        <f t="shared" si="241"/>
        <v>0</v>
      </c>
      <c r="VXL186" s="13">
        <f t="shared" si="241"/>
        <v>0</v>
      </c>
      <c r="VXM186" s="13">
        <f t="shared" si="241"/>
        <v>0</v>
      </c>
      <c r="VXN186" s="13">
        <f t="shared" si="241"/>
        <v>0</v>
      </c>
      <c r="VXO186" s="13">
        <f t="shared" si="241"/>
        <v>0</v>
      </c>
      <c r="VXP186" s="13">
        <f t="shared" si="241"/>
        <v>0</v>
      </c>
      <c r="VXQ186" s="13">
        <f t="shared" ref="VXQ186:WAB186" si="242">general_device_image.description</f>
        <v>0</v>
      </c>
      <c r="VXR186" s="13">
        <f t="shared" si="242"/>
        <v>0</v>
      </c>
      <c r="VXS186" s="13">
        <f t="shared" si="242"/>
        <v>0</v>
      </c>
      <c r="VXT186" s="13">
        <f t="shared" si="242"/>
        <v>0</v>
      </c>
      <c r="VXU186" s="13">
        <f t="shared" si="242"/>
        <v>0</v>
      </c>
      <c r="VXV186" s="13">
        <f t="shared" si="242"/>
        <v>0</v>
      </c>
      <c r="VXW186" s="13">
        <f t="shared" si="242"/>
        <v>0</v>
      </c>
      <c r="VXX186" s="13">
        <f t="shared" si="242"/>
        <v>0</v>
      </c>
      <c r="VXY186" s="13">
        <f t="shared" si="242"/>
        <v>0</v>
      </c>
      <c r="VXZ186" s="13">
        <f t="shared" si="242"/>
        <v>0</v>
      </c>
      <c r="VYA186" s="13">
        <f t="shared" si="242"/>
        <v>0</v>
      </c>
      <c r="VYB186" s="13">
        <f t="shared" si="242"/>
        <v>0</v>
      </c>
      <c r="VYC186" s="13">
        <f t="shared" si="242"/>
        <v>0</v>
      </c>
      <c r="VYD186" s="13">
        <f t="shared" si="242"/>
        <v>0</v>
      </c>
      <c r="VYE186" s="13">
        <f t="shared" si="242"/>
        <v>0</v>
      </c>
      <c r="VYF186" s="13">
        <f t="shared" si="242"/>
        <v>0</v>
      </c>
      <c r="VYG186" s="13">
        <f t="shared" si="242"/>
        <v>0</v>
      </c>
      <c r="VYH186" s="13">
        <f t="shared" si="242"/>
        <v>0</v>
      </c>
      <c r="VYI186" s="13">
        <f t="shared" si="242"/>
        <v>0</v>
      </c>
      <c r="VYJ186" s="13">
        <f t="shared" si="242"/>
        <v>0</v>
      </c>
      <c r="VYK186" s="13">
        <f t="shared" si="242"/>
        <v>0</v>
      </c>
      <c r="VYL186" s="13">
        <f t="shared" si="242"/>
        <v>0</v>
      </c>
      <c r="VYM186" s="13">
        <f t="shared" si="242"/>
        <v>0</v>
      </c>
      <c r="VYN186" s="13">
        <f t="shared" si="242"/>
        <v>0</v>
      </c>
      <c r="VYO186" s="13">
        <f t="shared" si="242"/>
        <v>0</v>
      </c>
      <c r="VYP186" s="13">
        <f t="shared" si="242"/>
        <v>0</v>
      </c>
      <c r="VYQ186" s="13">
        <f t="shared" si="242"/>
        <v>0</v>
      </c>
      <c r="VYR186" s="13">
        <f t="shared" si="242"/>
        <v>0</v>
      </c>
      <c r="VYS186" s="13">
        <f t="shared" si="242"/>
        <v>0</v>
      </c>
      <c r="VYT186" s="13">
        <f t="shared" si="242"/>
        <v>0</v>
      </c>
      <c r="VYU186" s="13">
        <f t="shared" si="242"/>
        <v>0</v>
      </c>
      <c r="VYV186" s="13">
        <f t="shared" si="242"/>
        <v>0</v>
      </c>
      <c r="VYW186" s="13">
        <f t="shared" si="242"/>
        <v>0</v>
      </c>
      <c r="VYX186" s="13">
        <f t="shared" si="242"/>
        <v>0</v>
      </c>
      <c r="VYY186" s="13">
        <f t="shared" si="242"/>
        <v>0</v>
      </c>
      <c r="VYZ186" s="13">
        <f t="shared" si="242"/>
        <v>0</v>
      </c>
      <c r="VZA186" s="13">
        <f t="shared" si="242"/>
        <v>0</v>
      </c>
      <c r="VZB186" s="13">
        <f t="shared" si="242"/>
        <v>0</v>
      </c>
      <c r="VZC186" s="13">
        <f t="shared" si="242"/>
        <v>0</v>
      </c>
      <c r="VZD186" s="13">
        <f t="shared" si="242"/>
        <v>0</v>
      </c>
      <c r="VZE186" s="13">
        <f t="shared" si="242"/>
        <v>0</v>
      </c>
      <c r="VZF186" s="13">
        <f t="shared" si="242"/>
        <v>0</v>
      </c>
      <c r="VZG186" s="13">
        <f t="shared" si="242"/>
        <v>0</v>
      </c>
      <c r="VZH186" s="13">
        <f t="shared" si="242"/>
        <v>0</v>
      </c>
      <c r="VZI186" s="13">
        <f t="shared" si="242"/>
        <v>0</v>
      </c>
      <c r="VZJ186" s="13">
        <f t="shared" si="242"/>
        <v>0</v>
      </c>
      <c r="VZK186" s="13">
        <f t="shared" si="242"/>
        <v>0</v>
      </c>
      <c r="VZL186" s="13">
        <f t="shared" si="242"/>
        <v>0</v>
      </c>
      <c r="VZM186" s="13">
        <f t="shared" si="242"/>
        <v>0</v>
      </c>
      <c r="VZN186" s="13">
        <f t="shared" si="242"/>
        <v>0</v>
      </c>
      <c r="VZO186" s="13">
        <f t="shared" si="242"/>
        <v>0</v>
      </c>
      <c r="VZP186" s="13">
        <f t="shared" si="242"/>
        <v>0</v>
      </c>
      <c r="VZQ186" s="13">
        <f t="shared" si="242"/>
        <v>0</v>
      </c>
      <c r="VZR186" s="13">
        <f t="shared" si="242"/>
        <v>0</v>
      </c>
      <c r="VZS186" s="13">
        <f t="shared" si="242"/>
        <v>0</v>
      </c>
      <c r="VZT186" s="13">
        <f t="shared" si="242"/>
        <v>0</v>
      </c>
      <c r="VZU186" s="13">
        <f t="shared" si="242"/>
        <v>0</v>
      </c>
      <c r="VZV186" s="13">
        <f t="shared" si="242"/>
        <v>0</v>
      </c>
      <c r="VZW186" s="13">
        <f t="shared" si="242"/>
        <v>0</v>
      </c>
      <c r="VZX186" s="13">
        <f t="shared" si="242"/>
        <v>0</v>
      </c>
      <c r="VZY186" s="13">
        <f t="shared" si="242"/>
        <v>0</v>
      </c>
      <c r="VZZ186" s="13">
        <f t="shared" si="242"/>
        <v>0</v>
      </c>
      <c r="WAA186" s="13">
        <f t="shared" si="242"/>
        <v>0</v>
      </c>
      <c r="WAB186" s="13">
        <f t="shared" si="242"/>
        <v>0</v>
      </c>
      <c r="WAC186" s="13">
        <f t="shared" ref="WAC186:WCN186" si="243">general_device_image.description</f>
        <v>0</v>
      </c>
      <c r="WAD186" s="13">
        <f t="shared" si="243"/>
        <v>0</v>
      </c>
      <c r="WAE186" s="13">
        <f t="shared" si="243"/>
        <v>0</v>
      </c>
      <c r="WAF186" s="13">
        <f t="shared" si="243"/>
        <v>0</v>
      </c>
      <c r="WAG186" s="13">
        <f t="shared" si="243"/>
        <v>0</v>
      </c>
      <c r="WAH186" s="13">
        <f t="shared" si="243"/>
        <v>0</v>
      </c>
      <c r="WAI186" s="13">
        <f t="shared" si="243"/>
        <v>0</v>
      </c>
      <c r="WAJ186" s="13">
        <f t="shared" si="243"/>
        <v>0</v>
      </c>
      <c r="WAK186" s="13">
        <f t="shared" si="243"/>
        <v>0</v>
      </c>
      <c r="WAL186" s="13">
        <f t="shared" si="243"/>
        <v>0</v>
      </c>
      <c r="WAM186" s="13">
        <f t="shared" si="243"/>
        <v>0</v>
      </c>
      <c r="WAN186" s="13">
        <f t="shared" si="243"/>
        <v>0</v>
      </c>
      <c r="WAO186" s="13">
        <f t="shared" si="243"/>
        <v>0</v>
      </c>
      <c r="WAP186" s="13">
        <f t="shared" si="243"/>
        <v>0</v>
      </c>
      <c r="WAQ186" s="13">
        <f t="shared" si="243"/>
        <v>0</v>
      </c>
      <c r="WAR186" s="13">
        <f t="shared" si="243"/>
        <v>0</v>
      </c>
      <c r="WAS186" s="13">
        <f t="shared" si="243"/>
        <v>0</v>
      </c>
      <c r="WAT186" s="13">
        <f t="shared" si="243"/>
        <v>0</v>
      </c>
      <c r="WAU186" s="13">
        <f t="shared" si="243"/>
        <v>0</v>
      </c>
      <c r="WAV186" s="13">
        <f t="shared" si="243"/>
        <v>0</v>
      </c>
      <c r="WAW186" s="13">
        <f t="shared" si="243"/>
        <v>0</v>
      </c>
      <c r="WAX186" s="13">
        <f t="shared" si="243"/>
        <v>0</v>
      </c>
      <c r="WAY186" s="13">
        <f t="shared" si="243"/>
        <v>0</v>
      </c>
      <c r="WAZ186" s="13">
        <f t="shared" si="243"/>
        <v>0</v>
      </c>
      <c r="WBA186" s="13">
        <f t="shared" si="243"/>
        <v>0</v>
      </c>
      <c r="WBB186" s="13">
        <f t="shared" si="243"/>
        <v>0</v>
      </c>
      <c r="WBC186" s="13">
        <f t="shared" si="243"/>
        <v>0</v>
      </c>
      <c r="WBD186" s="13">
        <f t="shared" si="243"/>
        <v>0</v>
      </c>
      <c r="WBE186" s="13">
        <f t="shared" si="243"/>
        <v>0</v>
      </c>
      <c r="WBF186" s="13">
        <f t="shared" si="243"/>
        <v>0</v>
      </c>
      <c r="WBG186" s="13">
        <f t="shared" si="243"/>
        <v>0</v>
      </c>
      <c r="WBH186" s="13">
        <f t="shared" si="243"/>
        <v>0</v>
      </c>
      <c r="WBI186" s="13">
        <f t="shared" si="243"/>
        <v>0</v>
      </c>
      <c r="WBJ186" s="13">
        <f t="shared" si="243"/>
        <v>0</v>
      </c>
      <c r="WBK186" s="13">
        <f t="shared" si="243"/>
        <v>0</v>
      </c>
      <c r="WBL186" s="13">
        <f t="shared" si="243"/>
        <v>0</v>
      </c>
      <c r="WBM186" s="13">
        <f t="shared" si="243"/>
        <v>0</v>
      </c>
      <c r="WBN186" s="13">
        <f t="shared" si="243"/>
        <v>0</v>
      </c>
      <c r="WBO186" s="13">
        <f t="shared" si="243"/>
        <v>0</v>
      </c>
      <c r="WBP186" s="13">
        <f t="shared" si="243"/>
        <v>0</v>
      </c>
      <c r="WBQ186" s="13">
        <f t="shared" si="243"/>
        <v>0</v>
      </c>
      <c r="WBR186" s="13">
        <f t="shared" si="243"/>
        <v>0</v>
      </c>
      <c r="WBS186" s="13">
        <f t="shared" si="243"/>
        <v>0</v>
      </c>
      <c r="WBT186" s="13">
        <f t="shared" si="243"/>
        <v>0</v>
      </c>
      <c r="WBU186" s="13">
        <f t="shared" si="243"/>
        <v>0</v>
      </c>
      <c r="WBV186" s="13">
        <f t="shared" si="243"/>
        <v>0</v>
      </c>
      <c r="WBW186" s="13">
        <f t="shared" si="243"/>
        <v>0</v>
      </c>
      <c r="WBX186" s="13">
        <f t="shared" si="243"/>
        <v>0</v>
      </c>
      <c r="WBY186" s="13">
        <f t="shared" si="243"/>
        <v>0</v>
      </c>
      <c r="WBZ186" s="13">
        <f t="shared" si="243"/>
        <v>0</v>
      </c>
      <c r="WCA186" s="13">
        <f t="shared" si="243"/>
        <v>0</v>
      </c>
      <c r="WCB186" s="13">
        <f t="shared" si="243"/>
        <v>0</v>
      </c>
      <c r="WCC186" s="13">
        <f t="shared" si="243"/>
        <v>0</v>
      </c>
      <c r="WCD186" s="13">
        <f t="shared" si="243"/>
        <v>0</v>
      </c>
      <c r="WCE186" s="13">
        <f t="shared" si="243"/>
        <v>0</v>
      </c>
      <c r="WCF186" s="13">
        <f t="shared" si="243"/>
        <v>0</v>
      </c>
      <c r="WCG186" s="13">
        <f t="shared" si="243"/>
        <v>0</v>
      </c>
      <c r="WCH186" s="13">
        <f t="shared" si="243"/>
        <v>0</v>
      </c>
      <c r="WCI186" s="13">
        <f t="shared" si="243"/>
        <v>0</v>
      </c>
      <c r="WCJ186" s="13">
        <f t="shared" si="243"/>
        <v>0</v>
      </c>
      <c r="WCK186" s="13">
        <f t="shared" si="243"/>
        <v>0</v>
      </c>
      <c r="WCL186" s="13">
        <f t="shared" si="243"/>
        <v>0</v>
      </c>
      <c r="WCM186" s="13">
        <f t="shared" si="243"/>
        <v>0</v>
      </c>
      <c r="WCN186" s="13">
        <f t="shared" si="243"/>
        <v>0</v>
      </c>
      <c r="WCO186" s="13">
        <f t="shared" ref="WCO186:WEZ186" si="244">general_device_image.description</f>
        <v>0</v>
      </c>
      <c r="WCP186" s="13">
        <f t="shared" si="244"/>
        <v>0</v>
      </c>
      <c r="WCQ186" s="13">
        <f t="shared" si="244"/>
        <v>0</v>
      </c>
      <c r="WCR186" s="13">
        <f t="shared" si="244"/>
        <v>0</v>
      </c>
      <c r="WCS186" s="13">
        <f t="shared" si="244"/>
        <v>0</v>
      </c>
      <c r="WCT186" s="13">
        <f t="shared" si="244"/>
        <v>0</v>
      </c>
      <c r="WCU186" s="13">
        <f t="shared" si="244"/>
        <v>0</v>
      </c>
      <c r="WCV186" s="13">
        <f t="shared" si="244"/>
        <v>0</v>
      </c>
      <c r="WCW186" s="13">
        <f t="shared" si="244"/>
        <v>0</v>
      </c>
      <c r="WCX186" s="13">
        <f t="shared" si="244"/>
        <v>0</v>
      </c>
      <c r="WCY186" s="13">
        <f t="shared" si="244"/>
        <v>0</v>
      </c>
      <c r="WCZ186" s="13">
        <f t="shared" si="244"/>
        <v>0</v>
      </c>
      <c r="WDA186" s="13">
        <f t="shared" si="244"/>
        <v>0</v>
      </c>
      <c r="WDB186" s="13">
        <f t="shared" si="244"/>
        <v>0</v>
      </c>
      <c r="WDC186" s="13">
        <f t="shared" si="244"/>
        <v>0</v>
      </c>
      <c r="WDD186" s="13">
        <f t="shared" si="244"/>
        <v>0</v>
      </c>
      <c r="WDE186" s="13">
        <f t="shared" si="244"/>
        <v>0</v>
      </c>
      <c r="WDF186" s="13">
        <f t="shared" si="244"/>
        <v>0</v>
      </c>
      <c r="WDG186" s="13">
        <f t="shared" si="244"/>
        <v>0</v>
      </c>
      <c r="WDH186" s="13">
        <f t="shared" si="244"/>
        <v>0</v>
      </c>
      <c r="WDI186" s="13">
        <f t="shared" si="244"/>
        <v>0</v>
      </c>
      <c r="WDJ186" s="13">
        <f t="shared" si="244"/>
        <v>0</v>
      </c>
      <c r="WDK186" s="13">
        <f t="shared" si="244"/>
        <v>0</v>
      </c>
      <c r="WDL186" s="13">
        <f t="shared" si="244"/>
        <v>0</v>
      </c>
      <c r="WDM186" s="13">
        <f t="shared" si="244"/>
        <v>0</v>
      </c>
      <c r="WDN186" s="13">
        <f t="shared" si="244"/>
        <v>0</v>
      </c>
      <c r="WDO186" s="13">
        <f t="shared" si="244"/>
        <v>0</v>
      </c>
      <c r="WDP186" s="13">
        <f t="shared" si="244"/>
        <v>0</v>
      </c>
      <c r="WDQ186" s="13">
        <f t="shared" si="244"/>
        <v>0</v>
      </c>
      <c r="WDR186" s="13">
        <f t="shared" si="244"/>
        <v>0</v>
      </c>
      <c r="WDS186" s="13">
        <f t="shared" si="244"/>
        <v>0</v>
      </c>
      <c r="WDT186" s="13">
        <f t="shared" si="244"/>
        <v>0</v>
      </c>
      <c r="WDU186" s="13">
        <f t="shared" si="244"/>
        <v>0</v>
      </c>
      <c r="WDV186" s="13">
        <f t="shared" si="244"/>
        <v>0</v>
      </c>
      <c r="WDW186" s="13">
        <f t="shared" si="244"/>
        <v>0</v>
      </c>
      <c r="WDX186" s="13">
        <f t="shared" si="244"/>
        <v>0</v>
      </c>
      <c r="WDY186" s="13">
        <f t="shared" si="244"/>
        <v>0</v>
      </c>
      <c r="WDZ186" s="13">
        <f t="shared" si="244"/>
        <v>0</v>
      </c>
      <c r="WEA186" s="13">
        <f t="shared" si="244"/>
        <v>0</v>
      </c>
      <c r="WEB186" s="13">
        <f t="shared" si="244"/>
        <v>0</v>
      </c>
      <c r="WEC186" s="13">
        <f t="shared" si="244"/>
        <v>0</v>
      </c>
      <c r="WED186" s="13">
        <f t="shared" si="244"/>
        <v>0</v>
      </c>
      <c r="WEE186" s="13">
        <f t="shared" si="244"/>
        <v>0</v>
      </c>
      <c r="WEF186" s="13">
        <f t="shared" si="244"/>
        <v>0</v>
      </c>
      <c r="WEG186" s="13">
        <f t="shared" si="244"/>
        <v>0</v>
      </c>
      <c r="WEH186" s="13">
        <f t="shared" si="244"/>
        <v>0</v>
      </c>
      <c r="WEI186" s="13">
        <f t="shared" si="244"/>
        <v>0</v>
      </c>
      <c r="WEJ186" s="13">
        <f t="shared" si="244"/>
        <v>0</v>
      </c>
      <c r="WEK186" s="13">
        <f t="shared" si="244"/>
        <v>0</v>
      </c>
      <c r="WEL186" s="13">
        <f t="shared" si="244"/>
        <v>0</v>
      </c>
      <c r="WEM186" s="13">
        <f t="shared" si="244"/>
        <v>0</v>
      </c>
      <c r="WEN186" s="13">
        <f t="shared" si="244"/>
        <v>0</v>
      </c>
      <c r="WEO186" s="13">
        <f t="shared" si="244"/>
        <v>0</v>
      </c>
      <c r="WEP186" s="13">
        <f t="shared" si="244"/>
        <v>0</v>
      </c>
      <c r="WEQ186" s="13">
        <f t="shared" si="244"/>
        <v>0</v>
      </c>
      <c r="WER186" s="13">
        <f t="shared" si="244"/>
        <v>0</v>
      </c>
      <c r="WES186" s="13">
        <f t="shared" si="244"/>
        <v>0</v>
      </c>
      <c r="WET186" s="13">
        <f t="shared" si="244"/>
        <v>0</v>
      </c>
      <c r="WEU186" s="13">
        <f t="shared" si="244"/>
        <v>0</v>
      </c>
      <c r="WEV186" s="13">
        <f t="shared" si="244"/>
        <v>0</v>
      </c>
      <c r="WEW186" s="13">
        <f t="shared" si="244"/>
        <v>0</v>
      </c>
      <c r="WEX186" s="13">
        <f t="shared" si="244"/>
        <v>0</v>
      </c>
      <c r="WEY186" s="13">
        <f t="shared" si="244"/>
        <v>0</v>
      </c>
      <c r="WEZ186" s="13">
        <f t="shared" si="244"/>
        <v>0</v>
      </c>
      <c r="WFA186" s="13">
        <f t="shared" ref="WFA186:WHL186" si="245">general_device_image.description</f>
        <v>0</v>
      </c>
      <c r="WFB186" s="13">
        <f t="shared" si="245"/>
        <v>0</v>
      </c>
      <c r="WFC186" s="13">
        <f t="shared" si="245"/>
        <v>0</v>
      </c>
      <c r="WFD186" s="13">
        <f t="shared" si="245"/>
        <v>0</v>
      </c>
      <c r="WFE186" s="13">
        <f t="shared" si="245"/>
        <v>0</v>
      </c>
      <c r="WFF186" s="13">
        <f t="shared" si="245"/>
        <v>0</v>
      </c>
      <c r="WFG186" s="13">
        <f t="shared" si="245"/>
        <v>0</v>
      </c>
      <c r="WFH186" s="13">
        <f t="shared" si="245"/>
        <v>0</v>
      </c>
      <c r="WFI186" s="13">
        <f t="shared" si="245"/>
        <v>0</v>
      </c>
      <c r="WFJ186" s="13">
        <f t="shared" si="245"/>
        <v>0</v>
      </c>
      <c r="WFK186" s="13">
        <f t="shared" si="245"/>
        <v>0</v>
      </c>
      <c r="WFL186" s="13">
        <f t="shared" si="245"/>
        <v>0</v>
      </c>
      <c r="WFM186" s="13">
        <f t="shared" si="245"/>
        <v>0</v>
      </c>
      <c r="WFN186" s="13">
        <f t="shared" si="245"/>
        <v>0</v>
      </c>
      <c r="WFO186" s="13">
        <f t="shared" si="245"/>
        <v>0</v>
      </c>
      <c r="WFP186" s="13">
        <f t="shared" si="245"/>
        <v>0</v>
      </c>
      <c r="WFQ186" s="13">
        <f t="shared" si="245"/>
        <v>0</v>
      </c>
      <c r="WFR186" s="13">
        <f t="shared" si="245"/>
        <v>0</v>
      </c>
      <c r="WFS186" s="13">
        <f t="shared" si="245"/>
        <v>0</v>
      </c>
      <c r="WFT186" s="13">
        <f t="shared" si="245"/>
        <v>0</v>
      </c>
      <c r="WFU186" s="13">
        <f t="shared" si="245"/>
        <v>0</v>
      </c>
      <c r="WFV186" s="13">
        <f t="shared" si="245"/>
        <v>0</v>
      </c>
      <c r="WFW186" s="13">
        <f t="shared" si="245"/>
        <v>0</v>
      </c>
      <c r="WFX186" s="13">
        <f t="shared" si="245"/>
        <v>0</v>
      </c>
      <c r="WFY186" s="13">
        <f t="shared" si="245"/>
        <v>0</v>
      </c>
      <c r="WFZ186" s="13">
        <f t="shared" si="245"/>
        <v>0</v>
      </c>
      <c r="WGA186" s="13">
        <f t="shared" si="245"/>
        <v>0</v>
      </c>
      <c r="WGB186" s="13">
        <f t="shared" si="245"/>
        <v>0</v>
      </c>
      <c r="WGC186" s="13">
        <f t="shared" si="245"/>
        <v>0</v>
      </c>
      <c r="WGD186" s="13">
        <f t="shared" si="245"/>
        <v>0</v>
      </c>
      <c r="WGE186" s="13">
        <f t="shared" si="245"/>
        <v>0</v>
      </c>
      <c r="WGF186" s="13">
        <f t="shared" si="245"/>
        <v>0</v>
      </c>
      <c r="WGG186" s="13">
        <f t="shared" si="245"/>
        <v>0</v>
      </c>
      <c r="WGH186" s="13">
        <f t="shared" si="245"/>
        <v>0</v>
      </c>
      <c r="WGI186" s="13">
        <f t="shared" si="245"/>
        <v>0</v>
      </c>
      <c r="WGJ186" s="13">
        <f t="shared" si="245"/>
        <v>0</v>
      </c>
      <c r="WGK186" s="13">
        <f t="shared" si="245"/>
        <v>0</v>
      </c>
      <c r="WGL186" s="13">
        <f t="shared" si="245"/>
        <v>0</v>
      </c>
      <c r="WGM186" s="13">
        <f t="shared" si="245"/>
        <v>0</v>
      </c>
      <c r="WGN186" s="13">
        <f t="shared" si="245"/>
        <v>0</v>
      </c>
      <c r="WGO186" s="13">
        <f t="shared" si="245"/>
        <v>0</v>
      </c>
      <c r="WGP186" s="13">
        <f t="shared" si="245"/>
        <v>0</v>
      </c>
      <c r="WGQ186" s="13">
        <f t="shared" si="245"/>
        <v>0</v>
      </c>
      <c r="WGR186" s="13">
        <f t="shared" si="245"/>
        <v>0</v>
      </c>
      <c r="WGS186" s="13">
        <f t="shared" si="245"/>
        <v>0</v>
      </c>
      <c r="WGT186" s="13">
        <f t="shared" si="245"/>
        <v>0</v>
      </c>
      <c r="WGU186" s="13">
        <f t="shared" si="245"/>
        <v>0</v>
      </c>
      <c r="WGV186" s="13">
        <f t="shared" si="245"/>
        <v>0</v>
      </c>
      <c r="WGW186" s="13">
        <f t="shared" si="245"/>
        <v>0</v>
      </c>
      <c r="WGX186" s="13">
        <f t="shared" si="245"/>
        <v>0</v>
      </c>
      <c r="WGY186" s="13">
        <f t="shared" si="245"/>
        <v>0</v>
      </c>
      <c r="WGZ186" s="13">
        <f t="shared" si="245"/>
        <v>0</v>
      </c>
      <c r="WHA186" s="13">
        <f t="shared" si="245"/>
        <v>0</v>
      </c>
      <c r="WHB186" s="13">
        <f t="shared" si="245"/>
        <v>0</v>
      </c>
      <c r="WHC186" s="13">
        <f t="shared" si="245"/>
        <v>0</v>
      </c>
      <c r="WHD186" s="13">
        <f t="shared" si="245"/>
        <v>0</v>
      </c>
      <c r="WHE186" s="13">
        <f t="shared" si="245"/>
        <v>0</v>
      </c>
      <c r="WHF186" s="13">
        <f t="shared" si="245"/>
        <v>0</v>
      </c>
      <c r="WHG186" s="13">
        <f t="shared" si="245"/>
        <v>0</v>
      </c>
      <c r="WHH186" s="13">
        <f t="shared" si="245"/>
        <v>0</v>
      </c>
      <c r="WHI186" s="13">
        <f t="shared" si="245"/>
        <v>0</v>
      </c>
      <c r="WHJ186" s="13">
        <f t="shared" si="245"/>
        <v>0</v>
      </c>
      <c r="WHK186" s="13">
        <f t="shared" si="245"/>
        <v>0</v>
      </c>
      <c r="WHL186" s="13">
        <f t="shared" si="245"/>
        <v>0</v>
      </c>
      <c r="WHM186" s="13">
        <f t="shared" ref="WHM186:WJX186" si="246">general_device_image.description</f>
        <v>0</v>
      </c>
      <c r="WHN186" s="13">
        <f t="shared" si="246"/>
        <v>0</v>
      </c>
      <c r="WHO186" s="13">
        <f t="shared" si="246"/>
        <v>0</v>
      </c>
      <c r="WHP186" s="13">
        <f t="shared" si="246"/>
        <v>0</v>
      </c>
      <c r="WHQ186" s="13">
        <f t="shared" si="246"/>
        <v>0</v>
      </c>
      <c r="WHR186" s="13">
        <f t="shared" si="246"/>
        <v>0</v>
      </c>
      <c r="WHS186" s="13">
        <f t="shared" si="246"/>
        <v>0</v>
      </c>
      <c r="WHT186" s="13">
        <f t="shared" si="246"/>
        <v>0</v>
      </c>
      <c r="WHU186" s="13">
        <f t="shared" si="246"/>
        <v>0</v>
      </c>
      <c r="WHV186" s="13">
        <f t="shared" si="246"/>
        <v>0</v>
      </c>
      <c r="WHW186" s="13">
        <f t="shared" si="246"/>
        <v>0</v>
      </c>
      <c r="WHX186" s="13">
        <f t="shared" si="246"/>
        <v>0</v>
      </c>
      <c r="WHY186" s="13">
        <f t="shared" si="246"/>
        <v>0</v>
      </c>
      <c r="WHZ186" s="13">
        <f t="shared" si="246"/>
        <v>0</v>
      </c>
      <c r="WIA186" s="13">
        <f t="shared" si="246"/>
        <v>0</v>
      </c>
      <c r="WIB186" s="13">
        <f t="shared" si="246"/>
        <v>0</v>
      </c>
      <c r="WIC186" s="13">
        <f t="shared" si="246"/>
        <v>0</v>
      </c>
      <c r="WID186" s="13">
        <f t="shared" si="246"/>
        <v>0</v>
      </c>
      <c r="WIE186" s="13">
        <f t="shared" si="246"/>
        <v>0</v>
      </c>
      <c r="WIF186" s="13">
        <f t="shared" si="246"/>
        <v>0</v>
      </c>
      <c r="WIG186" s="13">
        <f t="shared" si="246"/>
        <v>0</v>
      </c>
      <c r="WIH186" s="13">
        <f t="shared" si="246"/>
        <v>0</v>
      </c>
      <c r="WII186" s="13">
        <f t="shared" si="246"/>
        <v>0</v>
      </c>
      <c r="WIJ186" s="13">
        <f t="shared" si="246"/>
        <v>0</v>
      </c>
      <c r="WIK186" s="13">
        <f t="shared" si="246"/>
        <v>0</v>
      </c>
      <c r="WIL186" s="13">
        <f t="shared" si="246"/>
        <v>0</v>
      </c>
      <c r="WIM186" s="13">
        <f t="shared" si="246"/>
        <v>0</v>
      </c>
      <c r="WIN186" s="13">
        <f t="shared" si="246"/>
        <v>0</v>
      </c>
      <c r="WIO186" s="13">
        <f t="shared" si="246"/>
        <v>0</v>
      </c>
      <c r="WIP186" s="13">
        <f t="shared" si="246"/>
        <v>0</v>
      </c>
      <c r="WIQ186" s="13">
        <f t="shared" si="246"/>
        <v>0</v>
      </c>
      <c r="WIR186" s="13">
        <f t="shared" si="246"/>
        <v>0</v>
      </c>
      <c r="WIS186" s="13">
        <f t="shared" si="246"/>
        <v>0</v>
      </c>
      <c r="WIT186" s="13">
        <f t="shared" si="246"/>
        <v>0</v>
      </c>
      <c r="WIU186" s="13">
        <f t="shared" si="246"/>
        <v>0</v>
      </c>
      <c r="WIV186" s="13">
        <f t="shared" si="246"/>
        <v>0</v>
      </c>
      <c r="WIW186" s="13">
        <f t="shared" si="246"/>
        <v>0</v>
      </c>
      <c r="WIX186" s="13">
        <f t="shared" si="246"/>
        <v>0</v>
      </c>
      <c r="WIY186" s="13">
        <f t="shared" si="246"/>
        <v>0</v>
      </c>
      <c r="WIZ186" s="13">
        <f t="shared" si="246"/>
        <v>0</v>
      </c>
      <c r="WJA186" s="13">
        <f t="shared" si="246"/>
        <v>0</v>
      </c>
      <c r="WJB186" s="13">
        <f t="shared" si="246"/>
        <v>0</v>
      </c>
      <c r="WJC186" s="13">
        <f t="shared" si="246"/>
        <v>0</v>
      </c>
      <c r="WJD186" s="13">
        <f t="shared" si="246"/>
        <v>0</v>
      </c>
      <c r="WJE186" s="13">
        <f t="shared" si="246"/>
        <v>0</v>
      </c>
      <c r="WJF186" s="13">
        <f t="shared" si="246"/>
        <v>0</v>
      </c>
      <c r="WJG186" s="13">
        <f t="shared" si="246"/>
        <v>0</v>
      </c>
      <c r="WJH186" s="13">
        <f t="shared" si="246"/>
        <v>0</v>
      </c>
      <c r="WJI186" s="13">
        <f t="shared" si="246"/>
        <v>0</v>
      </c>
      <c r="WJJ186" s="13">
        <f t="shared" si="246"/>
        <v>0</v>
      </c>
      <c r="WJK186" s="13">
        <f t="shared" si="246"/>
        <v>0</v>
      </c>
      <c r="WJL186" s="13">
        <f t="shared" si="246"/>
        <v>0</v>
      </c>
      <c r="WJM186" s="13">
        <f t="shared" si="246"/>
        <v>0</v>
      </c>
      <c r="WJN186" s="13">
        <f t="shared" si="246"/>
        <v>0</v>
      </c>
      <c r="WJO186" s="13">
        <f t="shared" si="246"/>
        <v>0</v>
      </c>
      <c r="WJP186" s="13">
        <f t="shared" si="246"/>
        <v>0</v>
      </c>
      <c r="WJQ186" s="13">
        <f t="shared" si="246"/>
        <v>0</v>
      </c>
      <c r="WJR186" s="13">
        <f t="shared" si="246"/>
        <v>0</v>
      </c>
      <c r="WJS186" s="13">
        <f t="shared" si="246"/>
        <v>0</v>
      </c>
      <c r="WJT186" s="13">
        <f t="shared" si="246"/>
        <v>0</v>
      </c>
      <c r="WJU186" s="13">
        <f t="shared" si="246"/>
        <v>0</v>
      </c>
      <c r="WJV186" s="13">
        <f t="shared" si="246"/>
        <v>0</v>
      </c>
      <c r="WJW186" s="13">
        <f t="shared" si="246"/>
        <v>0</v>
      </c>
      <c r="WJX186" s="13">
        <f t="shared" si="246"/>
        <v>0</v>
      </c>
      <c r="WJY186" s="13">
        <f t="shared" ref="WJY186:WMJ186" si="247">general_device_image.description</f>
        <v>0</v>
      </c>
      <c r="WJZ186" s="13">
        <f t="shared" si="247"/>
        <v>0</v>
      </c>
      <c r="WKA186" s="13">
        <f t="shared" si="247"/>
        <v>0</v>
      </c>
      <c r="WKB186" s="13">
        <f t="shared" si="247"/>
        <v>0</v>
      </c>
      <c r="WKC186" s="13">
        <f t="shared" si="247"/>
        <v>0</v>
      </c>
      <c r="WKD186" s="13">
        <f t="shared" si="247"/>
        <v>0</v>
      </c>
      <c r="WKE186" s="13">
        <f t="shared" si="247"/>
        <v>0</v>
      </c>
      <c r="WKF186" s="13">
        <f t="shared" si="247"/>
        <v>0</v>
      </c>
      <c r="WKG186" s="13">
        <f t="shared" si="247"/>
        <v>0</v>
      </c>
      <c r="WKH186" s="13">
        <f t="shared" si="247"/>
        <v>0</v>
      </c>
      <c r="WKI186" s="13">
        <f t="shared" si="247"/>
        <v>0</v>
      </c>
      <c r="WKJ186" s="13">
        <f t="shared" si="247"/>
        <v>0</v>
      </c>
      <c r="WKK186" s="13">
        <f t="shared" si="247"/>
        <v>0</v>
      </c>
      <c r="WKL186" s="13">
        <f t="shared" si="247"/>
        <v>0</v>
      </c>
      <c r="WKM186" s="13">
        <f t="shared" si="247"/>
        <v>0</v>
      </c>
      <c r="WKN186" s="13">
        <f t="shared" si="247"/>
        <v>0</v>
      </c>
      <c r="WKO186" s="13">
        <f t="shared" si="247"/>
        <v>0</v>
      </c>
      <c r="WKP186" s="13">
        <f t="shared" si="247"/>
        <v>0</v>
      </c>
      <c r="WKQ186" s="13">
        <f t="shared" si="247"/>
        <v>0</v>
      </c>
      <c r="WKR186" s="13">
        <f t="shared" si="247"/>
        <v>0</v>
      </c>
      <c r="WKS186" s="13">
        <f t="shared" si="247"/>
        <v>0</v>
      </c>
      <c r="WKT186" s="13">
        <f t="shared" si="247"/>
        <v>0</v>
      </c>
      <c r="WKU186" s="13">
        <f t="shared" si="247"/>
        <v>0</v>
      </c>
      <c r="WKV186" s="13">
        <f t="shared" si="247"/>
        <v>0</v>
      </c>
      <c r="WKW186" s="13">
        <f t="shared" si="247"/>
        <v>0</v>
      </c>
      <c r="WKX186" s="13">
        <f t="shared" si="247"/>
        <v>0</v>
      </c>
      <c r="WKY186" s="13">
        <f t="shared" si="247"/>
        <v>0</v>
      </c>
      <c r="WKZ186" s="13">
        <f t="shared" si="247"/>
        <v>0</v>
      </c>
      <c r="WLA186" s="13">
        <f t="shared" si="247"/>
        <v>0</v>
      </c>
      <c r="WLB186" s="13">
        <f t="shared" si="247"/>
        <v>0</v>
      </c>
      <c r="WLC186" s="13">
        <f t="shared" si="247"/>
        <v>0</v>
      </c>
      <c r="WLD186" s="13">
        <f t="shared" si="247"/>
        <v>0</v>
      </c>
      <c r="WLE186" s="13">
        <f t="shared" si="247"/>
        <v>0</v>
      </c>
      <c r="WLF186" s="13">
        <f t="shared" si="247"/>
        <v>0</v>
      </c>
      <c r="WLG186" s="13">
        <f t="shared" si="247"/>
        <v>0</v>
      </c>
      <c r="WLH186" s="13">
        <f t="shared" si="247"/>
        <v>0</v>
      </c>
      <c r="WLI186" s="13">
        <f t="shared" si="247"/>
        <v>0</v>
      </c>
      <c r="WLJ186" s="13">
        <f t="shared" si="247"/>
        <v>0</v>
      </c>
      <c r="WLK186" s="13">
        <f t="shared" si="247"/>
        <v>0</v>
      </c>
      <c r="WLL186" s="13">
        <f t="shared" si="247"/>
        <v>0</v>
      </c>
      <c r="WLM186" s="13">
        <f t="shared" si="247"/>
        <v>0</v>
      </c>
      <c r="WLN186" s="13">
        <f t="shared" si="247"/>
        <v>0</v>
      </c>
      <c r="WLO186" s="13">
        <f t="shared" si="247"/>
        <v>0</v>
      </c>
      <c r="WLP186" s="13">
        <f t="shared" si="247"/>
        <v>0</v>
      </c>
      <c r="WLQ186" s="13">
        <f t="shared" si="247"/>
        <v>0</v>
      </c>
      <c r="WLR186" s="13">
        <f t="shared" si="247"/>
        <v>0</v>
      </c>
      <c r="WLS186" s="13">
        <f t="shared" si="247"/>
        <v>0</v>
      </c>
      <c r="WLT186" s="13">
        <f t="shared" si="247"/>
        <v>0</v>
      </c>
      <c r="WLU186" s="13">
        <f t="shared" si="247"/>
        <v>0</v>
      </c>
      <c r="WLV186" s="13">
        <f t="shared" si="247"/>
        <v>0</v>
      </c>
      <c r="WLW186" s="13">
        <f t="shared" si="247"/>
        <v>0</v>
      </c>
      <c r="WLX186" s="13">
        <f t="shared" si="247"/>
        <v>0</v>
      </c>
      <c r="WLY186" s="13">
        <f t="shared" si="247"/>
        <v>0</v>
      </c>
      <c r="WLZ186" s="13">
        <f t="shared" si="247"/>
        <v>0</v>
      </c>
      <c r="WMA186" s="13">
        <f t="shared" si="247"/>
        <v>0</v>
      </c>
      <c r="WMB186" s="13">
        <f t="shared" si="247"/>
        <v>0</v>
      </c>
      <c r="WMC186" s="13">
        <f t="shared" si="247"/>
        <v>0</v>
      </c>
      <c r="WMD186" s="13">
        <f t="shared" si="247"/>
        <v>0</v>
      </c>
      <c r="WME186" s="13">
        <f t="shared" si="247"/>
        <v>0</v>
      </c>
      <c r="WMF186" s="13">
        <f t="shared" si="247"/>
        <v>0</v>
      </c>
      <c r="WMG186" s="13">
        <f t="shared" si="247"/>
        <v>0</v>
      </c>
      <c r="WMH186" s="13">
        <f t="shared" si="247"/>
        <v>0</v>
      </c>
      <c r="WMI186" s="13">
        <f t="shared" si="247"/>
        <v>0</v>
      </c>
      <c r="WMJ186" s="13">
        <f t="shared" si="247"/>
        <v>0</v>
      </c>
      <c r="WMK186" s="13">
        <f t="shared" ref="WMK186:WOV186" si="248">general_device_image.description</f>
        <v>0</v>
      </c>
      <c r="WML186" s="13">
        <f t="shared" si="248"/>
        <v>0</v>
      </c>
      <c r="WMM186" s="13">
        <f t="shared" si="248"/>
        <v>0</v>
      </c>
      <c r="WMN186" s="13">
        <f t="shared" si="248"/>
        <v>0</v>
      </c>
      <c r="WMO186" s="13">
        <f t="shared" si="248"/>
        <v>0</v>
      </c>
      <c r="WMP186" s="13">
        <f t="shared" si="248"/>
        <v>0</v>
      </c>
      <c r="WMQ186" s="13">
        <f t="shared" si="248"/>
        <v>0</v>
      </c>
      <c r="WMR186" s="13">
        <f t="shared" si="248"/>
        <v>0</v>
      </c>
      <c r="WMS186" s="13">
        <f t="shared" si="248"/>
        <v>0</v>
      </c>
      <c r="WMT186" s="13">
        <f t="shared" si="248"/>
        <v>0</v>
      </c>
      <c r="WMU186" s="13">
        <f t="shared" si="248"/>
        <v>0</v>
      </c>
      <c r="WMV186" s="13">
        <f t="shared" si="248"/>
        <v>0</v>
      </c>
      <c r="WMW186" s="13">
        <f t="shared" si="248"/>
        <v>0</v>
      </c>
      <c r="WMX186" s="13">
        <f t="shared" si="248"/>
        <v>0</v>
      </c>
      <c r="WMY186" s="13">
        <f t="shared" si="248"/>
        <v>0</v>
      </c>
      <c r="WMZ186" s="13">
        <f t="shared" si="248"/>
        <v>0</v>
      </c>
      <c r="WNA186" s="13">
        <f t="shared" si="248"/>
        <v>0</v>
      </c>
      <c r="WNB186" s="13">
        <f t="shared" si="248"/>
        <v>0</v>
      </c>
      <c r="WNC186" s="13">
        <f t="shared" si="248"/>
        <v>0</v>
      </c>
      <c r="WND186" s="13">
        <f t="shared" si="248"/>
        <v>0</v>
      </c>
      <c r="WNE186" s="13">
        <f t="shared" si="248"/>
        <v>0</v>
      </c>
      <c r="WNF186" s="13">
        <f t="shared" si="248"/>
        <v>0</v>
      </c>
      <c r="WNG186" s="13">
        <f t="shared" si="248"/>
        <v>0</v>
      </c>
      <c r="WNH186" s="13">
        <f t="shared" si="248"/>
        <v>0</v>
      </c>
      <c r="WNI186" s="13">
        <f t="shared" si="248"/>
        <v>0</v>
      </c>
      <c r="WNJ186" s="13">
        <f t="shared" si="248"/>
        <v>0</v>
      </c>
      <c r="WNK186" s="13">
        <f t="shared" si="248"/>
        <v>0</v>
      </c>
      <c r="WNL186" s="13">
        <f t="shared" si="248"/>
        <v>0</v>
      </c>
      <c r="WNM186" s="13">
        <f t="shared" si="248"/>
        <v>0</v>
      </c>
      <c r="WNN186" s="13">
        <f t="shared" si="248"/>
        <v>0</v>
      </c>
      <c r="WNO186" s="13">
        <f t="shared" si="248"/>
        <v>0</v>
      </c>
      <c r="WNP186" s="13">
        <f t="shared" si="248"/>
        <v>0</v>
      </c>
      <c r="WNQ186" s="13">
        <f t="shared" si="248"/>
        <v>0</v>
      </c>
      <c r="WNR186" s="13">
        <f t="shared" si="248"/>
        <v>0</v>
      </c>
      <c r="WNS186" s="13">
        <f t="shared" si="248"/>
        <v>0</v>
      </c>
      <c r="WNT186" s="13">
        <f t="shared" si="248"/>
        <v>0</v>
      </c>
      <c r="WNU186" s="13">
        <f t="shared" si="248"/>
        <v>0</v>
      </c>
      <c r="WNV186" s="13">
        <f t="shared" si="248"/>
        <v>0</v>
      </c>
      <c r="WNW186" s="13">
        <f t="shared" si="248"/>
        <v>0</v>
      </c>
      <c r="WNX186" s="13">
        <f t="shared" si="248"/>
        <v>0</v>
      </c>
      <c r="WNY186" s="13">
        <f t="shared" si="248"/>
        <v>0</v>
      </c>
      <c r="WNZ186" s="13">
        <f t="shared" si="248"/>
        <v>0</v>
      </c>
      <c r="WOA186" s="13">
        <f t="shared" si="248"/>
        <v>0</v>
      </c>
      <c r="WOB186" s="13">
        <f t="shared" si="248"/>
        <v>0</v>
      </c>
      <c r="WOC186" s="13">
        <f t="shared" si="248"/>
        <v>0</v>
      </c>
      <c r="WOD186" s="13">
        <f t="shared" si="248"/>
        <v>0</v>
      </c>
      <c r="WOE186" s="13">
        <f t="shared" si="248"/>
        <v>0</v>
      </c>
      <c r="WOF186" s="13">
        <f t="shared" si="248"/>
        <v>0</v>
      </c>
      <c r="WOG186" s="13">
        <f t="shared" si="248"/>
        <v>0</v>
      </c>
      <c r="WOH186" s="13">
        <f t="shared" si="248"/>
        <v>0</v>
      </c>
      <c r="WOI186" s="13">
        <f t="shared" si="248"/>
        <v>0</v>
      </c>
      <c r="WOJ186" s="13">
        <f t="shared" si="248"/>
        <v>0</v>
      </c>
      <c r="WOK186" s="13">
        <f t="shared" si="248"/>
        <v>0</v>
      </c>
      <c r="WOL186" s="13">
        <f t="shared" si="248"/>
        <v>0</v>
      </c>
      <c r="WOM186" s="13">
        <f t="shared" si="248"/>
        <v>0</v>
      </c>
      <c r="WON186" s="13">
        <f t="shared" si="248"/>
        <v>0</v>
      </c>
      <c r="WOO186" s="13">
        <f t="shared" si="248"/>
        <v>0</v>
      </c>
      <c r="WOP186" s="13">
        <f t="shared" si="248"/>
        <v>0</v>
      </c>
      <c r="WOQ186" s="13">
        <f t="shared" si="248"/>
        <v>0</v>
      </c>
      <c r="WOR186" s="13">
        <f t="shared" si="248"/>
        <v>0</v>
      </c>
      <c r="WOS186" s="13">
        <f t="shared" si="248"/>
        <v>0</v>
      </c>
      <c r="WOT186" s="13">
        <f t="shared" si="248"/>
        <v>0</v>
      </c>
      <c r="WOU186" s="13">
        <f t="shared" si="248"/>
        <v>0</v>
      </c>
      <c r="WOV186" s="13">
        <f t="shared" si="248"/>
        <v>0</v>
      </c>
      <c r="WOW186" s="13">
        <f t="shared" ref="WOW186:WRH186" si="249">general_device_image.description</f>
        <v>0</v>
      </c>
      <c r="WOX186" s="13">
        <f t="shared" si="249"/>
        <v>0</v>
      </c>
      <c r="WOY186" s="13">
        <f t="shared" si="249"/>
        <v>0</v>
      </c>
      <c r="WOZ186" s="13">
        <f t="shared" si="249"/>
        <v>0</v>
      </c>
      <c r="WPA186" s="13">
        <f t="shared" si="249"/>
        <v>0</v>
      </c>
      <c r="WPB186" s="13">
        <f t="shared" si="249"/>
        <v>0</v>
      </c>
      <c r="WPC186" s="13">
        <f t="shared" si="249"/>
        <v>0</v>
      </c>
      <c r="WPD186" s="13">
        <f t="shared" si="249"/>
        <v>0</v>
      </c>
      <c r="WPE186" s="13">
        <f t="shared" si="249"/>
        <v>0</v>
      </c>
      <c r="WPF186" s="13">
        <f t="shared" si="249"/>
        <v>0</v>
      </c>
      <c r="WPG186" s="13">
        <f t="shared" si="249"/>
        <v>0</v>
      </c>
      <c r="WPH186" s="13">
        <f t="shared" si="249"/>
        <v>0</v>
      </c>
      <c r="WPI186" s="13">
        <f t="shared" si="249"/>
        <v>0</v>
      </c>
      <c r="WPJ186" s="13">
        <f t="shared" si="249"/>
        <v>0</v>
      </c>
      <c r="WPK186" s="13">
        <f t="shared" si="249"/>
        <v>0</v>
      </c>
      <c r="WPL186" s="13">
        <f t="shared" si="249"/>
        <v>0</v>
      </c>
      <c r="WPM186" s="13">
        <f t="shared" si="249"/>
        <v>0</v>
      </c>
      <c r="WPN186" s="13">
        <f t="shared" si="249"/>
        <v>0</v>
      </c>
      <c r="WPO186" s="13">
        <f t="shared" si="249"/>
        <v>0</v>
      </c>
      <c r="WPP186" s="13">
        <f t="shared" si="249"/>
        <v>0</v>
      </c>
      <c r="WPQ186" s="13">
        <f t="shared" si="249"/>
        <v>0</v>
      </c>
      <c r="WPR186" s="13">
        <f t="shared" si="249"/>
        <v>0</v>
      </c>
      <c r="WPS186" s="13">
        <f t="shared" si="249"/>
        <v>0</v>
      </c>
      <c r="WPT186" s="13">
        <f t="shared" si="249"/>
        <v>0</v>
      </c>
      <c r="WPU186" s="13">
        <f t="shared" si="249"/>
        <v>0</v>
      </c>
      <c r="WPV186" s="13">
        <f t="shared" si="249"/>
        <v>0</v>
      </c>
      <c r="WPW186" s="13">
        <f t="shared" si="249"/>
        <v>0</v>
      </c>
      <c r="WPX186" s="13">
        <f t="shared" si="249"/>
        <v>0</v>
      </c>
      <c r="WPY186" s="13">
        <f t="shared" si="249"/>
        <v>0</v>
      </c>
      <c r="WPZ186" s="13">
        <f t="shared" si="249"/>
        <v>0</v>
      </c>
      <c r="WQA186" s="13">
        <f t="shared" si="249"/>
        <v>0</v>
      </c>
      <c r="WQB186" s="13">
        <f t="shared" si="249"/>
        <v>0</v>
      </c>
      <c r="WQC186" s="13">
        <f t="shared" si="249"/>
        <v>0</v>
      </c>
      <c r="WQD186" s="13">
        <f t="shared" si="249"/>
        <v>0</v>
      </c>
      <c r="WQE186" s="13">
        <f t="shared" si="249"/>
        <v>0</v>
      </c>
      <c r="WQF186" s="13">
        <f t="shared" si="249"/>
        <v>0</v>
      </c>
      <c r="WQG186" s="13">
        <f t="shared" si="249"/>
        <v>0</v>
      </c>
      <c r="WQH186" s="13">
        <f t="shared" si="249"/>
        <v>0</v>
      </c>
      <c r="WQI186" s="13">
        <f t="shared" si="249"/>
        <v>0</v>
      </c>
      <c r="WQJ186" s="13">
        <f t="shared" si="249"/>
        <v>0</v>
      </c>
      <c r="WQK186" s="13">
        <f t="shared" si="249"/>
        <v>0</v>
      </c>
      <c r="WQL186" s="13">
        <f t="shared" si="249"/>
        <v>0</v>
      </c>
      <c r="WQM186" s="13">
        <f t="shared" si="249"/>
        <v>0</v>
      </c>
      <c r="WQN186" s="13">
        <f t="shared" si="249"/>
        <v>0</v>
      </c>
      <c r="WQO186" s="13">
        <f t="shared" si="249"/>
        <v>0</v>
      </c>
      <c r="WQP186" s="13">
        <f t="shared" si="249"/>
        <v>0</v>
      </c>
      <c r="WQQ186" s="13">
        <f t="shared" si="249"/>
        <v>0</v>
      </c>
      <c r="WQR186" s="13">
        <f t="shared" si="249"/>
        <v>0</v>
      </c>
      <c r="WQS186" s="13">
        <f t="shared" si="249"/>
        <v>0</v>
      </c>
      <c r="WQT186" s="13">
        <f t="shared" si="249"/>
        <v>0</v>
      </c>
      <c r="WQU186" s="13">
        <f t="shared" si="249"/>
        <v>0</v>
      </c>
      <c r="WQV186" s="13">
        <f t="shared" si="249"/>
        <v>0</v>
      </c>
      <c r="WQW186" s="13">
        <f t="shared" si="249"/>
        <v>0</v>
      </c>
      <c r="WQX186" s="13">
        <f t="shared" si="249"/>
        <v>0</v>
      </c>
      <c r="WQY186" s="13">
        <f t="shared" si="249"/>
        <v>0</v>
      </c>
      <c r="WQZ186" s="13">
        <f t="shared" si="249"/>
        <v>0</v>
      </c>
      <c r="WRA186" s="13">
        <f t="shared" si="249"/>
        <v>0</v>
      </c>
      <c r="WRB186" s="13">
        <f t="shared" si="249"/>
        <v>0</v>
      </c>
      <c r="WRC186" s="13">
        <f t="shared" si="249"/>
        <v>0</v>
      </c>
      <c r="WRD186" s="13">
        <f t="shared" si="249"/>
        <v>0</v>
      </c>
      <c r="WRE186" s="13">
        <f t="shared" si="249"/>
        <v>0</v>
      </c>
      <c r="WRF186" s="13">
        <f t="shared" si="249"/>
        <v>0</v>
      </c>
      <c r="WRG186" s="13">
        <f t="shared" si="249"/>
        <v>0</v>
      </c>
      <c r="WRH186" s="13">
        <f t="shared" si="249"/>
        <v>0</v>
      </c>
      <c r="WRI186" s="13">
        <f t="shared" ref="WRI186:WTT186" si="250">general_device_image.description</f>
        <v>0</v>
      </c>
      <c r="WRJ186" s="13">
        <f t="shared" si="250"/>
        <v>0</v>
      </c>
      <c r="WRK186" s="13">
        <f t="shared" si="250"/>
        <v>0</v>
      </c>
      <c r="WRL186" s="13">
        <f t="shared" si="250"/>
        <v>0</v>
      </c>
      <c r="WRM186" s="13">
        <f t="shared" si="250"/>
        <v>0</v>
      </c>
      <c r="WRN186" s="13">
        <f t="shared" si="250"/>
        <v>0</v>
      </c>
      <c r="WRO186" s="13">
        <f t="shared" si="250"/>
        <v>0</v>
      </c>
      <c r="WRP186" s="13">
        <f t="shared" si="250"/>
        <v>0</v>
      </c>
      <c r="WRQ186" s="13">
        <f t="shared" si="250"/>
        <v>0</v>
      </c>
      <c r="WRR186" s="13">
        <f t="shared" si="250"/>
        <v>0</v>
      </c>
      <c r="WRS186" s="13">
        <f t="shared" si="250"/>
        <v>0</v>
      </c>
      <c r="WRT186" s="13">
        <f t="shared" si="250"/>
        <v>0</v>
      </c>
      <c r="WRU186" s="13">
        <f t="shared" si="250"/>
        <v>0</v>
      </c>
      <c r="WRV186" s="13">
        <f t="shared" si="250"/>
        <v>0</v>
      </c>
      <c r="WRW186" s="13">
        <f t="shared" si="250"/>
        <v>0</v>
      </c>
      <c r="WRX186" s="13">
        <f t="shared" si="250"/>
        <v>0</v>
      </c>
      <c r="WRY186" s="13">
        <f t="shared" si="250"/>
        <v>0</v>
      </c>
      <c r="WRZ186" s="13">
        <f t="shared" si="250"/>
        <v>0</v>
      </c>
      <c r="WSA186" s="13">
        <f t="shared" si="250"/>
        <v>0</v>
      </c>
      <c r="WSB186" s="13">
        <f t="shared" si="250"/>
        <v>0</v>
      </c>
      <c r="WSC186" s="13">
        <f t="shared" si="250"/>
        <v>0</v>
      </c>
      <c r="WSD186" s="13">
        <f t="shared" si="250"/>
        <v>0</v>
      </c>
      <c r="WSE186" s="13">
        <f t="shared" si="250"/>
        <v>0</v>
      </c>
      <c r="WSF186" s="13">
        <f t="shared" si="250"/>
        <v>0</v>
      </c>
      <c r="WSG186" s="13">
        <f t="shared" si="250"/>
        <v>0</v>
      </c>
      <c r="WSH186" s="13">
        <f t="shared" si="250"/>
        <v>0</v>
      </c>
      <c r="WSI186" s="13">
        <f t="shared" si="250"/>
        <v>0</v>
      </c>
      <c r="WSJ186" s="13">
        <f t="shared" si="250"/>
        <v>0</v>
      </c>
      <c r="WSK186" s="13">
        <f t="shared" si="250"/>
        <v>0</v>
      </c>
      <c r="WSL186" s="13">
        <f t="shared" si="250"/>
        <v>0</v>
      </c>
      <c r="WSM186" s="13">
        <f t="shared" si="250"/>
        <v>0</v>
      </c>
      <c r="WSN186" s="13">
        <f t="shared" si="250"/>
        <v>0</v>
      </c>
      <c r="WSO186" s="13">
        <f t="shared" si="250"/>
        <v>0</v>
      </c>
      <c r="WSP186" s="13">
        <f t="shared" si="250"/>
        <v>0</v>
      </c>
      <c r="WSQ186" s="13">
        <f t="shared" si="250"/>
        <v>0</v>
      </c>
      <c r="WSR186" s="13">
        <f t="shared" si="250"/>
        <v>0</v>
      </c>
      <c r="WSS186" s="13">
        <f t="shared" si="250"/>
        <v>0</v>
      </c>
      <c r="WST186" s="13">
        <f t="shared" si="250"/>
        <v>0</v>
      </c>
      <c r="WSU186" s="13">
        <f t="shared" si="250"/>
        <v>0</v>
      </c>
      <c r="WSV186" s="13">
        <f t="shared" si="250"/>
        <v>0</v>
      </c>
      <c r="WSW186" s="13">
        <f t="shared" si="250"/>
        <v>0</v>
      </c>
      <c r="WSX186" s="13">
        <f t="shared" si="250"/>
        <v>0</v>
      </c>
      <c r="WSY186" s="13">
        <f t="shared" si="250"/>
        <v>0</v>
      </c>
      <c r="WSZ186" s="13">
        <f t="shared" si="250"/>
        <v>0</v>
      </c>
      <c r="WTA186" s="13">
        <f t="shared" si="250"/>
        <v>0</v>
      </c>
      <c r="WTB186" s="13">
        <f t="shared" si="250"/>
        <v>0</v>
      </c>
      <c r="WTC186" s="13">
        <f t="shared" si="250"/>
        <v>0</v>
      </c>
      <c r="WTD186" s="13">
        <f t="shared" si="250"/>
        <v>0</v>
      </c>
      <c r="WTE186" s="13">
        <f t="shared" si="250"/>
        <v>0</v>
      </c>
      <c r="WTF186" s="13">
        <f t="shared" si="250"/>
        <v>0</v>
      </c>
      <c r="WTG186" s="13">
        <f t="shared" si="250"/>
        <v>0</v>
      </c>
      <c r="WTH186" s="13">
        <f t="shared" si="250"/>
        <v>0</v>
      </c>
      <c r="WTI186" s="13">
        <f t="shared" si="250"/>
        <v>0</v>
      </c>
      <c r="WTJ186" s="13">
        <f t="shared" si="250"/>
        <v>0</v>
      </c>
      <c r="WTK186" s="13">
        <f t="shared" si="250"/>
        <v>0</v>
      </c>
      <c r="WTL186" s="13">
        <f t="shared" si="250"/>
        <v>0</v>
      </c>
      <c r="WTM186" s="13">
        <f t="shared" si="250"/>
        <v>0</v>
      </c>
      <c r="WTN186" s="13">
        <f t="shared" si="250"/>
        <v>0</v>
      </c>
      <c r="WTO186" s="13">
        <f t="shared" si="250"/>
        <v>0</v>
      </c>
      <c r="WTP186" s="13">
        <f t="shared" si="250"/>
        <v>0</v>
      </c>
      <c r="WTQ186" s="13">
        <f t="shared" si="250"/>
        <v>0</v>
      </c>
      <c r="WTR186" s="13">
        <f t="shared" si="250"/>
        <v>0</v>
      </c>
      <c r="WTS186" s="13">
        <f t="shared" si="250"/>
        <v>0</v>
      </c>
      <c r="WTT186" s="13">
        <f t="shared" si="250"/>
        <v>0</v>
      </c>
      <c r="WTU186" s="13">
        <f t="shared" ref="WTU186:WWF186" si="251">general_device_image.description</f>
        <v>0</v>
      </c>
      <c r="WTV186" s="13">
        <f t="shared" si="251"/>
        <v>0</v>
      </c>
      <c r="WTW186" s="13">
        <f t="shared" si="251"/>
        <v>0</v>
      </c>
      <c r="WTX186" s="13">
        <f t="shared" si="251"/>
        <v>0</v>
      </c>
      <c r="WTY186" s="13">
        <f t="shared" si="251"/>
        <v>0</v>
      </c>
      <c r="WTZ186" s="13">
        <f t="shared" si="251"/>
        <v>0</v>
      </c>
      <c r="WUA186" s="13">
        <f t="shared" si="251"/>
        <v>0</v>
      </c>
      <c r="WUB186" s="13">
        <f t="shared" si="251"/>
        <v>0</v>
      </c>
      <c r="WUC186" s="13">
        <f t="shared" si="251"/>
        <v>0</v>
      </c>
      <c r="WUD186" s="13">
        <f t="shared" si="251"/>
        <v>0</v>
      </c>
      <c r="WUE186" s="13">
        <f t="shared" si="251"/>
        <v>0</v>
      </c>
      <c r="WUF186" s="13">
        <f t="shared" si="251"/>
        <v>0</v>
      </c>
      <c r="WUG186" s="13">
        <f t="shared" si="251"/>
        <v>0</v>
      </c>
      <c r="WUH186" s="13">
        <f t="shared" si="251"/>
        <v>0</v>
      </c>
      <c r="WUI186" s="13">
        <f t="shared" si="251"/>
        <v>0</v>
      </c>
      <c r="WUJ186" s="13">
        <f t="shared" si="251"/>
        <v>0</v>
      </c>
      <c r="WUK186" s="13">
        <f t="shared" si="251"/>
        <v>0</v>
      </c>
      <c r="WUL186" s="13">
        <f t="shared" si="251"/>
        <v>0</v>
      </c>
      <c r="WUM186" s="13">
        <f t="shared" si="251"/>
        <v>0</v>
      </c>
      <c r="WUN186" s="13">
        <f t="shared" si="251"/>
        <v>0</v>
      </c>
      <c r="WUO186" s="13">
        <f t="shared" si="251"/>
        <v>0</v>
      </c>
      <c r="WUP186" s="13">
        <f t="shared" si="251"/>
        <v>0</v>
      </c>
      <c r="WUQ186" s="13">
        <f t="shared" si="251"/>
        <v>0</v>
      </c>
      <c r="WUR186" s="13">
        <f t="shared" si="251"/>
        <v>0</v>
      </c>
      <c r="WUS186" s="13">
        <f t="shared" si="251"/>
        <v>0</v>
      </c>
      <c r="WUT186" s="13">
        <f t="shared" si="251"/>
        <v>0</v>
      </c>
      <c r="WUU186" s="13">
        <f t="shared" si="251"/>
        <v>0</v>
      </c>
      <c r="WUV186" s="13">
        <f t="shared" si="251"/>
        <v>0</v>
      </c>
      <c r="WUW186" s="13">
        <f t="shared" si="251"/>
        <v>0</v>
      </c>
      <c r="WUX186" s="13">
        <f t="shared" si="251"/>
        <v>0</v>
      </c>
      <c r="WUY186" s="13">
        <f t="shared" si="251"/>
        <v>0</v>
      </c>
      <c r="WUZ186" s="13">
        <f t="shared" si="251"/>
        <v>0</v>
      </c>
      <c r="WVA186" s="13">
        <f t="shared" si="251"/>
        <v>0</v>
      </c>
      <c r="WVB186" s="13">
        <f t="shared" si="251"/>
        <v>0</v>
      </c>
      <c r="WVC186" s="13">
        <f t="shared" si="251"/>
        <v>0</v>
      </c>
      <c r="WVD186" s="13">
        <f t="shared" si="251"/>
        <v>0</v>
      </c>
      <c r="WVE186" s="13">
        <f t="shared" si="251"/>
        <v>0</v>
      </c>
      <c r="WVF186" s="13">
        <f t="shared" si="251"/>
        <v>0</v>
      </c>
      <c r="WVG186" s="13">
        <f t="shared" si="251"/>
        <v>0</v>
      </c>
      <c r="WVH186" s="13">
        <f t="shared" si="251"/>
        <v>0</v>
      </c>
      <c r="WVI186" s="13">
        <f t="shared" si="251"/>
        <v>0</v>
      </c>
      <c r="WVJ186" s="13">
        <f t="shared" si="251"/>
        <v>0</v>
      </c>
      <c r="WVK186" s="13">
        <f t="shared" si="251"/>
        <v>0</v>
      </c>
      <c r="WVL186" s="13">
        <f t="shared" si="251"/>
        <v>0</v>
      </c>
      <c r="WVM186" s="13">
        <f t="shared" si="251"/>
        <v>0</v>
      </c>
      <c r="WVN186" s="13">
        <f t="shared" si="251"/>
        <v>0</v>
      </c>
      <c r="WVO186" s="13">
        <f t="shared" si="251"/>
        <v>0</v>
      </c>
      <c r="WVP186" s="13">
        <f t="shared" si="251"/>
        <v>0</v>
      </c>
      <c r="WVQ186" s="13">
        <f t="shared" si="251"/>
        <v>0</v>
      </c>
      <c r="WVR186" s="13">
        <f t="shared" si="251"/>
        <v>0</v>
      </c>
      <c r="WVS186" s="13">
        <f t="shared" si="251"/>
        <v>0</v>
      </c>
      <c r="WVT186" s="13">
        <f t="shared" si="251"/>
        <v>0</v>
      </c>
      <c r="WVU186" s="13">
        <f t="shared" si="251"/>
        <v>0</v>
      </c>
      <c r="WVV186" s="13">
        <f t="shared" si="251"/>
        <v>0</v>
      </c>
      <c r="WVW186" s="13">
        <f t="shared" si="251"/>
        <v>0</v>
      </c>
      <c r="WVX186" s="13">
        <f t="shared" si="251"/>
        <v>0</v>
      </c>
      <c r="WVY186" s="13">
        <f t="shared" si="251"/>
        <v>0</v>
      </c>
      <c r="WVZ186" s="13">
        <f t="shared" si="251"/>
        <v>0</v>
      </c>
      <c r="WWA186" s="13">
        <f t="shared" si="251"/>
        <v>0</v>
      </c>
      <c r="WWB186" s="13">
        <f t="shared" si="251"/>
        <v>0</v>
      </c>
      <c r="WWC186" s="13">
        <f t="shared" si="251"/>
        <v>0</v>
      </c>
      <c r="WWD186" s="13">
        <f t="shared" si="251"/>
        <v>0</v>
      </c>
      <c r="WWE186" s="13">
        <f t="shared" si="251"/>
        <v>0</v>
      </c>
      <c r="WWF186" s="13">
        <f t="shared" si="251"/>
        <v>0</v>
      </c>
      <c r="WWG186" s="13">
        <f t="shared" ref="WWG186:WYR186" si="252">general_device_image.description</f>
        <v>0</v>
      </c>
      <c r="WWH186" s="13">
        <f t="shared" si="252"/>
        <v>0</v>
      </c>
      <c r="WWI186" s="13">
        <f t="shared" si="252"/>
        <v>0</v>
      </c>
      <c r="WWJ186" s="13">
        <f t="shared" si="252"/>
        <v>0</v>
      </c>
      <c r="WWK186" s="13">
        <f t="shared" si="252"/>
        <v>0</v>
      </c>
      <c r="WWL186" s="13">
        <f t="shared" si="252"/>
        <v>0</v>
      </c>
      <c r="WWM186" s="13">
        <f t="shared" si="252"/>
        <v>0</v>
      </c>
      <c r="WWN186" s="13">
        <f t="shared" si="252"/>
        <v>0</v>
      </c>
      <c r="WWO186" s="13">
        <f t="shared" si="252"/>
        <v>0</v>
      </c>
      <c r="WWP186" s="13">
        <f t="shared" si="252"/>
        <v>0</v>
      </c>
      <c r="WWQ186" s="13">
        <f t="shared" si="252"/>
        <v>0</v>
      </c>
      <c r="WWR186" s="13">
        <f t="shared" si="252"/>
        <v>0</v>
      </c>
      <c r="WWS186" s="13">
        <f t="shared" si="252"/>
        <v>0</v>
      </c>
      <c r="WWT186" s="13">
        <f t="shared" si="252"/>
        <v>0</v>
      </c>
      <c r="WWU186" s="13">
        <f t="shared" si="252"/>
        <v>0</v>
      </c>
      <c r="WWV186" s="13">
        <f t="shared" si="252"/>
        <v>0</v>
      </c>
      <c r="WWW186" s="13">
        <f t="shared" si="252"/>
        <v>0</v>
      </c>
      <c r="WWX186" s="13">
        <f t="shared" si="252"/>
        <v>0</v>
      </c>
      <c r="WWY186" s="13">
        <f t="shared" si="252"/>
        <v>0</v>
      </c>
      <c r="WWZ186" s="13">
        <f t="shared" si="252"/>
        <v>0</v>
      </c>
      <c r="WXA186" s="13">
        <f t="shared" si="252"/>
        <v>0</v>
      </c>
      <c r="WXB186" s="13">
        <f t="shared" si="252"/>
        <v>0</v>
      </c>
      <c r="WXC186" s="13">
        <f t="shared" si="252"/>
        <v>0</v>
      </c>
      <c r="WXD186" s="13">
        <f t="shared" si="252"/>
        <v>0</v>
      </c>
      <c r="WXE186" s="13">
        <f t="shared" si="252"/>
        <v>0</v>
      </c>
      <c r="WXF186" s="13">
        <f t="shared" si="252"/>
        <v>0</v>
      </c>
      <c r="WXG186" s="13">
        <f t="shared" si="252"/>
        <v>0</v>
      </c>
      <c r="WXH186" s="13">
        <f t="shared" si="252"/>
        <v>0</v>
      </c>
      <c r="WXI186" s="13">
        <f t="shared" si="252"/>
        <v>0</v>
      </c>
      <c r="WXJ186" s="13">
        <f t="shared" si="252"/>
        <v>0</v>
      </c>
      <c r="WXK186" s="13">
        <f t="shared" si="252"/>
        <v>0</v>
      </c>
      <c r="WXL186" s="13">
        <f t="shared" si="252"/>
        <v>0</v>
      </c>
      <c r="WXM186" s="13">
        <f t="shared" si="252"/>
        <v>0</v>
      </c>
      <c r="WXN186" s="13">
        <f t="shared" si="252"/>
        <v>0</v>
      </c>
      <c r="WXO186" s="13">
        <f t="shared" si="252"/>
        <v>0</v>
      </c>
      <c r="WXP186" s="13">
        <f t="shared" si="252"/>
        <v>0</v>
      </c>
      <c r="WXQ186" s="13">
        <f t="shared" si="252"/>
        <v>0</v>
      </c>
      <c r="WXR186" s="13">
        <f t="shared" si="252"/>
        <v>0</v>
      </c>
      <c r="WXS186" s="13">
        <f t="shared" si="252"/>
        <v>0</v>
      </c>
      <c r="WXT186" s="13">
        <f t="shared" si="252"/>
        <v>0</v>
      </c>
      <c r="WXU186" s="13">
        <f t="shared" si="252"/>
        <v>0</v>
      </c>
      <c r="WXV186" s="13">
        <f t="shared" si="252"/>
        <v>0</v>
      </c>
      <c r="WXW186" s="13">
        <f t="shared" si="252"/>
        <v>0</v>
      </c>
      <c r="WXX186" s="13">
        <f t="shared" si="252"/>
        <v>0</v>
      </c>
      <c r="WXY186" s="13">
        <f t="shared" si="252"/>
        <v>0</v>
      </c>
      <c r="WXZ186" s="13">
        <f t="shared" si="252"/>
        <v>0</v>
      </c>
      <c r="WYA186" s="13">
        <f t="shared" si="252"/>
        <v>0</v>
      </c>
      <c r="WYB186" s="13">
        <f t="shared" si="252"/>
        <v>0</v>
      </c>
      <c r="WYC186" s="13">
        <f t="shared" si="252"/>
        <v>0</v>
      </c>
      <c r="WYD186" s="13">
        <f t="shared" si="252"/>
        <v>0</v>
      </c>
      <c r="WYE186" s="13">
        <f t="shared" si="252"/>
        <v>0</v>
      </c>
      <c r="WYF186" s="13">
        <f t="shared" si="252"/>
        <v>0</v>
      </c>
      <c r="WYG186" s="13">
        <f t="shared" si="252"/>
        <v>0</v>
      </c>
      <c r="WYH186" s="13">
        <f t="shared" si="252"/>
        <v>0</v>
      </c>
      <c r="WYI186" s="13">
        <f t="shared" si="252"/>
        <v>0</v>
      </c>
      <c r="WYJ186" s="13">
        <f t="shared" si="252"/>
        <v>0</v>
      </c>
      <c r="WYK186" s="13">
        <f t="shared" si="252"/>
        <v>0</v>
      </c>
      <c r="WYL186" s="13">
        <f t="shared" si="252"/>
        <v>0</v>
      </c>
      <c r="WYM186" s="13">
        <f t="shared" si="252"/>
        <v>0</v>
      </c>
      <c r="WYN186" s="13">
        <f t="shared" si="252"/>
        <v>0</v>
      </c>
      <c r="WYO186" s="13">
        <f t="shared" si="252"/>
        <v>0</v>
      </c>
      <c r="WYP186" s="13">
        <f t="shared" si="252"/>
        <v>0</v>
      </c>
      <c r="WYQ186" s="13">
        <f t="shared" si="252"/>
        <v>0</v>
      </c>
      <c r="WYR186" s="13">
        <f t="shared" si="252"/>
        <v>0</v>
      </c>
      <c r="WYS186" s="13">
        <f t="shared" ref="WYS186:XBD186" si="253">general_device_image.description</f>
        <v>0</v>
      </c>
      <c r="WYT186" s="13">
        <f t="shared" si="253"/>
        <v>0</v>
      </c>
      <c r="WYU186" s="13">
        <f t="shared" si="253"/>
        <v>0</v>
      </c>
      <c r="WYV186" s="13">
        <f t="shared" si="253"/>
        <v>0</v>
      </c>
      <c r="WYW186" s="13">
        <f t="shared" si="253"/>
        <v>0</v>
      </c>
      <c r="WYX186" s="13">
        <f t="shared" si="253"/>
        <v>0</v>
      </c>
      <c r="WYY186" s="13">
        <f t="shared" si="253"/>
        <v>0</v>
      </c>
      <c r="WYZ186" s="13">
        <f t="shared" si="253"/>
        <v>0</v>
      </c>
      <c r="WZA186" s="13">
        <f t="shared" si="253"/>
        <v>0</v>
      </c>
      <c r="WZB186" s="13">
        <f t="shared" si="253"/>
        <v>0</v>
      </c>
      <c r="WZC186" s="13">
        <f t="shared" si="253"/>
        <v>0</v>
      </c>
      <c r="WZD186" s="13">
        <f t="shared" si="253"/>
        <v>0</v>
      </c>
      <c r="WZE186" s="13">
        <f t="shared" si="253"/>
        <v>0</v>
      </c>
      <c r="WZF186" s="13">
        <f t="shared" si="253"/>
        <v>0</v>
      </c>
      <c r="WZG186" s="13">
        <f t="shared" si="253"/>
        <v>0</v>
      </c>
      <c r="WZH186" s="13">
        <f t="shared" si="253"/>
        <v>0</v>
      </c>
      <c r="WZI186" s="13">
        <f t="shared" si="253"/>
        <v>0</v>
      </c>
      <c r="WZJ186" s="13">
        <f t="shared" si="253"/>
        <v>0</v>
      </c>
      <c r="WZK186" s="13">
        <f t="shared" si="253"/>
        <v>0</v>
      </c>
      <c r="WZL186" s="13">
        <f t="shared" si="253"/>
        <v>0</v>
      </c>
      <c r="WZM186" s="13">
        <f t="shared" si="253"/>
        <v>0</v>
      </c>
      <c r="WZN186" s="13">
        <f t="shared" si="253"/>
        <v>0</v>
      </c>
      <c r="WZO186" s="13">
        <f t="shared" si="253"/>
        <v>0</v>
      </c>
      <c r="WZP186" s="13">
        <f t="shared" si="253"/>
        <v>0</v>
      </c>
      <c r="WZQ186" s="13">
        <f t="shared" si="253"/>
        <v>0</v>
      </c>
      <c r="WZR186" s="13">
        <f t="shared" si="253"/>
        <v>0</v>
      </c>
      <c r="WZS186" s="13">
        <f t="shared" si="253"/>
        <v>0</v>
      </c>
      <c r="WZT186" s="13">
        <f t="shared" si="253"/>
        <v>0</v>
      </c>
      <c r="WZU186" s="13">
        <f t="shared" si="253"/>
        <v>0</v>
      </c>
      <c r="WZV186" s="13">
        <f t="shared" si="253"/>
        <v>0</v>
      </c>
      <c r="WZW186" s="13">
        <f t="shared" si="253"/>
        <v>0</v>
      </c>
      <c r="WZX186" s="13">
        <f t="shared" si="253"/>
        <v>0</v>
      </c>
      <c r="WZY186" s="13">
        <f t="shared" si="253"/>
        <v>0</v>
      </c>
      <c r="WZZ186" s="13">
        <f t="shared" si="253"/>
        <v>0</v>
      </c>
      <c r="XAA186" s="13">
        <f t="shared" si="253"/>
        <v>0</v>
      </c>
      <c r="XAB186" s="13">
        <f t="shared" si="253"/>
        <v>0</v>
      </c>
      <c r="XAC186" s="13">
        <f t="shared" si="253"/>
        <v>0</v>
      </c>
      <c r="XAD186" s="13">
        <f t="shared" si="253"/>
        <v>0</v>
      </c>
      <c r="XAE186" s="13">
        <f t="shared" si="253"/>
        <v>0</v>
      </c>
      <c r="XAF186" s="13">
        <f t="shared" si="253"/>
        <v>0</v>
      </c>
      <c r="XAG186" s="13">
        <f t="shared" si="253"/>
        <v>0</v>
      </c>
      <c r="XAH186" s="13">
        <f t="shared" si="253"/>
        <v>0</v>
      </c>
      <c r="XAI186" s="13">
        <f t="shared" si="253"/>
        <v>0</v>
      </c>
      <c r="XAJ186" s="13">
        <f t="shared" si="253"/>
        <v>0</v>
      </c>
      <c r="XAK186" s="13">
        <f t="shared" si="253"/>
        <v>0</v>
      </c>
      <c r="XAL186" s="13">
        <f t="shared" si="253"/>
        <v>0</v>
      </c>
      <c r="XAM186" s="13">
        <f t="shared" si="253"/>
        <v>0</v>
      </c>
      <c r="XAN186" s="13">
        <f t="shared" si="253"/>
        <v>0</v>
      </c>
      <c r="XAO186" s="13">
        <f t="shared" si="253"/>
        <v>0</v>
      </c>
      <c r="XAP186" s="13">
        <f t="shared" si="253"/>
        <v>0</v>
      </c>
      <c r="XAQ186" s="13">
        <f t="shared" si="253"/>
        <v>0</v>
      </c>
      <c r="XAR186" s="13">
        <f t="shared" si="253"/>
        <v>0</v>
      </c>
      <c r="XAS186" s="13">
        <f t="shared" si="253"/>
        <v>0</v>
      </c>
      <c r="XAT186" s="13">
        <f t="shared" si="253"/>
        <v>0</v>
      </c>
      <c r="XAU186" s="13">
        <f t="shared" si="253"/>
        <v>0</v>
      </c>
      <c r="XAV186" s="13">
        <f t="shared" si="253"/>
        <v>0</v>
      </c>
      <c r="XAW186" s="13">
        <f t="shared" si="253"/>
        <v>0</v>
      </c>
      <c r="XAX186" s="13">
        <f t="shared" si="253"/>
        <v>0</v>
      </c>
      <c r="XAY186" s="13">
        <f t="shared" si="253"/>
        <v>0</v>
      </c>
      <c r="XAZ186" s="13">
        <f t="shared" si="253"/>
        <v>0</v>
      </c>
      <c r="XBA186" s="13">
        <f t="shared" si="253"/>
        <v>0</v>
      </c>
      <c r="XBB186" s="13">
        <f t="shared" si="253"/>
        <v>0</v>
      </c>
      <c r="XBC186" s="13">
        <f t="shared" si="253"/>
        <v>0</v>
      </c>
      <c r="XBD186" s="13">
        <f t="shared" si="253"/>
        <v>0</v>
      </c>
      <c r="XBE186" s="13">
        <f t="shared" ref="XBE186:XDP186" si="254">general_device_image.description</f>
        <v>0</v>
      </c>
      <c r="XBF186" s="13">
        <f t="shared" si="254"/>
        <v>0</v>
      </c>
      <c r="XBG186" s="13">
        <f t="shared" si="254"/>
        <v>0</v>
      </c>
      <c r="XBH186" s="13">
        <f t="shared" si="254"/>
        <v>0</v>
      </c>
      <c r="XBI186" s="13">
        <f t="shared" si="254"/>
        <v>0</v>
      </c>
      <c r="XBJ186" s="13">
        <f t="shared" si="254"/>
        <v>0</v>
      </c>
      <c r="XBK186" s="13">
        <f t="shared" si="254"/>
        <v>0</v>
      </c>
      <c r="XBL186" s="13">
        <f t="shared" si="254"/>
        <v>0</v>
      </c>
      <c r="XBM186" s="13">
        <f t="shared" si="254"/>
        <v>0</v>
      </c>
      <c r="XBN186" s="13">
        <f t="shared" si="254"/>
        <v>0</v>
      </c>
      <c r="XBO186" s="13">
        <f t="shared" si="254"/>
        <v>0</v>
      </c>
      <c r="XBP186" s="13">
        <f t="shared" si="254"/>
        <v>0</v>
      </c>
      <c r="XBQ186" s="13">
        <f t="shared" si="254"/>
        <v>0</v>
      </c>
      <c r="XBR186" s="13">
        <f t="shared" si="254"/>
        <v>0</v>
      </c>
      <c r="XBS186" s="13">
        <f t="shared" si="254"/>
        <v>0</v>
      </c>
      <c r="XBT186" s="13">
        <f t="shared" si="254"/>
        <v>0</v>
      </c>
      <c r="XBU186" s="13">
        <f t="shared" si="254"/>
        <v>0</v>
      </c>
      <c r="XBV186" s="13">
        <f t="shared" si="254"/>
        <v>0</v>
      </c>
      <c r="XBW186" s="13">
        <f t="shared" si="254"/>
        <v>0</v>
      </c>
      <c r="XBX186" s="13">
        <f t="shared" si="254"/>
        <v>0</v>
      </c>
      <c r="XBY186" s="13">
        <f t="shared" si="254"/>
        <v>0</v>
      </c>
      <c r="XBZ186" s="13">
        <f t="shared" si="254"/>
        <v>0</v>
      </c>
      <c r="XCA186" s="13">
        <f t="shared" si="254"/>
        <v>0</v>
      </c>
      <c r="XCB186" s="13">
        <f t="shared" si="254"/>
        <v>0</v>
      </c>
      <c r="XCC186" s="13">
        <f t="shared" si="254"/>
        <v>0</v>
      </c>
      <c r="XCD186" s="13">
        <f t="shared" si="254"/>
        <v>0</v>
      </c>
      <c r="XCE186" s="13">
        <f t="shared" si="254"/>
        <v>0</v>
      </c>
      <c r="XCF186" s="13">
        <f t="shared" si="254"/>
        <v>0</v>
      </c>
      <c r="XCG186" s="13">
        <f t="shared" si="254"/>
        <v>0</v>
      </c>
      <c r="XCH186" s="13">
        <f t="shared" si="254"/>
        <v>0</v>
      </c>
      <c r="XCI186" s="13">
        <f t="shared" si="254"/>
        <v>0</v>
      </c>
      <c r="XCJ186" s="13">
        <f t="shared" si="254"/>
        <v>0</v>
      </c>
      <c r="XCK186" s="13">
        <f t="shared" si="254"/>
        <v>0</v>
      </c>
      <c r="XCL186" s="13">
        <f t="shared" si="254"/>
        <v>0</v>
      </c>
      <c r="XCM186" s="13">
        <f t="shared" si="254"/>
        <v>0</v>
      </c>
      <c r="XCN186" s="13">
        <f t="shared" si="254"/>
        <v>0</v>
      </c>
      <c r="XCO186" s="13">
        <f t="shared" si="254"/>
        <v>0</v>
      </c>
      <c r="XCP186" s="13">
        <f t="shared" si="254"/>
        <v>0</v>
      </c>
      <c r="XCQ186" s="13">
        <f t="shared" si="254"/>
        <v>0</v>
      </c>
      <c r="XCR186" s="13">
        <f t="shared" si="254"/>
        <v>0</v>
      </c>
      <c r="XCS186" s="13">
        <f t="shared" si="254"/>
        <v>0</v>
      </c>
      <c r="XCT186" s="13">
        <f t="shared" si="254"/>
        <v>0</v>
      </c>
      <c r="XCU186" s="13">
        <f t="shared" si="254"/>
        <v>0</v>
      </c>
      <c r="XCV186" s="13">
        <f t="shared" si="254"/>
        <v>0</v>
      </c>
      <c r="XCW186" s="13">
        <f t="shared" si="254"/>
        <v>0</v>
      </c>
      <c r="XCX186" s="13">
        <f t="shared" si="254"/>
        <v>0</v>
      </c>
      <c r="XCY186" s="13">
        <f t="shared" si="254"/>
        <v>0</v>
      </c>
      <c r="XCZ186" s="13">
        <f t="shared" si="254"/>
        <v>0</v>
      </c>
      <c r="XDA186" s="13">
        <f t="shared" si="254"/>
        <v>0</v>
      </c>
      <c r="XDB186" s="13">
        <f t="shared" si="254"/>
        <v>0</v>
      </c>
      <c r="XDC186" s="13">
        <f t="shared" si="254"/>
        <v>0</v>
      </c>
      <c r="XDD186" s="13">
        <f t="shared" si="254"/>
        <v>0</v>
      </c>
      <c r="XDE186" s="13">
        <f t="shared" si="254"/>
        <v>0</v>
      </c>
      <c r="XDF186" s="13">
        <f t="shared" si="254"/>
        <v>0</v>
      </c>
      <c r="XDG186" s="13">
        <f t="shared" si="254"/>
        <v>0</v>
      </c>
      <c r="XDH186" s="13">
        <f t="shared" si="254"/>
        <v>0</v>
      </c>
      <c r="XDI186" s="13">
        <f t="shared" si="254"/>
        <v>0</v>
      </c>
      <c r="XDJ186" s="13">
        <f t="shared" si="254"/>
        <v>0</v>
      </c>
      <c r="XDK186" s="13">
        <f t="shared" si="254"/>
        <v>0</v>
      </c>
      <c r="XDL186" s="13">
        <f t="shared" si="254"/>
        <v>0</v>
      </c>
      <c r="XDM186" s="13">
        <f t="shared" si="254"/>
        <v>0</v>
      </c>
      <c r="XDN186" s="13">
        <f t="shared" si="254"/>
        <v>0</v>
      </c>
      <c r="XDO186" s="13">
        <f t="shared" si="254"/>
        <v>0</v>
      </c>
      <c r="XDP186" s="13">
        <f t="shared" si="254"/>
        <v>0</v>
      </c>
      <c r="XDQ186" s="13">
        <f t="shared" ref="XDQ186:XFD186" si="255">general_device_image.description</f>
        <v>0</v>
      </c>
      <c r="XDR186" s="13">
        <f t="shared" si="255"/>
        <v>0</v>
      </c>
      <c r="XDS186" s="13">
        <f t="shared" si="255"/>
        <v>0</v>
      </c>
      <c r="XDT186" s="13">
        <f t="shared" si="255"/>
        <v>0</v>
      </c>
      <c r="XDU186" s="13">
        <f t="shared" si="255"/>
        <v>0</v>
      </c>
      <c r="XDV186" s="13">
        <f t="shared" si="255"/>
        <v>0</v>
      </c>
      <c r="XDW186" s="13">
        <f t="shared" si="255"/>
        <v>0</v>
      </c>
      <c r="XDX186" s="13">
        <f t="shared" si="255"/>
        <v>0</v>
      </c>
      <c r="XDY186" s="13">
        <f t="shared" si="255"/>
        <v>0</v>
      </c>
      <c r="XDZ186" s="13">
        <f t="shared" si="255"/>
        <v>0</v>
      </c>
      <c r="XEA186" s="13">
        <f t="shared" si="255"/>
        <v>0</v>
      </c>
      <c r="XEB186" s="13">
        <f t="shared" si="255"/>
        <v>0</v>
      </c>
      <c r="XEC186" s="13">
        <f t="shared" si="255"/>
        <v>0</v>
      </c>
      <c r="XED186" s="13">
        <f t="shared" si="255"/>
        <v>0</v>
      </c>
      <c r="XEE186" s="13">
        <f t="shared" si="255"/>
        <v>0</v>
      </c>
      <c r="XEF186" s="13">
        <f t="shared" si="255"/>
        <v>0</v>
      </c>
      <c r="XEG186" s="13">
        <f t="shared" si="255"/>
        <v>0</v>
      </c>
      <c r="XEH186" s="13">
        <f t="shared" si="255"/>
        <v>0</v>
      </c>
      <c r="XEI186" s="13">
        <f t="shared" si="255"/>
        <v>0</v>
      </c>
      <c r="XEJ186" s="13">
        <f t="shared" si="255"/>
        <v>0</v>
      </c>
      <c r="XEK186" s="13">
        <f t="shared" si="255"/>
        <v>0</v>
      </c>
      <c r="XEL186" s="13">
        <f t="shared" si="255"/>
        <v>0</v>
      </c>
      <c r="XEM186" s="13">
        <f t="shared" si="255"/>
        <v>0</v>
      </c>
      <c r="XEN186" s="13">
        <f t="shared" si="255"/>
        <v>0</v>
      </c>
      <c r="XEO186" s="13">
        <f t="shared" si="255"/>
        <v>0</v>
      </c>
      <c r="XEP186" s="13">
        <f t="shared" si="255"/>
        <v>0</v>
      </c>
      <c r="XEQ186" s="13">
        <f t="shared" si="255"/>
        <v>0</v>
      </c>
      <c r="XER186" s="13">
        <f t="shared" si="255"/>
        <v>0</v>
      </c>
      <c r="XES186" s="13">
        <f t="shared" si="255"/>
        <v>0</v>
      </c>
      <c r="XET186" s="13">
        <f t="shared" si="255"/>
        <v>0</v>
      </c>
      <c r="XEU186" s="13">
        <f t="shared" si="255"/>
        <v>0</v>
      </c>
      <c r="XEV186" s="13">
        <f t="shared" si="255"/>
        <v>0</v>
      </c>
      <c r="XEW186" s="13">
        <f t="shared" si="255"/>
        <v>0</v>
      </c>
      <c r="XEX186" s="13">
        <f t="shared" si="255"/>
        <v>0</v>
      </c>
      <c r="XEY186" s="13">
        <f t="shared" si="255"/>
        <v>0</v>
      </c>
      <c r="XEZ186" s="13">
        <f t="shared" si="255"/>
        <v>0</v>
      </c>
      <c r="XFA186" s="13">
        <f t="shared" si="255"/>
        <v>0</v>
      </c>
      <c r="XFB186" s="13">
        <f t="shared" si="255"/>
        <v>0</v>
      </c>
      <c r="XFC186" s="13">
        <f t="shared" si="255"/>
        <v>0</v>
      </c>
      <c r="XFD186" s="13">
        <f t="shared" si="255"/>
        <v>0</v>
      </c>
    </row>
    <row r="187" spans="1:16384" ht="200.25" customHeight="1" x14ac:dyDescent="0.25">
      <c r="A187" s="35">
        <f>varoventtiili_koestus_kuva</f>
        <v>0</v>
      </c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</row>
    <row r="188" spans="1:16384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</row>
    <row r="189" spans="1:16384" x14ac:dyDescent="0.25">
      <c r="A189" s="25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</row>
    <row r="190" spans="1:16384" x14ac:dyDescent="0.2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</row>
    <row r="191" spans="1:16384" x14ac:dyDescent="0.25"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</row>
    <row r="193" spans="1:25" x14ac:dyDescent="0.25">
      <c r="A193" s="34" t="s">
        <v>23</v>
      </c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</row>
    <row r="194" spans="1:25" x14ac:dyDescent="0.25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</row>
    <row r="195" spans="1:25" x14ac:dyDescent="0.25">
      <c r="A195" s="1" t="s">
        <v>0</v>
      </c>
      <c r="N195" s="1" t="s">
        <v>1</v>
      </c>
      <c r="S195" s="78"/>
      <c r="T195" s="78"/>
      <c r="U195" s="78"/>
      <c r="V195" s="78"/>
      <c r="W195" s="78"/>
      <c r="X195" s="3" t="str">
        <f>TEXT(form.aindex_bundle,"0000000")</f>
        <v>0000000</v>
      </c>
      <c r="Y195" t="s">
        <v>58</v>
      </c>
    </row>
    <row r="196" spans="1:25" x14ac:dyDescent="0.25">
      <c r="A196" s="2" t="s">
        <v>2</v>
      </c>
      <c r="N196" s="1" t="s">
        <v>3</v>
      </c>
      <c r="S196" s="79" t="str">
        <f ca="1">DAY(NOW())&amp;"."&amp;MONTH(NOW())&amp;"."&amp;YEAR(NOW())</f>
        <v>12.6.2024</v>
      </c>
      <c r="T196" s="79"/>
      <c r="U196" s="79"/>
      <c r="V196" s="79"/>
      <c r="W196" s="79"/>
      <c r="X196" s="79"/>
    </row>
    <row r="197" spans="1:25" x14ac:dyDescent="0.25">
      <c r="A197" t="s">
        <v>4</v>
      </c>
    </row>
    <row r="199" spans="1:25" ht="18.75" customHeight="1" x14ac:dyDescent="0.3">
      <c r="A199" s="7" t="s">
        <v>59</v>
      </c>
      <c r="R199" s="45" t="str">
        <f>DAY(ensimmainentarkastus_paiva)&amp;"."&amp;MONTH(ensimmainentarkastus_paiva)&amp;"."&amp;YEAR(ensimmainentarkastus_paiva)</f>
        <v>0.1.1900</v>
      </c>
      <c r="S199" s="45"/>
      <c r="T199" s="45"/>
      <c r="U199" s="45"/>
      <c r="V199" s="45"/>
      <c r="W199" s="45"/>
      <c r="X199" s="45"/>
    </row>
    <row r="201" spans="1:25" s="28" customFormat="1" x14ac:dyDescent="0.25">
      <c r="A201" s="1" t="s">
        <v>52</v>
      </c>
      <c r="K201" s="29"/>
      <c r="M201" s="30" t="s">
        <v>60</v>
      </c>
      <c r="N201" s="31"/>
      <c r="P201" s="28" t="s">
        <v>61</v>
      </c>
    </row>
    <row r="202" spans="1:25" x14ac:dyDescent="0.25">
      <c r="A202" s="28" t="s">
        <v>62</v>
      </c>
      <c r="M202" s="42" t="str">
        <f>IF(vaatimustenmukaisuustodistus_tarkastettu=1,"Kyllä","Ei")</f>
        <v>Ei</v>
      </c>
      <c r="N202" s="43"/>
      <c r="O202" s="44"/>
      <c r="P202" s="36">
        <f>vaatimustenmukaisuustodistus_huomiot</f>
        <v>0</v>
      </c>
      <c r="Q202" s="37"/>
      <c r="R202" s="37"/>
      <c r="S202" s="37"/>
      <c r="T202" s="37"/>
      <c r="U202" s="37"/>
      <c r="V202" s="37"/>
      <c r="W202" s="37"/>
      <c r="X202" s="38"/>
    </row>
    <row r="203" spans="1:25" x14ac:dyDescent="0.25">
      <c r="A203" s="28" t="s">
        <v>63</v>
      </c>
      <c r="B203" s="28"/>
      <c r="C203" s="28"/>
      <c r="D203" s="28"/>
      <c r="E203" s="28"/>
      <c r="F203" s="28"/>
      <c r="G203" s="28"/>
      <c r="H203" s="28"/>
      <c r="I203" s="28"/>
      <c r="J203" s="28"/>
      <c r="K203" s="29"/>
      <c r="L203" s="29"/>
      <c r="M203" s="42" t="str">
        <f>IF(vaatimustenmukaisuusvakuutus_tarkastettu=1,"Kyllä","Ei")</f>
        <v>Ei</v>
      </c>
      <c r="N203" s="43"/>
      <c r="O203" s="44"/>
      <c r="P203" s="36">
        <f>vaatimustenmukaisuusvakuutus_huomiot</f>
        <v>0</v>
      </c>
      <c r="Q203" s="37"/>
      <c r="R203" s="37"/>
      <c r="S203" s="37"/>
      <c r="T203" s="37"/>
      <c r="U203" s="37"/>
      <c r="V203" s="37"/>
      <c r="W203" s="37"/>
      <c r="X203" s="38"/>
    </row>
    <row r="204" spans="1:25" x14ac:dyDescent="0.25">
      <c r="A204" s="28" t="s">
        <v>64</v>
      </c>
      <c r="B204" s="28"/>
      <c r="C204" s="28"/>
      <c r="D204" s="28"/>
      <c r="E204" s="28"/>
      <c r="F204" s="28"/>
      <c r="G204" s="28"/>
      <c r="H204" s="28"/>
      <c r="I204" s="28"/>
      <c r="J204" s="28"/>
      <c r="K204" s="29"/>
      <c r="L204" s="29"/>
      <c r="M204" s="42" t="str">
        <f>IF(laitekokonaisuus_vaatimustenmukaisuusvakuutus_tarkastettu=1,"Kyllä","Ei")</f>
        <v>Ei</v>
      </c>
      <c r="N204" s="43"/>
      <c r="O204" s="44"/>
      <c r="P204" s="36">
        <f>laitekokonaisuus_vaatimustenmukaisuusvakuutus_huomiot</f>
        <v>0</v>
      </c>
      <c r="Q204" s="37"/>
      <c r="R204" s="37"/>
      <c r="S204" s="37"/>
      <c r="T204" s="37"/>
      <c r="U204" s="37"/>
      <c r="V204" s="37"/>
      <c r="W204" s="37"/>
      <c r="X204" s="38"/>
    </row>
    <row r="205" spans="1:25" x14ac:dyDescent="0.25">
      <c r="A205" s="28" t="s">
        <v>65</v>
      </c>
      <c r="B205" s="28"/>
      <c r="C205" s="28"/>
      <c r="D205" s="28"/>
      <c r="E205" s="28"/>
      <c r="F205" s="28"/>
      <c r="G205" s="28"/>
      <c r="H205" s="28"/>
      <c r="I205" s="28"/>
      <c r="J205" s="28"/>
      <c r="K205" s="29"/>
      <c r="L205" s="29"/>
      <c r="M205" s="42" t="str">
        <f>IF(varoventtiilien_vaatimustenmukaisuusvakuutus_tarkastettu=1,"Kyllä","Ei")</f>
        <v>Ei</v>
      </c>
      <c r="N205" s="43"/>
      <c r="O205" s="44"/>
      <c r="P205" s="36">
        <f>varoventtiilien_vaatimustenmukaisuusvakuutus_huomiot</f>
        <v>0</v>
      </c>
      <c r="Q205" s="37"/>
      <c r="R205" s="37"/>
      <c r="S205" s="37"/>
      <c r="T205" s="37"/>
      <c r="U205" s="37"/>
      <c r="V205" s="37"/>
      <c r="W205" s="37"/>
      <c r="X205" s="38"/>
    </row>
    <row r="206" spans="1:25" x14ac:dyDescent="0.25">
      <c r="A206" s="28" t="s">
        <v>66</v>
      </c>
      <c r="B206" s="28"/>
      <c r="C206" s="28"/>
      <c r="D206" s="28"/>
      <c r="E206" s="28"/>
      <c r="F206" s="28"/>
      <c r="G206" s="28"/>
      <c r="H206" s="28"/>
      <c r="I206" s="28"/>
      <c r="J206" s="28"/>
      <c r="K206" s="29"/>
      <c r="L206" s="29"/>
      <c r="M206" s="42" t="str">
        <f>IF(varusteiden_toimintatarkastus_tarkastettu=1,"Kyllä","Ei")</f>
        <v>Ei</v>
      </c>
      <c r="N206" s="43"/>
      <c r="O206" s="44"/>
      <c r="P206" s="36">
        <f>varusteiden_toimintatarkastus_huomiot</f>
        <v>0</v>
      </c>
      <c r="Q206" s="37"/>
      <c r="R206" s="37"/>
      <c r="S206" s="37"/>
      <c r="T206" s="37"/>
      <c r="U206" s="37"/>
      <c r="V206" s="37"/>
      <c r="W206" s="37"/>
      <c r="X206" s="38"/>
    </row>
    <row r="207" spans="1:25" x14ac:dyDescent="0.25">
      <c r="A207" s="28" t="s">
        <v>67</v>
      </c>
      <c r="B207" s="28"/>
      <c r="C207" s="28"/>
      <c r="D207" s="28"/>
      <c r="E207" s="28"/>
      <c r="F207" s="28"/>
      <c r="G207" s="28"/>
      <c r="H207" s="28"/>
      <c r="I207" s="28"/>
      <c r="J207" s="28"/>
      <c r="K207" s="29"/>
      <c r="L207" s="29"/>
      <c r="M207" s="42" t="str">
        <f>IF(sijoituksen_turvallisuus_tarkastettu=1,"Kyllä","Ei")</f>
        <v>Ei</v>
      </c>
      <c r="N207" s="43"/>
      <c r="O207" s="44"/>
      <c r="P207" s="36">
        <f>sijoituksen_turvallisuus_huomiot</f>
        <v>0</v>
      </c>
      <c r="Q207" s="37"/>
      <c r="R207" s="37"/>
      <c r="S207" s="37"/>
      <c r="T207" s="37"/>
      <c r="U207" s="37"/>
      <c r="V207" s="37"/>
      <c r="W207" s="37"/>
      <c r="X207" s="38"/>
    </row>
    <row r="208" spans="1:25" x14ac:dyDescent="0.25">
      <c r="A208" s="28" t="s">
        <v>68</v>
      </c>
      <c r="B208" s="28"/>
      <c r="C208" s="28"/>
      <c r="D208" s="28"/>
      <c r="E208" s="28"/>
      <c r="F208" s="28"/>
      <c r="G208" s="28"/>
      <c r="H208" s="28"/>
      <c r="I208" s="28"/>
      <c r="J208" s="28"/>
      <c r="K208" s="29"/>
      <c r="L208" s="29"/>
      <c r="M208" s="42" t="str">
        <f>IF(yleistarkastus_tarkastettu=1,"Kyllä","Ei")</f>
        <v>Ei</v>
      </c>
      <c r="N208" s="43"/>
      <c r="O208" s="44"/>
      <c r="P208" s="36">
        <f>yleistarkastus_huomiot</f>
        <v>0</v>
      </c>
      <c r="Q208" s="37"/>
      <c r="R208" s="37"/>
      <c r="S208" s="37"/>
      <c r="T208" s="37"/>
      <c r="U208" s="37"/>
      <c r="V208" s="37"/>
      <c r="W208" s="37"/>
      <c r="X208" s="38"/>
    </row>
    <row r="209" spans="1:24" x14ac:dyDescent="0.25">
      <c r="A209" s="28" t="s">
        <v>69</v>
      </c>
      <c r="B209" s="28"/>
      <c r="C209" s="28"/>
      <c r="D209" s="28"/>
      <c r="E209" s="28"/>
      <c r="F209" s="28"/>
      <c r="G209" s="28"/>
      <c r="H209" s="28"/>
      <c r="I209" s="28"/>
      <c r="J209" s="28"/>
      <c r="K209" s="29"/>
      <c r="L209" s="29"/>
      <c r="M209" s="42" t="str">
        <f>IF(turvaautomaatio_tarkastettu=1,"Kyllä","Ei")</f>
        <v>Ei</v>
      </c>
      <c r="N209" s="43"/>
      <c r="O209" s="44"/>
      <c r="P209" s="36">
        <f>turvaautomaatio_huomiot</f>
        <v>0</v>
      </c>
      <c r="Q209" s="37"/>
      <c r="R209" s="37"/>
      <c r="S209" s="37"/>
      <c r="T209" s="37"/>
      <c r="U209" s="37"/>
      <c r="V209" s="37"/>
      <c r="W209" s="37"/>
      <c r="X209" s="38"/>
    </row>
    <row r="210" spans="1:24" x14ac:dyDescent="0.25">
      <c r="A210" s="28" t="s">
        <v>70</v>
      </c>
      <c r="B210" s="28"/>
      <c r="C210" s="28"/>
      <c r="D210" s="28"/>
      <c r="E210" s="28"/>
      <c r="F210" s="28"/>
      <c r="G210" s="28"/>
      <c r="H210" s="28"/>
      <c r="I210" s="28"/>
      <c r="J210" s="28"/>
      <c r="K210" s="29"/>
      <c r="L210" s="29"/>
      <c r="M210" s="42" t="str">
        <f>IF(varmistuslaitteet_tarkastettu=1,"Kyllä","Ei")</f>
        <v>Ei</v>
      </c>
      <c r="N210" s="43"/>
      <c r="O210" s="44"/>
      <c r="P210" s="36">
        <f>varmistuslaitteet_huomiot</f>
        <v>0</v>
      </c>
      <c r="Q210" s="37"/>
      <c r="R210" s="37"/>
      <c r="S210" s="37"/>
      <c r="T210" s="37"/>
      <c r="U210" s="37"/>
      <c r="V210" s="37"/>
      <c r="W210" s="37"/>
      <c r="X210" s="38"/>
    </row>
    <row r="211" spans="1:24" x14ac:dyDescent="0.25">
      <c r="A211" s="28" t="s">
        <v>71</v>
      </c>
      <c r="B211" s="28"/>
      <c r="C211" s="28"/>
      <c r="D211" s="28"/>
      <c r="E211" s="28"/>
      <c r="F211" s="28"/>
      <c r="G211" s="28"/>
      <c r="H211" s="28"/>
      <c r="I211" s="28"/>
      <c r="J211" s="28"/>
      <c r="K211" s="29"/>
      <c r="L211" s="29"/>
      <c r="M211" s="42" t="str">
        <f>IF(ohjeet_tarkastettu=1,"Kyllä","Ei")</f>
        <v>Ei</v>
      </c>
      <c r="N211" s="43"/>
      <c r="O211" s="44"/>
      <c r="P211" s="36">
        <f>ohjeet_huomiot</f>
        <v>0</v>
      </c>
      <c r="Q211" s="37"/>
      <c r="R211" s="37"/>
      <c r="S211" s="37"/>
      <c r="T211" s="37"/>
      <c r="U211" s="37"/>
      <c r="V211" s="37"/>
      <c r="W211" s="37"/>
      <c r="X211" s="38"/>
    </row>
    <row r="212" spans="1:24" x14ac:dyDescent="0.25">
      <c r="A212" s="28" t="s">
        <v>72</v>
      </c>
      <c r="B212" s="28"/>
      <c r="C212" s="28"/>
      <c r="D212" s="28"/>
      <c r="E212" s="28"/>
      <c r="F212" s="28"/>
      <c r="G212" s="28"/>
      <c r="H212" s="28"/>
      <c r="I212" s="28"/>
      <c r="J212" s="28"/>
      <c r="K212" s="29"/>
      <c r="L212" s="29"/>
      <c r="M212" s="42" t="str">
        <f>IF(putkisto_tarkastettu=1,"Kyllä","Ei")</f>
        <v>Ei</v>
      </c>
      <c r="N212" s="43"/>
      <c r="O212" s="44"/>
      <c r="P212" s="36">
        <f>putkisto_huomiot</f>
        <v>0</v>
      </c>
      <c r="Q212" s="37"/>
      <c r="R212" s="37"/>
      <c r="S212" s="37"/>
      <c r="T212" s="37"/>
      <c r="U212" s="37"/>
      <c r="V212" s="37"/>
      <c r="W212" s="37"/>
      <c r="X212" s="38"/>
    </row>
    <row r="213" spans="1:24" x14ac:dyDescent="0.25">
      <c r="A213" s="28" t="s">
        <v>73</v>
      </c>
      <c r="B213" s="28"/>
      <c r="C213" s="28"/>
      <c r="D213" s="28"/>
      <c r="E213" s="28"/>
      <c r="F213" s="28"/>
      <c r="G213" s="28"/>
      <c r="H213" s="28"/>
      <c r="I213" s="28"/>
      <c r="J213" s="28"/>
      <c r="K213" s="29"/>
      <c r="L213" s="29"/>
      <c r="M213" s="42" t="str">
        <f>IF(vaaranarviointi_tarkastettu=1,"Kyllä","Ei")</f>
        <v>Ei</v>
      </c>
      <c r="N213" s="43"/>
      <c r="O213" s="44"/>
      <c r="P213" s="36">
        <f>vaaranarviointi_huomiot</f>
        <v>0</v>
      </c>
      <c r="Q213" s="37"/>
      <c r="R213" s="37"/>
      <c r="S213" s="37"/>
      <c r="T213" s="37"/>
      <c r="U213" s="37"/>
      <c r="V213" s="37"/>
      <c r="W213" s="37"/>
      <c r="X213" s="38"/>
    </row>
    <row r="214" spans="1:24" x14ac:dyDescent="0.25">
      <c r="A214" s="28" t="s">
        <v>74</v>
      </c>
      <c r="B214" s="28"/>
      <c r="C214" s="28"/>
      <c r="D214" s="28"/>
      <c r="E214" s="28"/>
      <c r="F214" s="28"/>
      <c r="G214" s="28"/>
      <c r="H214" s="28"/>
      <c r="I214" s="28"/>
      <c r="J214" s="28"/>
      <c r="K214" s="29"/>
      <c r="L214" s="29"/>
      <c r="M214" s="42" t="str">
        <f>IF(kilpimerkinnat_tarkastettu=1,"Kyllä","Ei")</f>
        <v>Ei</v>
      </c>
      <c r="N214" s="43"/>
      <c r="O214" s="44"/>
      <c r="P214" s="36">
        <f>kilpimerkinnat_huomiot</f>
        <v>0</v>
      </c>
      <c r="Q214" s="37"/>
      <c r="R214" s="37"/>
      <c r="S214" s="37"/>
      <c r="T214" s="37"/>
      <c r="U214" s="37"/>
      <c r="V214" s="37"/>
      <c r="W214" s="37"/>
      <c r="X214" s="38"/>
    </row>
    <row r="215" spans="1:24" x14ac:dyDescent="0.25">
      <c r="A215" s="28" t="s">
        <v>75</v>
      </c>
      <c r="B215" s="28"/>
      <c r="C215" s="28"/>
      <c r="D215" s="28"/>
      <c r="E215" s="28"/>
      <c r="F215" s="28"/>
      <c r="G215" s="28"/>
      <c r="H215" s="28"/>
      <c r="I215" s="28"/>
      <c r="J215" s="28"/>
      <c r="K215" s="29"/>
      <c r="L215" s="29"/>
      <c r="M215" s="42" t="str">
        <f>IF(pikaavio_tarkastettu=1,"Kyllä","Ei")</f>
        <v>Ei</v>
      </c>
      <c r="N215" s="43"/>
      <c r="O215" s="44"/>
      <c r="P215" s="36">
        <f>pikaavio_huomiot</f>
        <v>0</v>
      </c>
      <c r="Q215" s="37"/>
      <c r="R215" s="37"/>
      <c r="S215" s="37"/>
      <c r="T215" s="37"/>
      <c r="U215" s="37"/>
      <c r="V215" s="37"/>
      <c r="W215" s="37"/>
      <c r="X215" s="38"/>
    </row>
    <row r="216" spans="1:24" x14ac:dyDescent="0.25">
      <c r="A216" s="28" t="s">
        <v>76</v>
      </c>
      <c r="B216" s="28"/>
      <c r="C216" s="28"/>
      <c r="D216" s="28"/>
      <c r="E216" s="28"/>
      <c r="F216" s="28"/>
      <c r="G216" s="28"/>
      <c r="H216" s="28"/>
      <c r="I216" s="28"/>
      <c r="J216" s="28"/>
      <c r="K216" s="29"/>
      <c r="L216" s="29"/>
      <c r="M216" s="42" t="str">
        <f>IF(riittavahenkilosto_tarkastettu=1,"Kyllä","Ei")</f>
        <v>Ei</v>
      </c>
      <c r="N216" s="43"/>
      <c r="O216" s="44"/>
      <c r="P216" s="36">
        <f>riittavahenkilosto_huomiot</f>
        <v>0</v>
      </c>
      <c r="Q216" s="37"/>
      <c r="R216" s="37"/>
      <c r="S216" s="37"/>
      <c r="T216" s="37"/>
      <c r="U216" s="37"/>
      <c r="V216" s="37"/>
      <c r="W216" s="37"/>
      <c r="X216" s="38"/>
    </row>
    <row r="217" spans="1:24" x14ac:dyDescent="0.25">
      <c r="A217" s="28" t="s">
        <v>77</v>
      </c>
      <c r="M217" s="39" t="str">
        <f>IF(yleisetjarjestelyt_tarkastettu=1,"Kyllä","Ei")</f>
        <v>Ei</v>
      </c>
      <c r="N217" s="40"/>
      <c r="O217" s="41"/>
      <c r="P217" s="36">
        <f>yleisetjarjestelyt_huomiot</f>
        <v>0</v>
      </c>
      <c r="Q217" s="37"/>
      <c r="R217" s="37"/>
      <c r="S217" s="37"/>
      <c r="T217" s="37"/>
      <c r="U217" s="37"/>
      <c r="V217" s="37"/>
      <c r="W217" s="37"/>
      <c r="X217" s="38"/>
    </row>
    <row r="218" spans="1:24" x14ac:dyDescent="0.25">
      <c r="A218" s="28" t="s">
        <v>78</v>
      </c>
      <c r="M218" s="39" t="str">
        <f>IF(kayttoarvot_tarkastettu=1,"Kyllä","Ei")</f>
        <v>Ei</v>
      </c>
      <c r="N218" s="40"/>
      <c r="O218" s="41"/>
      <c r="P218" s="36">
        <f>kayttoarvot_huomiot</f>
        <v>0</v>
      </c>
      <c r="Q218" s="37"/>
      <c r="R218" s="37"/>
      <c r="S218" s="37"/>
      <c r="T218" s="37"/>
      <c r="U218" s="37"/>
      <c r="V218" s="37"/>
      <c r="W218" s="37"/>
      <c r="X218" s="38"/>
    </row>
    <row r="220" spans="1:24" x14ac:dyDescent="0.25">
      <c r="A220" s="1" t="s">
        <v>61</v>
      </c>
      <c r="K220" s="6"/>
      <c r="L220" s="6"/>
      <c r="M220" s="35"/>
      <c r="N220" s="35"/>
      <c r="O220" s="35"/>
      <c r="P220" s="35"/>
      <c r="Q220" s="35"/>
      <c r="R220" s="35"/>
      <c r="S220" s="6"/>
      <c r="T220" s="6"/>
      <c r="U220" s="6"/>
      <c r="V220" s="6"/>
      <c r="W220" s="35"/>
      <c r="X220" s="35"/>
    </row>
    <row r="221" spans="1:24" x14ac:dyDescent="0.25">
      <c r="A221" s="33">
        <f>ensimmainentarkastus_huomiot</f>
        <v>0</v>
      </c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</row>
    <row r="222" spans="1:24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</row>
    <row r="223" spans="1:24" x14ac:dyDescent="0.25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</row>
    <row r="224" spans="1:24" x14ac:dyDescent="0.25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</row>
    <row r="225" spans="1:25" x14ac:dyDescent="0.25">
      <c r="A225" s="13" t="s">
        <v>79</v>
      </c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5" ht="223.5" customHeight="1" x14ac:dyDescent="0.25">
      <c r="A226" s="35">
        <f>ensimmainentarkastus_yleiskuva</f>
        <v>0</v>
      </c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27"/>
      <c r="T226" s="27"/>
      <c r="U226" s="27"/>
      <c r="V226" s="27"/>
      <c r="W226" s="20"/>
      <c r="X226" s="20"/>
    </row>
    <row r="227" spans="1:25" x14ac:dyDescent="0.25"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5" x14ac:dyDescent="0.25"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5" x14ac:dyDescent="0.25"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5" x14ac:dyDescent="0.25"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5" x14ac:dyDescent="0.25"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5" x14ac:dyDescent="0.25">
      <c r="A232" s="34" t="s">
        <v>23</v>
      </c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</row>
    <row r="233" spans="1:25" x14ac:dyDescent="0.25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</row>
    <row r="234" spans="1:25" x14ac:dyDescent="0.25">
      <c r="A234" s="1" t="s">
        <v>0</v>
      </c>
      <c r="N234" s="1" t="s">
        <v>1</v>
      </c>
      <c r="S234" s="78"/>
      <c r="T234" s="78"/>
      <c r="U234" s="78"/>
      <c r="V234" s="78"/>
      <c r="W234" s="78"/>
      <c r="X234" s="3" t="str">
        <f>TEXT(form.aindex_bundle,"0000000")</f>
        <v>0000000</v>
      </c>
      <c r="Y234" t="s">
        <v>80</v>
      </c>
    </row>
    <row r="235" spans="1:25" x14ac:dyDescent="0.25">
      <c r="A235" s="2" t="s">
        <v>2</v>
      </c>
      <c r="N235" s="1" t="s">
        <v>3</v>
      </c>
      <c r="S235" s="79" t="str">
        <f ca="1">DAY(NOW())&amp;"."&amp;MONTH(NOW())&amp;"."&amp;YEAR(NOW())</f>
        <v>12.6.2024</v>
      </c>
      <c r="T235" s="79"/>
      <c r="U235" s="79"/>
      <c r="V235" s="79"/>
      <c r="W235" s="79"/>
      <c r="X235" s="79"/>
    </row>
    <row r="236" spans="1:25" x14ac:dyDescent="0.25">
      <c r="A236" t="s">
        <v>4</v>
      </c>
    </row>
    <row r="238" spans="1:25" ht="18.75" customHeight="1" x14ac:dyDescent="0.3">
      <c r="A238" s="7" t="s">
        <v>59</v>
      </c>
      <c r="R238" s="45" t="str">
        <f>DAY(ensimmainentarkastus_paiva)&amp;"."&amp;MONTH(ensimmainentarkastus_paiva)&amp;"."&amp;YEAR(ensimmainentarkastus_paiva)</f>
        <v>0.1.1900</v>
      </c>
      <c r="S238" s="45"/>
      <c r="T238" s="45"/>
      <c r="U238" s="45"/>
      <c r="V238" s="45"/>
      <c r="W238" s="45"/>
      <c r="X238" s="45"/>
    </row>
    <row r="240" spans="1:25" s="28" customFormat="1" x14ac:dyDescent="0.25">
      <c r="A240" s="1" t="s">
        <v>52</v>
      </c>
      <c r="K240" s="29"/>
      <c r="M240" s="30" t="s">
        <v>60</v>
      </c>
      <c r="N240" s="31"/>
      <c r="P240" s="28" t="s">
        <v>61</v>
      </c>
    </row>
    <row r="241" spans="1:24" x14ac:dyDescent="0.25">
      <c r="A241" s="28" t="s">
        <v>62</v>
      </c>
      <c r="M241" s="42" t="str">
        <f>IF(vaatimustenmukaisuustodistus_tarkastettu=1,"Kyllä","Ei")</f>
        <v>Ei</v>
      </c>
      <c r="N241" s="43"/>
      <c r="O241" s="44"/>
      <c r="P241" s="36">
        <f>vaatimustenmukaisuustodistus_huomiot</f>
        <v>0</v>
      </c>
      <c r="Q241" s="37"/>
      <c r="R241" s="37"/>
      <c r="S241" s="37"/>
      <c r="T241" s="37"/>
      <c r="U241" s="37"/>
      <c r="V241" s="37"/>
      <c r="W241" s="37"/>
      <c r="X241" s="38"/>
    </row>
    <row r="242" spans="1:24" x14ac:dyDescent="0.25">
      <c r="A242" s="28" t="s">
        <v>63</v>
      </c>
      <c r="B242" s="28"/>
      <c r="C242" s="28"/>
      <c r="D242" s="28"/>
      <c r="E242" s="28"/>
      <c r="F242" s="28"/>
      <c r="G242" s="28"/>
      <c r="H242" s="28"/>
      <c r="I242" s="28"/>
      <c r="J242" s="28"/>
      <c r="K242" s="29"/>
      <c r="L242" s="29"/>
      <c r="M242" s="42" t="str">
        <f>IF(vaatimustenmukaisuusvakuutus_tarkastettu=1,"Kyllä","Ei")</f>
        <v>Ei</v>
      </c>
      <c r="N242" s="43"/>
      <c r="O242" s="44"/>
      <c r="P242" s="36">
        <f>vaatimustenmukaisuusvakuutus_huomiot</f>
        <v>0</v>
      </c>
      <c r="Q242" s="37"/>
      <c r="R242" s="37"/>
      <c r="S242" s="37"/>
      <c r="T242" s="37"/>
      <c r="U242" s="37"/>
      <c r="V242" s="37"/>
      <c r="W242" s="37"/>
      <c r="X242" s="38"/>
    </row>
    <row r="243" spans="1:24" x14ac:dyDescent="0.25">
      <c r="A243" s="28" t="s">
        <v>78</v>
      </c>
      <c r="B243" s="28"/>
      <c r="C243" s="28"/>
      <c r="D243" s="28"/>
      <c r="E243" s="28"/>
      <c r="F243" s="28"/>
      <c r="G243" s="28"/>
      <c r="H243" s="28"/>
      <c r="I243" s="28"/>
      <c r="J243" s="28"/>
      <c r="K243" s="29"/>
      <c r="L243" s="29"/>
      <c r="M243" s="42" t="str">
        <f>IF(kayttoarvot_tarkastettu=1,"Kyllä","Ei")</f>
        <v>Ei</v>
      </c>
      <c r="N243" s="43"/>
      <c r="O243" s="44"/>
      <c r="P243" s="36">
        <f>kayttoarvot_huomiot</f>
        <v>0</v>
      </c>
      <c r="Q243" s="37"/>
      <c r="R243" s="37"/>
      <c r="S243" s="37"/>
      <c r="T243" s="37"/>
      <c r="U243" s="37"/>
      <c r="V243" s="37"/>
      <c r="W243" s="37"/>
      <c r="X243" s="38"/>
    </row>
    <row r="244" spans="1:24" x14ac:dyDescent="0.25">
      <c r="A244" s="28" t="s">
        <v>64</v>
      </c>
      <c r="B244" s="28"/>
      <c r="C244" s="28"/>
      <c r="D244" s="28"/>
      <c r="E244" s="28"/>
      <c r="F244" s="28"/>
      <c r="G244" s="28"/>
      <c r="H244" s="28"/>
      <c r="I244" s="28"/>
      <c r="J244" s="28"/>
      <c r="K244" s="29"/>
      <c r="L244" s="29"/>
      <c r="M244" s="42" t="str">
        <f>IF(laitekokonaisuus_vaatimustenmukaisuusvakuutus_tarkastettu=1,"Kyllä","Ei")</f>
        <v>Ei</v>
      </c>
      <c r="N244" s="43"/>
      <c r="O244" s="44"/>
      <c r="P244" s="36">
        <f>laitekokonaisuus_vaatimustenmukaisuusvakuutus_huomiot</f>
        <v>0</v>
      </c>
      <c r="Q244" s="37"/>
      <c r="R244" s="37"/>
      <c r="S244" s="37"/>
      <c r="T244" s="37"/>
      <c r="U244" s="37"/>
      <c r="V244" s="37"/>
      <c r="W244" s="37"/>
      <c r="X244" s="38"/>
    </row>
    <row r="245" spans="1:24" x14ac:dyDescent="0.25">
      <c r="A245" s="28" t="s">
        <v>65</v>
      </c>
      <c r="B245" s="28"/>
      <c r="C245" s="28"/>
      <c r="D245" s="28"/>
      <c r="E245" s="28"/>
      <c r="F245" s="28"/>
      <c r="G245" s="28"/>
      <c r="H245" s="28"/>
      <c r="I245" s="28"/>
      <c r="J245" s="28"/>
      <c r="K245" s="29"/>
      <c r="L245" s="29"/>
      <c r="M245" s="42" t="str">
        <f>IF(varoventtiilien_vaatimustenmukaisuusvakuutus_tarkastettu=1,"Kyllä","Ei")</f>
        <v>Ei</v>
      </c>
      <c r="N245" s="43"/>
      <c r="O245" s="44"/>
      <c r="P245" s="36">
        <f>varoventtiilien_vaatimustenmukaisuusvakuutus_huomiot</f>
        <v>0</v>
      </c>
      <c r="Q245" s="37"/>
      <c r="R245" s="37"/>
      <c r="S245" s="37"/>
      <c r="T245" s="37"/>
      <c r="U245" s="37"/>
      <c r="V245" s="37"/>
      <c r="W245" s="37"/>
      <c r="X245" s="38"/>
    </row>
    <row r="246" spans="1:24" x14ac:dyDescent="0.25">
      <c r="A246" s="28" t="s">
        <v>66</v>
      </c>
      <c r="B246" s="28"/>
      <c r="C246" s="28"/>
      <c r="D246" s="28"/>
      <c r="E246" s="28"/>
      <c r="F246" s="28"/>
      <c r="G246" s="28"/>
      <c r="H246" s="28"/>
      <c r="I246" s="28"/>
      <c r="J246" s="28"/>
      <c r="K246" s="29"/>
      <c r="L246" s="29"/>
      <c r="M246" s="42" t="str">
        <f>IF(varusteiden_toimintatarkastus_tarkastettu=1,"Kyllä","Ei")</f>
        <v>Ei</v>
      </c>
      <c r="N246" s="43"/>
      <c r="O246" s="44"/>
      <c r="P246" s="36">
        <f>varusteiden_toimintatarkastus_huomiot</f>
        <v>0</v>
      </c>
      <c r="Q246" s="37"/>
      <c r="R246" s="37"/>
      <c r="S246" s="37"/>
      <c r="T246" s="37"/>
      <c r="U246" s="37"/>
      <c r="V246" s="37"/>
      <c r="W246" s="37"/>
      <c r="X246" s="38"/>
    </row>
    <row r="247" spans="1:24" x14ac:dyDescent="0.25">
      <c r="A247" s="28" t="s">
        <v>67</v>
      </c>
      <c r="B247" s="28"/>
      <c r="C247" s="28"/>
      <c r="D247" s="28"/>
      <c r="E247" s="28"/>
      <c r="F247" s="28"/>
      <c r="G247" s="28"/>
      <c r="H247" s="28"/>
      <c r="I247" s="28"/>
      <c r="J247" s="28"/>
      <c r="K247" s="29"/>
      <c r="L247" s="29"/>
      <c r="M247" s="42" t="str">
        <f>IF(sijoituksen_turvallisuus_tarkastettu=1,"Kyllä","Ei")</f>
        <v>Ei</v>
      </c>
      <c r="N247" s="43"/>
      <c r="O247" s="44"/>
      <c r="P247" s="36">
        <f>sijoituksen_turvallisuus_huomiot</f>
        <v>0</v>
      </c>
      <c r="Q247" s="37"/>
      <c r="R247" s="37"/>
      <c r="S247" s="37"/>
      <c r="T247" s="37"/>
      <c r="U247" s="37"/>
      <c r="V247" s="37"/>
      <c r="W247" s="37"/>
      <c r="X247" s="38"/>
    </row>
    <row r="248" spans="1:24" x14ac:dyDescent="0.25">
      <c r="A248" s="28" t="s">
        <v>68</v>
      </c>
      <c r="B248" s="28"/>
      <c r="C248" s="28"/>
      <c r="D248" s="28"/>
      <c r="E248" s="28"/>
      <c r="F248" s="28"/>
      <c r="G248" s="28"/>
      <c r="H248" s="28"/>
      <c r="I248" s="28"/>
      <c r="J248" s="28"/>
      <c r="K248" s="29"/>
      <c r="L248" s="29"/>
      <c r="M248" s="42" t="str">
        <f>IF(yleistarkastus_tarkastettu=1,"Kyllä","Ei")</f>
        <v>Ei</v>
      </c>
      <c r="N248" s="43"/>
      <c r="O248" s="44"/>
      <c r="P248" s="36">
        <f>yleistarkastus_huomiot</f>
        <v>0</v>
      </c>
      <c r="Q248" s="37"/>
      <c r="R248" s="37"/>
      <c r="S248" s="37"/>
      <c r="T248" s="37"/>
      <c r="U248" s="37"/>
      <c r="V248" s="37"/>
      <c r="W248" s="37"/>
      <c r="X248" s="38"/>
    </row>
    <row r="249" spans="1:24" x14ac:dyDescent="0.25">
      <c r="A249" s="28" t="s">
        <v>71</v>
      </c>
      <c r="B249" s="28"/>
      <c r="C249" s="28"/>
      <c r="D249" s="28"/>
      <c r="E249" s="28"/>
      <c r="F249" s="28"/>
      <c r="G249" s="28"/>
      <c r="H249" s="28"/>
      <c r="I249" s="28"/>
      <c r="J249" s="28"/>
      <c r="K249" s="29"/>
      <c r="L249" s="29"/>
      <c r="M249" s="42" t="str">
        <f>IF(ohjeet_tarkastettu=1,"Kyllä","Ei")</f>
        <v>Ei</v>
      </c>
      <c r="N249" s="43"/>
      <c r="O249" s="44"/>
      <c r="P249" s="36">
        <f>ohjeet_huomiot</f>
        <v>0</v>
      </c>
      <c r="Q249" s="37"/>
      <c r="R249" s="37"/>
      <c r="S249" s="37"/>
      <c r="T249" s="37"/>
      <c r="U249" s="37"/>
      <c r="V249" s="37"/>
      <c r="W249" s="37"/>
      <c r="X249" s="38"/>
    </row>
    <row r="250" spans="1:24" x14ac:dyDescent="0.25">
      <c r="A250" s="28" t="s">
        <v>72</v>
      </c>
      <c r="B250" s="28"/>
      <c r="C250" s="28"/>
      <c r="D250" s="28"/>
      <c r="E250" s="28"/>
      <c r="F250" s="28"/>
      <c r="G250" s="28"/>
      <c r="H250" s="28"/>
      <c r="I250" s="28"/>
      <c r="J250" s="28"/>
      <c r="K250" s="29"/>
      <c r="L250" s="29"/>
      <c r="M250" s="42" t="str">
        <f>IF(putkisto_tarkastettu=1,"Kyllä","Ei")</f>
        <v>Ei</v>
      </c>
      <c r="N250" s="43"/>
      <c r="O250" s="44"/>
      <c r="P250" s="36">
        <f>putkisto_huomiot</f>
        <v>0</v>
      </c>
      <c r="Q250" s="37"/>
      <c r="R250" s="37"/>
      <c r="S250" s="37"/>
      <c r="T250" s="37"/>
      <c r="U250" s="37"/>
      <c r="V250" s="37"/>
      <c r="W250" s="37"/>
      <c r="X250" s="38"/>
    </row>
    <row r="251" spans="1:24" x14ac:dyDescent="0.25">
      <c r="A251" s="28" t="s">
        <v>74</v>
      </c>
      <c r="B251" s="28"/>
      <c r="C251" s="28"/>
      <c r="D251" s="28"/>
      <c r="E251" s="28"/>
      <c r="F251" s="28"/>
      <c r="G251" s="28"/>
      <c r="H251" s="28"/>
      <c r="I251" s="28"/>
      <c r="J251" s="28"/>
      <c r="K251" s="29"/>
      <c r="L251" s="29"/>
      <c r="M251" s="42" t="str">
        <f>IF(kilpimerkinnat_tarkastettu=1,"Kyllä","Ei")</f>
        <v>Ei</v>
      </c>
      <c r="N251" s="43"/>
      <c r="O251" s="44"/>
      <c r="P251" s="36">
        <f>kilpimerkinnat_huomiot</f>
        <v>0</v>
      </c>
      <c r="Q251" s="37"/>
      <c r="R251" s="37"/>
      <c r="S251" s="37"/>
      <c r="T251" s="37"/>
      <c r="U251" s="37"/>
      <c r="V251" s="37"/>
      <c r="W251" s="37"/>
      <c r="X251" s="38"/>
    </row>
    <row r="252" spans="1:24" x14ac:dyDescent="0.25">
      <c r="A252" s="28" t="s">
        <v>75</v>
      </c>
      <c r="B252" s="28"/>
      <c r="C252" s="28"/>
      <c r="D252" s="28"/>
      <c r="E252" s="28"/>
      <c r="F252" s="28"/>
      <c r="G252" s="28"/>
      <c r="H252" s="28"/>
      <c r="I252" s="28"/>
      <c r="J252" s="28"/>
      <c r="K252" s="29"/>
      <c r="L252" s="29"/>
      <c r="M252" s="39" t="str">
        <f>IF(pikaavio_tarkastettu=1,"Kyllä","Ei")</f>
        <v>Ei</v>
      </c>
      <c r="N252" s="40"/>
      <c r="O252" s="41"/>
      <c r="P252" s="36">
        <f>pikaavio_huomiot</f>
        <v>0</v>
      </c>
      <c r="Q252" s="37"/>
      <c r="R252" s="37"/>
      <c r="S252" s="37"/>
      <c r="T252" s="37"/>
      <c r="U252" s="37"/>
      <c r="V252" s="37"/>
      <c r="W252" s="37"/>
      <c r="X252" s="38"/>
    </row>
    <row r="253" spans="1:24" x14ac:dyDescent="0.25">
      <c r="A253" s="28" t="s">
        <v>76</v>
      </c>
      <c r="B253" s="28"/>
      <c r="C253" s="28"/>
      <c r="D253" s="28"/>
      <c r="E253" s="28"/>
      <c r="F253" s="28"/>
      <c r="G253" s="28"/>
      <c r="H253" s="28"/>
      <c r="I253" s="28"/>
      <c r="J253" s="28"/>
      <c r="K253" s="29"/>
      <c r="L253" s="29"/>
      <c r="M253" s="39" t="str">
        <f>IF(riittavahenkilosto_tarkastettu=1,"Kyllä","Ei")</f>
        <v>Ei</v>
      </c>
      <c r="N253" s="40"/>
      <c r="O253" s="41"/>
      <c r="P253" s="36">
        <f>riittavahenkilosto_huomiot</f>
        <v>0</v>
      </c>
      <c r="Q253" s="37"/>
      <c r="R253" s="37"/>
      <c r="S253" s="37"/>
      <c r="T253" s="37"/>
      <c r="U253" s="37"/>
      <c r="V253" s="37"/>
      <c r="W253" s="37"/>
      <c r="X253" s="38"/>
    </row>
    <row r="254" spans="1:24" x14ac:dyDescent="0.25">
      <c r="A254" s="28" t="s">
        <v>77</v>
      </c>
      <c r="B254" s="28"/>
      <c r="C254" s="28"/>
      <c r="D254" s="28"/>
      <c r="E254" s="28"/>
      <c r="F254" s="28"/>
      <c r="G254" s="28"/>
      <c r="H254" s="28"/>
      <c r="I254" s="28"/>
      <c r="J254" s="28"/>
      <c r="K254" s="29"/>
      <c r="L254" s="29"/>
      <c r="M254" s="39" t="str">
        <f>IF(yleisetjarjestelyt_tarkastettu=1,"Kyllä","Ei")</f>
        <v>Ei</v>
      </c>
      <c r="N254" s="40"/>
      <c r="O254" s="41"/>
      <c r="P254" s="36">
        <f>yleisetjarjestelyt_huomiot</f>
        <v>0</v>
      </c>
      <c r="Q254" s="37"/>
      <c r="R254" s="37"/>
      <c r="S254" s="37"/>
      <c r="T254" s="37"/>
      <c r="U254" s="37"/>
      <c r="V254" s="37"/>
      <c r="W254" s="37"/>
      <c r="X254" s="38"/>
    </row>
    <row r="256" spans="1:24" x14ac:dyDescent="0.25">
      <c r="A256" s="1" t="s">
        <v>61</v>
      </c>
      <c r="K256" s="6"/>
      <c r="L256" s="6"/>
      <c r="M256" s="35"/>
      <c r="N256" s="35"/>
      <c r="O256" s="35"/>
      <c r="P256" s="35"/>
      <c r="Q256" s="35"/>
      <c r="R256" s="35"/>
      <c r="S256" s="6"/>
      <c r="T256" s="6"/>
      <c r="U256" s="6"/>
      <c r="V256" s="6"/>
      <c r="W256" s="35"/>
      <c r="X256" s="35"/>
    </row>
    <row r="257" spans="1:24" customFormat="1" x14ac:dyDescent="0.25">
      <c r="A257" s="33">
        <f>ensimmainentarkastus_huomiot</f>
        <v>0</v>
      </c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</row>
    <row r="258" spans="1:24" customFormat="1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</row>
    <row r="259" spans="1:24" customFormat="1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</row>
    <row r="260" spans="1:24" customFormat="1" x14ac:dyDescent="0.25"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customFormat="1" x14ac:dyDescent="0.25">
      <c r="A261" s="13" t="s">
        <v>79</v>
      </c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customFormat="1" ht="196.5" customHeight="1" x14ac:dyDescent="0.25">
      <c r="A262" s="35">
        <f>ensimmainentarkastus_yleiskuva</f>
        <v>0</v>
      </c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27"/>
      <c r="T262" s="27"/>
      <c r="U262" s="27"/>
      <c r="V262" s="27"/>
      <c r="W262" s="20"/>
      <c r="X262" s="20"/>
    </row>
    <row r="263" spans="1:24" customFormat="1" x14ac:dyDescent="0.25"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customFormat="1" x14ac:dyDescent="0.25"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customFormat="1" x14ac:dyDescent="0.25"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customFormat="1" x14ac:dyDescent="0.25"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customFormat="1" x14ac:dyDescent="0.25"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customFormat="1" x14ac:dyDescent="0.25"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customFormat="1" x14ac:dyDescent="0.25"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customFormat="1" x14ac:dyDescent="0.25"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customFormat="1" x14ac:dyDescent="0.25"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customFormat="1" x14ac:dyDescent="0.25"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customFormat="1" x14ac:dyDescent="0.25">
      <c r="A273" s="34" t="s">
        <v>23</v>
      </c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</row>
    <row r="274" spans="1:24" customFormat="1" x14ac:dyDescent="0.25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</row>
    <row r="275" spans="1:24" customFormat="1" x14ac:dyDescent="0.25">
      <c r="A275" s="1" t="s">
        <v>0</v>
      </c>
      <c r="N275" s="1" t="s">
        <v>1</v>
      </c>
      <c r="S275" s="78"/>
      <c r="T275" s="78"/>
      <c r="U275" s="78"/>
      <c r="V275" s="78"/>
      <c r="W275" s="78"/>
      <c r="X275" s="3" t="str">
        <f>TEXT(form.aindex_bundle,"0000000")</f>
        <v>0000000</v>
      </c>
    </row>
    <row r="276" spans="1:24" customFormat="1" x14ac:dyDescent="0.25">
      <c r="A276" s="2" t="s">
        <v>2</v>
      </c>
      <c r="N276" s="1" t="s">
        <v>3</v>
      </c>
      <c r="S276" s="79" t="str">
        <f ca="1">DAY(NOW())&amp;"."&amp;MONTH(NOW())&amp;"."&amp;YEAR(NOW())</f>
        <v>12.6.2024</v>
      </c>
      <c r="T276" s="79"/>
      <c r="U276" s="79"/>
      <c r="V276" s="79"/>
      <c r="W276" s="79"/>
      <c r="X276" s="79"/>
    </row>
    <row r="277" spans="1:24" customFormat="1" x14ac:dyDescent="0.25">
      <c r="A277" t="s">
        <v>4</v>
      </c>
    </row>
    <row r="278" spans="1:24" customFormat="1" x14ac:dyDescent="0.25"/>
    <row r="279" spans="1:24" customFormat="1" ht="18.75" customHeight="1" x14ac:dyDescent="0.3">
      <c r="A279" s="7" t="s">
        <v>81</v>
      </c>
    </row>
    <row r="280" spans="1:24" customFormat="1" x14ac:dyDescent="0.25"/>
    <row r="281" spans="1:24" customFormat="1" x14ac:dyDescent="0.25">
      <c r="A281" s="33">
        <f>muut_huomiot</f>
        <v>0</v>
      </c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</row>
    <row r="282" spans="1:24" customFormat="1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</row>
    <row r="283" spans="1:24" customFormat="1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</row>
    <row r="284" spans="1:24" customFormat="1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</row>
    <row r="285" spans="1:24" customFormat="1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</row>
    <row r="286" spans="1:24" customFormat="1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</row>
    <row r="287" spans="1:24" customFormat="1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</row>
    <row r="288" spans="1:24" customFormat="1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</row>
    <row r="289" spans="1:24" customFormat="1" ht="150" customHeight="1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</row>
    <row r="290" spans="1:24" customFormat="1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</row>
    <row r="291" spans="1:24" customFormat="1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</row>
    <row r="292" spans="1:24" customFormat="1" ht="150" customHeight="1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</row>
    <row r="293" spans="1:24" customFormat="1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</row>
    <row r="294" spans="1:24" customFormat="1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</row>
    <row r="295" spans="1:24" customFormat="1" ht="150" customHeight="1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</row>
    <row r="296" spans="1:24" customFormat="1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</row>
    <row r="297" spans="1:24" customFormat="1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</row>
    <row r="298" spans="1:24" customFormat="1" x14ac:dyDescent="0.25"/>
    <row r="299" spans="1:24" customFormat="1" x14ac:dyDescent="0.25">
      <c r="A299" s="34" t="s">
        <v>23</v>
      </c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</row>
    <row r="300" spans="1:24" customFormat="1" x14ac:dyDescent="0.25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</row>
    <row r="301" spans="1:24" customFormat="1" x14ac:dyDescent="0.25">
      <c r="A301" s="1" t="s">
        <v>0</v>
      </c>
      <c r="N301" s="1" t="s">
        <v>1</v>
      </c>
      <c r="S301" s="78"/>
      <c r="T301" s="78"/>
      <c r="U301" s="78"/>
      <c r="V301" s="78"/>
      <c r="W301" s="78"/>
      <c r="X301" s="3" t="str">
        <f>TEXT(form.aindex_bundle,"0000000")</f>
        <v>0000000</v>
      </c>
    </row>
    <row r="302" spans="1:24" customFormat="1" x14ac:dyDescent="0.25">
      <c r="A302" s="2" t="s">
        <v>2</v>
      </c>
      <c r="N302" s="1" t="s">
        <v>3</v>
      </c>
      <c r="S302" s="79" t="str">
        <f ca="1">DAY(NOW())&amp;"."&amp;MONTH(NOW())&amp;"."&amp;YEAR(NOW())</f>
        <v>12.6.2024</v>
      </c>
      <c r="T302" s="79"/>
      <c r="U302" s="79"/>
      <c r="V302" s="79"/>
      <c r="W302" s="79"/>
      <c r="X302" s="79"/>
    </row>
    <row r="303" spans="1:24" customFormat="1" x14ac:dyDescent="0.25">
      <c r="A303" t="s">
        <v>4</v>
      </c>
    </row>
    <row r="304" spans="1:24" customFormat="1" x14ac:dyDescent="0.25"/>
    <row r="305" spans="1:24" customFormat="1" ht="18.75" customHeight="1" x14ac:dyDescent="0.3">
      <c r="A305" s="7" t="s">
        <v>82</v>
      </c>
    </row>
    <row r="306" spans="1:24" customFormat="1" x14ac:dyDescent="0.25"/>
    <row r="307" spans="1:24" customFormat="1" x14ac:dyDescent="0.25">
      <c r="A307" s="14">
        <f>muut_valokuva1.description</f>
        <v>0</v>
      </c>
    </row>
    <row r="308" spans="1:24" customFormat="1" ht="187.5" customHeight="1" x14ac:dyDescent="0.25">
      <c r="A308" s="35">
        <f>muut_valokuva1</f>
        <v>0</v>
      </c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</row>
    <row r="309" spans="1:24" customFormat="1" x14ac:dyDescent="0.25"/>
    <row r="310" spans="1:24" customFormat="1" x14ac:dyDescent="0.25">
      <c r="A310" s="14">
        <f>muut_valokuva2.description</f>
        <v>0</v>
      </c>
    </row>
    <row r="311" spans="1:24" customFormat="1" ht="187.5" customHeight="1" x14ac:dyDescent="0.25">
      <c r="A311" s="35">
        <f>muut_valokuva2</f>
        <v>0</v>
      </c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</row>
    <row r="312" spans="1:24" customFormat="1" x14ac:dyDescent="0.25"/>
    <row r="313" spans="1:24" customFormat="1" x14ac:dyDescent="0.25">
      <c r="A313" s="14">
        <f>muut_valokuva3.description</f>
        <v>0</v>
      </c>
    </row>
    <row r="314" spans="1:24" customFormat="1" ht="187.5" customHeight="1" x14ac:dyDescent="0.25">
      <c r="A314" s="35">
        <f>muut_valokuva3</f>
        <v>0</v>
      </c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</row>
    <row r="315" spans="1:24" customFormat="1" x14ac:dyDescent="0.25"/>
    <row r="316" spans="1:24" customFormat="1" x14ac:dyDescent="0.25"/>
    <row r="317" spans="1:24" customFormat="1" x14ac:dyDescent="0.25">
      <c r="A317" s="34" t="s">
        <v>23</v>
      </c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</row>
    <row r="318" spans="1:24" customFormat="1" x14ac:dyDescent="0.25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</row>
    <row r="319" spans="1:24" customFormat="1" x14ac:dyDescent="0.25">
      <c r="A319" s="1" t="s">
        <v>0</v>
      </c>
      <c r="N319" s="1" t="s">
        <v>1</v>
      </c>
      <c r="S319" s="78"/>
      <c r="T319" s="78"/>
      <c r="U319" s="78"/>
      <c r="V319" s="78"/>
      <c r="W319" s="78"/>
      <c r="X319" s="3" t="str">
        <f>TEXT(form.aindex_bundle,"0000000")</f>
        <v>0000000</v>
      </c>
    </row>
    <row r="320" spans="1:24" customFormat="1" x14ac:dyDescent="0.25">
      <c r="A320" s="2" t="s">
        <v>2</v>
      </c>
      <c r="N320" s="1" t="s">
        <v>3</v>
      </c>
      <c r="S320" s="79" t="str">
        <f ca="1">DAY(NOW())&amp;"."&amp;MONTH(NOW())&amp;"."&amp;YEAR(NOW())</f>
        <v>12.6.2024</v>
      </c>
      <c r="T320" s="79"/>
      <c r="U320" s="79"/>
      <c r="V320" s="79"/>
      <c r="W320" s="79"/>
      <c r="X320" s="79"/>
    </row>
    <row r="321" spans="1:24" customFormat="1" x14ac:dyDescent="0.25">
      <c r="A321" t="s">
        <v>4</v>
      </c>
    </row>
    <row r="322" spans="1:24" customFormat="1" x14ac:dyDescent="0.25"/>
    <row r="323" spans="1:24" customFormat="1" ht="18.75" customHeight="1" x14ac:dyDescent="0.3">
      <c r="A323" s="7" t="s">
        <v>82</v>
      </c>
    </row>
    <row r="324" spans="1:24" customFormat="1" x14ac:dyDescent="0.25"/>
    <row r="325" spans="1:24" customFormat="1" x14ac:dyDescent="0.25">
      <c r="A325" s="14">
        <f>muut_valokuva4.description</f>
        <v>0</v>
      </c>
    </row>
    <row r="326" spans="1:24" customFormat="1" ht="187.5" customHeight="1" x14ac:dyDescent="0.25">
      <c r="A326" s="35">
        <f>muut_valokuva4</f>
        <v>0</v>
      </c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</row>
    <row r="327" spans="1:24" customFormat="1" x14ac:dyDescent="0.25"/>
    <row r="328" spans="1:24" customFormat="1" x14ac:dyDescent="0.25">
      <c r="A328" s="14">
        <f>muut_valokuva5.description</f>
        <v>0</v>
      </c>
    </row>
    <row r="329" spans="1:24" customFormat="1" ht="187.5" customHeight="1" x14ac:dyDescent="0.25">
      <c r="A329" s="35">
        <f>muut_valokuva5</f>
        <v>0</v>
      </c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</row>
    <row r="330" spans="1:24" customFormat="1" x14ac:dyDescent="0.25"/>
    <row r="331" spans="1:24" customFormat="1" x14ac:dyDescent="0.25">
      <c r="A331" s="14">
        <f>muut_valokuva6.description</f>
        <v>0</v>
      </c>
    </row>
    <row r="332" spans="1:24" customFormat="1" ht="187.5" customHeight="1" x14ac:dyDescent="0.25">
      <c r="A332" s="35">
        <f>muut_valokuva6</f>
        <v>0</v>
      </c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</row>
    <row r="333" spans="1:24" customFormat="1" x14ac:dyDescent="0.25"/>
    <row r="334" spans="1:24" customFormat="1" x14ac:dyDescent="0.25"/>
    <row r="335" spans="1:24" customFormat="1" x14ac:dyDescent="0.25">
      <c r="A335" s="34" t="s">
        <v>23</v>
      </c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</row>
    <row r="336" spans="1:24" customFormat="1" x14ac:dyDescent="0.25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</row>
    <row r="337" spans="1:24" customFormat="1" x14ac:dyDescent="0.25">
      <c r="A337" s="1" t="s">
        <v>0</v>
      </c>
      <c r="N337" s="1" t="s">
        <v>1</v>
      </c>
      <c r="S337" s="78"/>
      <c r="T337" s="78"/>
      <c r="U337" s="78"/>
      <c r="V337" s="78"/>
      <c r="W337" s="78"/>
      <c r="X337" s="3" t="str">
        <f>TEXT(form.aindex_bundle,"0000000")</f>
        <v>0000000</v>
      </c>
    </row>
    <row r="338" spans="1:24" customFormat="1" x14ac:dyDescent="0.25">
      <c r="A338" s="2" t="s">
        <v>2</v>
      </c>
      <c r="N338" s="1" t="s">
        <v>3</v>
      </c>
      <c r="S338" s="79" t="str">
        <f ca="1">DAY(NOW())&amp;"."&amp;MONTH(NOW())&amp;"."&amp;YEAR(NOW())</f>
        <v>12.6.2024</v>
      </c>
      <c r="T338" s="79"/>
      <c r="U338" s="79"/>
      <c r="V338" s="79"/>
      <c r="W338" s="79"/>
      <c r="X338" s="79"/>
    </row>
    <row r="339" spans="1:24" customFormat="1" x14ac:dyDescent="0.25">
      <c r="A339" t="s">
        <v>4</v>
      </c>
    </row>
    <row r="340" spans="1:24" customFormat="1" x14ac:dyDescent="0.25"/>
    <row r="341" spans="1:24" customFormat="1" ht="18.75" customHeight="1" x14ac:dyDescent="0.3">
      <c r="A341" s="7" t="s">
        <v>82</v>
      </c>
    </row>
    <row r="342" spans="1:24" customFormat="1" x14ac:dyDescent="0.25"/>
    <row r="343" spans="1:24" customFormat="1" x14ac:dyDescent="0.25">
      <c r="A343" s="14">
        <f>muut_valokuva7.description</f>
        <v>0</v>
      </c>
    </row>
    <row r="344" spans="1:24" customFormat="1" ht="187.5" customHeight="1" x14ac:dyDescent="0.25">
      <c r="A344" s="35">
        <f>muut_valokuva7</f>
        <v>0</v>
      </c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</row>
    <row r="345" spans="1:24" customFormat="1" x14ac:dyDescent="0.25"/>
    <row r="346" spans="1:24" customFormat="1" x14ac:dyDescent="0.25">
      <c r="A346" s="14">
        <f>muut_valokuva8.description</f>
        <v>0</v>
      </c>
    </row>
    <row r="347" spans="1:24" customFormat="1" ht="187.5" customHeight="1" x14ac:dyDescent="0.25">
      <c r="A347" s="35">
        <f>muut_valokuva8</f>
        <v>0</v>
      </c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</row>
    <row r="348" spans="1:24" customFormat="1" x14ac:dyDescent="0.25"/>
    <row r="349" spans="1:24" customFormat="1" x14ac:dyDescent="0.25">
      <c r="A349" s="14">
        <f>muut_valokuva9.description</f>
        <v>0</v>
      </c>
    </row>
    <row r="350" spans="1:24" customFormat="1" ht="187.5" customHeight="1" x14ac:dyDescent="0.25">
      <c r="A350" s="35">
        <f>muut_valokuva9</f>
        <v>0</v>
      </c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</row>
    <row r="351" spans="1:24" customFormat="1" x14ac:dyDescent="0.25"/>
    <row r="352" spans="1:24" customFormat="1" x14ac:dyDescent="0.25"/>
    <row r="353" spans="1:24" customFormat="1" x14ac:dyDescent="0.25">
      <c r="A353" s="34" t="s">
        <v>23</v>
      </c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</row>
    <row r="354" spans="1:24" customFormat="1" x14ac:dyDescent="0.25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</row>
    <row r="355" spans="1:24" customFormat="1" x14ac:dyDescent="0.25"/>
    <row r="356" spans="1:24" customFormat="1" x14ac:dyDescent="0.25"/>
    <row r="357" spans="1:24" customFormat="1" x14ac:dyDescent="0.25"/>
    <row r="358" spans="1:24" customFormat="1" x14ac:dyDescent="0.25"/>
    <row r="359" spans="1:24" customFormat="1" x14ac:dyDescent="0.25"/>
    <row r="360" spans="1:24" customFormat="1" x14ac:dyDescent="0.25"/>
    <row r="361" spans="1:24" customFormat="1" x14ac:dyDescent="0.25"/>
    <row r="362" spans="1:24" customFormat="1" x14ac:dyDescent="0.25"/>
    <row r="363" spans="1:24" customFormat="1" x14ac:dyDescent="0.25"/>
    <row r="364" spans="1:24" customFormat="1" x14ac:dyDescent="0.25"/>
    <row r="365" spans="1:24" customFormat="1" x14ac:dyDescent="0.25"/>
    <row r="366" spans="1:24" customFormat="1" x14ac:dyDescent="0.25"/>
    <row r="367" spans="1:24" customFormat="1" x14ac:dyDescent="0.25"/>
    <row r="368" spans="1:24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  <row r="1706" customFormat="1" x14ac:dyDescent="0.25"/>
    <row r="1707" customFormat="1" x14ac:dyDescent="0.25"/>
    <row r="1708" customFormat="1" x14ac:dyDescent="0.25"/>
    <row r="1709" customFormat="1" x14ac:dyDescent="0.25"/>
    <row r="1710" customFormat="1" x14ac:dyDescent="0.25"/>
    <row r="1711" customFormat="1" x14ac:dyDescent="0.25"/>
    <row r="1712" customFormat="1" x14ac:dyDescent="0.25"/>
    <row r="1713" customFormat="1" x14ac:dyDescent="0.25"/>
    <row r="1714" customFormat="1" x14ac:dyDescent="0.25"/>
    <row r="1715" customFormat="1" x14ac:dyDescent="0.25"/>
    <row r="1716" customFormat="1" x14ac:dyDescent="0.25"/>
    <row r="1717" customFormat="1" x14ac:dyDescent="0.25"/>
    <row r="1718" customFormat="1" x14ac:dyDescent="0.25"/>
    <row r="1719" customFormat="1" x14ac:dyDescent="0.25"/>
    <row r="1720" customFormat="1" x14ac:dyDescent="0.25"/>
    <row r="1721" customFormat="1" x14ac:dyDescent="0.25"/>
    <row r="1722" customFormat="1" x14ac:dyDescent="0.25"/>
    <row r="1723" customFormat="1" x14ac:dyDescent="0.25"/>
    <row r="1724" customFormat="1" x14ac:dyDescent="0.25"/>
    <row r="1725" customFormat="1" x14ac:dyDescent="0.25"/>
    <row r="1726" customFormat="1" x14ac:dyDescent="0.25"/>
    <row r="1727" customFormat="1" x14ac:dyDescent="0.25"/>
    <row r="1728" customFormat="1" x14ac:dyDescent="0.25"/>
    <row r="1729" customFormat="1" x14ac:dyDescent="0.25"/>
    <row r="1730" customFormat="1" x14ac:dyDescent="0.25"/>
    <row r="1731" customFormat="1" x14ac:dyDescent="0.25"/>
    <row r="1732" customFormat="1" x14ac:dyDescent="0.25"/>
    <row r="1733" customFormat="1" x14ac:dyDescent="0.25"/>
    <row r="1734" customFormat="1" x14ac:dyDescent="0.25"/>
    <row r="1735" customFormat="1" x14ac:dyDescent="0.25"/>
    <row r="1736" customFormat="1" x14ac:dyDescent="0.25"/>
    <row r="1737" customFormat="1" x14ac:dyDescent="0.25"/>
    <row r="1738" customFormat="1" x14ac:dyDescent="0.25"/>
    <row r="1739" customFormat="1" x14ac:dyDescent="0.25"/>
    <row r="1740" customFormat="1" x14ac:dyDescent="0.25"/>
    <row r="1741" customFormat="1" x14ac:dyDescent="0.25"/>
    <row r="1742" customFormat="1" x14ac:dyDescent="0.25"/>
    <row r="1743" customFormat="1" x14ac:dyDescent="0.25"/>
    <row r="1744" customFormat="1" x14ac:dyDescent="0.25"/>
    <row r="1745" customFormat="1" x14ac:dyDescent="0.25"/>
    <row r="1746" customFormat="1" x14ac:dyDescent="0.25"/>
    <row r="1747" customFormat="1" x14ac:dyDescent="0.25"/>
    <row r="1748" customFormat="1" x14ac:dyDescent="0.25"/>
    <row r="1749" customFormat="1" x14ac:dyDescent="0.25"/>
    <row r="1750" customFormat="1" x14ac:dyDescent="0.25"/>
    <row r="1751" customFormat="1" x14ac:dyDescent="0.25"/>
    <row r="1752" customFormat="1" x14ac:dyDescent="0.25"/>
    <row r="1753" customFormat="1" x14ac:dyDescent="0.25"/>
    <row r="1754" customFormat="1" x14ac:dyDescent="0.25"/>
    <row r="1755" customFormat="1" x14ac:dyDescent="0.25"/>
    <row r="1756" customFormat="1" x14ac:dyDescent="0.25"/>
    <row r="1757" customFormat="1" x14ac:dyDescent="0.25"/>
    <row r="1758" customFormat="1" x14ac:dyDescent="0.25"/>
    <row r="1759" customFormat="1" x14ac:dyDescent="0.25"/>
    <row r="1760" customFormat="1" x14ac:dyDescent="0.25"/>
    <row r="1761" customFormat="1" x14ac:dyDescent="0.25"/>
    <row r="1762" customFormat="1" x14ac:dyDescent="0.25"/>
    <row r="1763" customFormat="1" x14ac:dyDescent="0.25"/>
    <row r="1764" customFormat="1" x14ac:dyDescent="0.25"/>
    <row r="1765" customFormat="1" x14ac:dyDescent="0.25"/>
    <row r="1766" customFormat="1" x14ac:dyDescent="0.25"/>
    <row r="1767" customFormat="1" x14ac:dyDescent="0.25"/>
    <row r="1768" customFormat="1" x14ac:dyDescent="0.25"/>
    <row r="1769" customFormat="1" x14ac:dyDescent="0.25"/>
    <row r="1770" customFormat="1" x14ac:dyDescent="0.25"/>
    <row r="1771" customFormat="1" x14ac:dyDescent="0.25"/>
    <row r="1772" customFormat="1" x14ac:dyDescent="0.25"/>
    <row r="1773" customFormat="1" x14ac:dyDescent="0.25"/>
    <row r="1774" customFormat="1" x14ac:dyDescent="0.25"/>
    <row r="1775" customFormat="1" x14ac:dyDescent="0.25"/>
    <row r="1776" customFormat="1" x14ac:dyDescent="0.25"/>
    <row r="1777" customFormat="1" x14ac:dyDescent="0.25"/>
    <row r="1778" customFormat="1" x14ac:dyDescent="0.25"/>
    <row r="1779" customFormat="1" x14ac:dyDescent="0.25"/>
    <row r="1780" customFormat="1" x14ac:dyDescent="0.25"/>
    <row r="1781" customFormat="1" x14ac:dyDescent="0.25"/>
    <row r="1782" customFormat="1" x14ac:dyDescent="0.25"/>
    <row r="1783" customFormat="1" x14ac:dyDescent="0.25"/>
    <row r="1784" customFormat="1" x14ac:dyDescent="0.25"/>
    <row r="1785" customFormat="1" x14ac:dyDescent="0.25"/>
    <row r="1786" customFormat="1" x14ac:dyDescent="0.25"/>
    <row r="1787" customFormat="1" x14ac:dyDescent="0.25"/>
    <row r="1788" customFormat="1" x14ac:dyDescent="0.25"/>
    <row r="1789" customFormat="1" x14ac:dyDescent="0.25"/>
    <row r="1790" customFormat="1" x14ac:dyDescent="0.25"/>
    <row r="1791" customFormat="1" x14ac:dyDescent="0.25"/>
    <row r="1792" customFormat="1" x14ac:dyDescent="0.25"/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  <row r="1866" customFormat="1" x14ac:dyDescent="0.25"/>
    <row r="1867" customFormat="1" x14ac:dyDescent="0.25"/>
    <row r="1868" customFormat="1" x14ac:dyDescent="0.25"/>
    <row r="1869" customFormat="1" x14ac:dyDescent="0.25"/>
    <row r="1870" customFormat="1" x14ac:dyDescent="0.25"/>
    <row r="1871" customFormat="1" x14ac:dyDescent="0.25"/>
    <row r="1872" customFormat="1" x14ac:dyDescent="0.25"/>
    <row r="1873" customFormat="1" x14ac:dyDescent="0.25"/>
    <row r="1874" customFormat="1" x14ac:dyDescent="0.25"/>
    <row r="1875" customFormat="1" x14ac:dyDescent="0.25"/>
    <row r="1876" customFormat="1" x14ac:dyDescent="0.25"/>
    <row r="1877" customFormat="1" x14ac:dyDescent="0.25"/>
    <row r="1878" customFormat="1" x14ac:dyDescent="0.25"/>
    <row r="1879" customFormat="1" x14ac:dyDescent="0.25"/>
    <row r="1880" customFormat="1" x14ac:dyDescent="0.25"/>
    <row r="1881" customFormat="1" x14ac:dyDescent="0.25"/>
    <row r="1882" customFormat="1" x14ac:dyDescent="0.25"/>
    <row r="1883" customFormat="1" x14ac:dyDescent="0.25"/>
    <row r="1884" customFormat="1" x14ac:dyDescent="0.25"/>
    <row r="1885" customFormat="1" x14ac:dyDescent="0.25"/>
    <row r="1886" customFormat="1" x14ac:dyDescent="0.25"/>
    <row r="1887" customFormat="1" x14ac:dyDescent="0.25"/>
    <row r="1888" customFormat="1" x14ac:dyDescent="0.25"/>
    <row r="1889" customFormat="1" x14ac:dyDescent="0.25"/>
    <row r="1890" customFormat="1" x14ac:dyDescent="0.25"/>
    <row r="1891" customFormat="1" x14ac:dyDescent="0.25"/>
    <row r="1892" customFormat="1" x14ac:dyDescent="0.25"/>
    <row r="1893" customFormat="1" x14ac:dyDescent="0.25"/>
    <row r="1894" customFormat="1" x14ac:dyDescent="0.25"/>
    <row r="1895" customFormat="1" x14ac:dyDescent="0.25"/>
    <row r="1896" customFormat="1" x14ac:dyDescent="0.25"/>
    <row r="1897" customFormat="1" x14ac:dyDescent="0.25"/>
    <row r="1898" customFormat="1" x14ac:dyDescent="0.25"/>
    <row r="1899" customFormat="1" x14ac:dyDescent="0.25"/>
    <row r="1900" customFormat="1" x14ac:dyDescent="0.25"/>
    <row r="1901" customFormat="1" x14ac:dyDescent="0.25"/>
    <row r="1902" customFormat="1" x14ac:dyDescent="0.25"/>
    <row r="1903" customFormat="1" x14ac:dyDescent="0.25"/>
    <row r="1904" customFormat="1" x14ac:dyDescent="0.25"/>
    <row r="1905" customFormat="1" x14ac:dyDescent="0.25"/>
    <row r="1906" customFormat="1" x14ac:dyDescent="0.25"/>
    <row r="1907" customFormat="1" x14ac:dyDescent="0.25"/>
    <row r="1908" customFormat="1" x14ac:dyDescent="0.25"/>
    <row r="1909" customFormat="1" x14ac:dyDescent="0.25"/>
    <row r="1910" customFormat="1" x14ac:dyDescent="0.25"/>
    <row r="1911" customFormat="1" x14ac:dyDescent="0.25"/>
    <row r="1912" customFormat="1" x14ac:dyDescent="0.25"/>
    <row r="1913" customFormat="1" x14ac:dyDescent="0.25"/>
    <row r="1914" customFormat="1" x14ac:dyDescent="0.25"/>
    <row r="1915" customFormat="1" x14ac:dyDescent="0.25"/>
    <row r="1916" customFormat="1" x14ac:dyDescent="0.25"/>
    <row r="1917" customFormat="1" x14ac:dyDescent="0.25"/>
    <row r="1918" customFormat="1" x14ac:dyDescent="0.25"/>
    <row r="1919" customFormat="1" x14ac:dyDescent="0.25"/>
    <row r="1920" customFormat="1" x14ac:dyDescent="0.25"/>
    <row r="1921" customFormat="1" x14ac:dyDescent="0.25"/>
    <row r="1922" customFormat="1" x14ac:dyDescent="0.25"/>
    <row r="1923" customFormat="1" x14ac:dyDescent="0.25"/>
    <row r="1924" customFormat="1" x14ac:dyDescent="0.25"/>
    <row r="1925" customFormat="1" x14ac:dyDescent="0.25"/>
    <row r="1926" customFormat="1" x14ac:dyDescent="0.25"/>
    <row r="1927" customFormat="1" x14ac:dyDescent="0.25"/>
    <row r="1928" customFormat="1" x14ac:dyDescent="0.25"/>
    <row r="1929" customFormat="1" x14ac:dyDescent="0.25"/>
    <row r="1930" customFormat="1" x14ac:dyDescent="0.25"/>
    <row r="1931" customFormat="1" x14ac:dyDescent="0.25"/>
    <row r="1932" customFormat="1" x14ac:dyDescent="0.25"/>
    <row r="1933" customFormat="1" x14ac:dyDescent="0.25"/>
    <row r="1934" customFormat="1" x14ac:dyDescent="0.25"/>
    <row r="1935" customFormat="1" x14ac:dyDescent="0.25"/>
    <row r="1936" customFormat="1" x14ac:dyDescent="0.25"/>
    <row r="1937" customFormat="1" x14ac:dyDescent="0.25"/>
    <row r="1938" customFormat="1" x14ac:dyDescent="0.25"/>
    <row r="1939" customFormat="1" x14ac:dyDescent="0.25"/>
    <row r="1940" customFormat="1" x14ac:dyDescent="0.25"/>
    <row r="1941" customFormat="1" x14ac:dyDescent="0.25"/>
    <row r="1942" customFormat="1" x14ac:dyDescent="0.25"/>
    <row r="1943" customFormat="1" x14ac:dyDescent="0.25"/>
    <row r="1944" customFormat="1" x14ac:dyDescent="0.25"/>
    <row r="1945" customFormat="1" x14ac:dyDescent="0.25"/>
    <row r="1946" customFormat="1" x14ac:dyDescent="0.25"/>
    <row r="1947" customFormat="1" x14ac:dyDescent="0.25"/>
    <row r="1948" customFormat="1" x14ac:dyDescent="0.25"/>
    <row r="1949" customFormat="1" x14ac:dyDescent="0.25"/>
    <row r="1950" customFormat="1" x14ac:dyDescent="0.25"/>
    <row r="1951" customFormat="1" x14ac:dyDescent="0.25"/>
    <row r="1952" customFormat="1" x14ac:dyDescent="0.25"/>
    <row r="1953" customFormat="1" x14ac:dyDescent="0.25"/>
    <row r="1954" customFormat="1" x14ac:dyDescent="0.25"/>
    <row r="1955" customFormat="1" x14ac:dyDescent="0.25"/>
    <row r="1956" customFormat="1" x14ac:dyDescent="0.25"/>
    <row r="1957" customFormat="1" x14ac:dyDescent="0.25"/>
    <row r="1958" customFormat="1" x14ac:dyDescent="0.25"/>
    <row r="1959" customFormat="1" x14ac:dyDescent="0.25"/>
    <row r="1960" customFormat="1" x14ac:dyDescent="0.25"/>
    <row r="1961" customFormat="1" x14ac:dyDescent="0.25"/>
    <row r="1962" customFormat="1" x14ac:dyDescent="0.25"/>
    <row r="1963" customFormat="1" x14ac:dyDescent="0.25"/>
    <row r="1964" customFormat="1" x14ac:dyDescent="0.25"/>
    <row r="1965" customFormat="1" x14ac:dyDescent="0.25"/>
    <row r="1966" customFormat="1" x14ac:dyDescent="0.25"/>
    <row r="1967" customFormat="1" x14ac:dyDescent="0.25"/>
    <row r="1968" customFormat="1" x14ac:dyDescent="0.25"/>
    <row r="1969" customFormat="1" x14ac:dyDescent="0.25"/>
    <row r="1970" customFormat="1" x14ac:dyDescent="0.25"/>
    <row r="1971" customFormat="1" x14ac:dyDescent="0.25"/>
    <row r="1972" customFormat="1" x14ac:dyDescent="0.25"/>
    <row r="1973" customFormat="1" x14ac:dyDescent="0.25"/>
    <row r="1974" customFormat="1" x14ac:dyDescent="0.25"/>
    <row r="1975" customFormat="1" x14ac:dyDescent="0.25"/>
    <row r="1976" customFormat="1" x14ac:dyDescent="0.25"/>
    <row r="1977" customFormat="1" x14ac:dyDescent="0.25"/>
    <row r="1978" customFormat="1" x14ac:dyDescent="0.25"/>
    <row r="1979" customFormat="1" x14ac:dyDescent="0.25"/>
    <row r="1980" customFormat="1" x14ac:dyDescent="0.25"/>
    <row r="1981" customFormat="1" x14ac:dyDescent="0.25"/>
    <row r="1982" customFormat="1" x14ac:dyDescent="0.25"/>
    <row r="1983" customFormat="1" x14ac:dyDescent="0.25"/>
    <row r="1984" customFormat="1" x14ac:dyDescent="0.25"/>
    <row r="1985" customFormat="1" x14ac:dyDescent="0.25"/>
    <row r="1986" customFormat="1" x14ac:dyDescent="0.25"/>
    <row r="1987" customFormat="1" x14ac:dyDescent="0.25"/>
    <row r="1988" customFormat="1" x14ac:dyDescent="0.25"/>
    <row r="1989" customFormat="1" x14ac:dyDescent="0.25"/>
    <row r="1990" customFormat="1" x14ac:dyDescent="0.25"/>
    <row r="1991" customFormat="1" x14ac:dyDescent="0.25"/>
    <row r="1992" customFormat="1" x14ac:dyDescent="0.25"/>
    <row r="1993" customFormat="1" x14ac:dyDescent="0.25"/>
    <row r="1994" customFormat="1" x14ac:dyDescent="0.25"/>
    <row r="1995" customFormat="1" x14ac:dyDescent="0.25"/>
    <row r="1996" customFormat="1" x14ac:dyDescent="0.25"/>
    <row r="1997" customFormat="1" x14ac:dyDescent="0.25"/>
    <row r="1998" customFormat="1" x14ac:dyDescent="0.25"/>
    <row r="1999" customFormat="1" x14ac:dyDescent="0.25"/>
    <row r="2000" customFormat="1" x14ac:dyDescent="0.25"/>
    <row r="2001" customFormat="1" x14ac:dyDescent="0.25"/>
    <row r="2002" customFormat="1" x14ac:dyDescent="0.25"/>
    <row r="2003" customFormat="1" x14ac:dyDescent="0.25"/>
  </sheetData>
  <sheetProtection formatCells="0" formatColumns="0" formatRows="0" insertColumns="0" insertRows="0" insertHyperlinks="0" deleteColumns="0" deleteRows="0" sort="0" autoFilter="0" pivotTables="0"/>
  <mergeCells count="227"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1" xr:uid="{00000000-0004-0000-0000-000000000000}"/>
    <hyperlink ref="A156" r:id="rId2" xr:uid="{00000000-0004-0000-0000-000001000000}"/>
    <hyperlink ref="A276" r:id="rId3" xr:uid="{00000000-0004-0000-0000-000002000000}"/>
    <hyperlink ref="A52" r:id="rId4" xr:uid="{00000000-0004-0000-0000-000003000000}"/>
    <hyperlink ref="A104" r:id="rId5" xr:uid="{00000000-0004-0000-0000-000004000000}"/>
    <hyperlink ref="A196" r:id="rId6" xr:uid="{00000000-0004-0000-0000-000005000000}"/>
    <hyperlink ref="A235" r:id="rId7" xr:uid="{00000000-0004-0000-0000-000006000000}"/>
    <hyperlink ref="A302" r:id="rId8" xr:uid="{00000000-0004-0000-0000-000007000000}"/>
    <hyperlink ref="A320" r:id="rId9" xr:uid="{00000000-0004-0000-0000-000008000000}"/>
    <hyperlink ref="A338" r:id="rId10" xr:uid="{00000000-0004-0000-0000-000009000000}"/>
  </hyperlinks>
  <pageMargins left="0.70866141732282995" right="0.51181102362205" top="0.74803149606299002" bottom="0" header="0.31496062992126" footer="0"/>
  <pageSetup paperSize="9" orientation="portrait" r:id="rId11"/>
  <headerFooter scaleWithDoc="0" alignWithMargins="0">
    <oddHeader xml:space="preserve">&amp;R
</oddHeader>
  </headerFooter>
  <rowBreaks count="9" manualBreakCount="9">
    <brk id="50" max="24" man="1"/>
    <brk id="102" max="24" man="1"/>
    <brk id="154" max="24" man="1"/>
    <brk id="194" max="24" man="1"/>
    <brk id="233" max="24" man="1"/>
    <brk id="274" max="24" man="1"/>
    <brk id="300" max="24" man="1"/>
    <brk id="318" max="24" man="1"/>
    <brk id="336" max="24" man="1"/>
  </rowBreaks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82"/>
  <sheetViews>
    <sheetView workbookViewId="0"/>
  </sheetViews>
  <sheetFormatPr defaultRowHeight="15" x14ac:dyDescent="0.25"/>
  <cols>
    <col min="1" max="1" width="73" bestFit="1" customWidth="1"/>
    <col min="2" max="2" width="33" bestFit="1" customWidth="1"/>
    <col min="3" max="3" width="28.140625" bestFit="1" customWidth="1"/>
    <col min="4" max="4" width="10.5703125" bestFit="1" customWidth="1"/>
    <col min="5" max="5" width="35.28515625" bestFit="1" customWidth="1"/>
  </cols>
  <sheetData>
    <row r="1" spans="1:6" x14ac:dyDescent="0.25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 x14ac:dyDescent="0.25">
      <c r="A2" t="s">
        <v>89</v>
      </c>
      <c r="C2">
        <f>form.uuid</f>
        <v>0</v>
      </c>
      <c r="E2" t="s">
        <v>90</v>
      </c>
    </row>
    <row r="3" spans="1:6" x14ac:dyDescent="0.25">
      <c r="A3" t="s">
        <v>91</v>
      </c>
      <c r="C3">
        <f>form.aindex</f>
        <v>0</v>
      </c>
      <c r="E3" t="s">
        <v>90</v>
      </c>
    </row>
    <row r="4" spans="1:6" x14ac:dyDescent="0.25">
      <c r="A4" t="s">
        <v>92</v>
      </c>
      <c r="C4">
        <f>form.aindex_form_template</f>
        <v>0</v>
      </c>
      <c r="E4" t="s">
        <v>90</v>
      </c>
    </row>
    <row r="5" spans="1:6" x14ac:dyDescent="0.25">
      <c r="A5" t="s">
        <v>93</v>
      </c>
      <c r="C5">
        <f>form.aindex_bundle</f>
        <v>0</v>
      </c>
      <c r="E5" t="s">
        <v>90</v>
      </c>
    </row>
    <row r="6" spans="1:6" x14ac:dyDescent="0.25">
      <c r="A6" t="s">
        <v>94</v>
      </c>
      <c r="C6">
        <f>form.form_template</f>
        <v>0</v>
      </c>
      <c r="E6" t="s">
        <v>90</v>
      </c>
    </row>
    <row r="7" spans="1:6" x14ac:dyDescent="0.25">
      <c r="A7" t="s">
        <v>95</v>
      </c>
      <c r="C7">
        <f>form.xml_template</f>
        <v>0</v>
      </c>
      <c r="E7" t="s">
        <v>90</v>
      </c>
    </row>
    <row r="8" spans="1:6" x14ac:dyDescent="0.25">
      <c r="A8" t="s">
        <v>96</v>
      </c>
      <c r="C8">
        <f>form.xml_template2</f>
        <v>0</v>
      </c>
      <c r="E8" t="s">
        <v>90</v>
      </c>
    </row>
    <row r="9" spans="1:6" x14ac:dyDescent="0.25">
      <c r="A9" t="s">
        <v>97</v>
      </c>
      <c r="C9">
        <f>form.company</f>
        <v>0</v>
      </c>
      <c r="E9" t="s">
        <v>90</v>
      </c>
    </row>
    <row r="10" spans="1:6" x14ac:dyDescent="0.25">
      <c r="A10" t="s">
        <v>98</v>
      </c>
      <c r="C10">
        <f>form.device</f>
        <v>0</v>
      </c>
      <c r="E10" t="s">
        <v>90</v>
      </c>
    </row>
    <row r="11" spans="1:6" x14ac:dyDescent="0.25">
      <c r="A11" t="s">
        <v>99</v>
      </c>
      <c r="C11">
        <f>form.person</f>
        <v>0</v>
      </c>
      <c r="E11" t="s">
        <v>90</v>
      </c>
    </row>
    <row r="12" spans="1:6" x14ac:dyDescent="0.25">
      <c r="A12" t="s">
        <v>100</v>
      </c>
      <c r="C12">
        <f>form.user</f>
        <v>0</v>
      </c>
      <c r="E12" t="s">
        <v>90</v>
      </c>
    </row>
    <row r="13" spans="1:6" x14ac:dyDescent="0.25">
      <c r="A13" t="s">
        <v>101</v>
      </c>
      <c r="C13">
        <f>form.company_create</f>
        <v>0</v>
      </c>
      <c r="E13" t="s">
        <v>90</v>
      </c>
    </row>
    <row r="14" spans="1:6" x14ac:dyDescent="0.25">
      <c r="A14" t="s">
        <v>102</v>
      </c>
      <c r="C14">
        <f>form.employer_create</f>
        <v>0</v>
      </c>
      <c r="E14" t="s">
        <v>90</v>
      </c>
    </row>
    <row r="15" spans="1:6" x14ac:dyDescent="0.25">
      <c r="A15" t="s">
        <v>103</v>
      </c>
      <c r="C15">
        <f>form.employer_update</f>
        <v>0</v>
      </c>
      <c r="E15" t="s">
        <v>90</v>
      </c>
    </row>
    <row r="16" spans="1:6" x14ac:dyDescent="0.25">
      <c r="A16" t="s">
        <v>104</v>
      </c>
      <c r="C16">
        <f>form.version</f>
        <v>0</v>
      </c>
      <c r="E16" t="s">
        <v>90</v>
      </c>
    </row>
    <row r="17" spans="1:5" x14ac:dyDescent="0.25">
      <c r="A17" t="s">
        <v>105</v>
      </c>
      <c r="C17">
        <f>form.title</f>
        <v>0</v>
      </c>
      <c r="E17" t="s">
        <v>90</v>
      </c>
    </row>
    <row r="18" spans="1:5" x14ac:dyDescent="0.25">
      <c r="A18" t="s">
        <v>106</v>
      </c>
      <c r="C18">
        <f>form.fill_state</f>
        <v>0</v>
      </c>
      <c r="E18" t="s">
        <v>90</v>
      </c>
    </row>
    <row r="19" spans="1:5" x14ac:dyDescent="0.25">
      <c r="A19" t="s">
        <v>107</v>
      </c>
      <c r="C19">
        <f>form.lang</f>
        <v>0</v>
      </c>
      <c r="E19" t="s">
        <v>90</v>
      </c>
    </row>
    <row r="20" spans="1:5" x14ac:dyDescent="0.25">
      <c r="A20" t="s">
        <v>108</v>
      </c>
      <c r="C20">
        <f>form.InsertTime</f>
        <v>0</v>
      </c>
      <c r="E20" t="s">
        <v>90</v>
      </c>
    </row>
    <row r="21" spans="1:5" x14ac:dyDescent="0.25">
      <c r="A21" t="s">
        <v>109</v>
      </c>
      <c r="C21">
        <f>form.UpdateTime</f>
        <v>0</v>
      </c>
      <c r="E21" t="s">
        <v>90</v>
      </c>
    </row>
    <row r="22" spans="1:5" x14ac:dyDescent="0.25">
      <c r="A22" t="s">
        <v>110</v>
      </c>
      <c r="C22">
        <f>form.UpdateTimeTemplate</f>
        <v>0</v>
      </c>
      <c r="E22" t="s">
        <v>90</v>
      </c>
    </row>
    <row r="23" spans="1:5" x14ac:dyDescent="0.25">
      <c r="A23" t="s">
        <v>111</v>
      </c>
      <c r="C23">
        <f>form.upload</f>
        <v>0</v>
      </c>
      <c r="E23" t="s">
        <v>90</v>
      </c>
    </row>
    <row r="24" spans="1:5" x14ac:dyDescent="0.25">
      <c r="A24" t="s">
        <v>112</v>
      </c>
      <c r="C24">
        <f>form.upload_url</f>
        <v>0</v>
      </c>
      <c r="E24" t="s">
        <v>90</v>
      </c>
    </row>
    <row r="25" spans="1:5" x14ac:dyDescent="0.25">
      <c r="A25" t="s">
        <v>113</v>
      </c>
      <c r="C25">
        <f>form.pdf_upload</f>
        <v>0</v>
      </c>
      <c r="E25" t="s">
        <v>90</v>
      </c>
    </row>
    <row r="26" spans="1:5" x14ac:dyDescent="0.25">
      <c r="A26" t="s">
        <v>114</v>
      </c>
      <c r="C26">
        <f>form.pdf_report</f>
        <v>0</v>
      </c>
      <c r="E26" t="s">
        <v>90</v>
      </c>
    </row>
    <row r="27" spans="1:5" x14ac:dyDescent="0.25">
      <c r="A27" t="s">
        <v>115</v>
      </c>
      <c r="C27">
        <f>form.pdf_url</f>
        <v>0</v>
      </c>
      <c r="E27" t="s">
        <v>90</v>
      </c>
    </row>
    <row r="28" spans="1:5" x14ac:dyDescent="0.25">
      <c r="A28" t="s">
        <v>116</v>
      </c>
      <c r="C28">
        <f>form.pdf_title</f>
        <v>0</v>
      </c>
      <c r="E28" t="s">
        <v>90</v>
      </c>
    </row>
    <row r="29" spans="1:5" x14ac:dyDescent="0.25">
      <c r="A29" t="s">
        <v>117</v>
      </c>
      <c r="C29">
        <f>form.sheet_url</f>
        <v>0</v>
      </c>
      <c r="E29" t="s">
        <v>90</v>
      </c>
    </row>
    <row r="30" spans="1:5" x14ac:dyDescent="0.25">
      <c r="A30" t="s">
        <v>118</v>
      </c>
      <c r="C30">
        <f>form.sheet_report</f>
        <v>0</v>
      </c>
      <c r="E30" t="s">
        <v>90</v>
      </c>
    </row>
    <row r="31" spans="1:5" x14ac:dyDescent="0.25">
      <c r="A31" t="s">
        <v>119</v>
      </c>
      <c r="C31">
        <f>form.export_date</f>
        <v>0</v>
      </c>
      <c r="E31" t="s">
        <v>90</v>
      </c>
    </row>
    <row r="32" spans="1:5" x14ac:dyDescent="0.25">
      <c r="A32" t="s">
        <v>120</v>
      </c>
      <c r="C32">
        <f>form.export_time</f>
        <v>0</v>
      </c>
      <c r="E32" t="s">
        <v>90</v>
      </c>
    </row>
    <row r="33" spans="1:5" x14ac:dyDescent="0.25">
      <c r="A33" t="s">
        <v>121</v>
      </c>
      <c r="C33">
        <f>form.export_lock</f>
        <v>0</v>
      </c>
      <c r="E33" t="s">
        <v>90</v>
      </c>
    </row>
    <row r="34" spans="1:5" x14ac:dyDescent="0.25">
      <c r="A34" t="s">
        <v>122</v>
      </c>
      <c r="C34">
        <f>form.manual_report</f>
        <v>0</v>
      </c>
      <c r="E34" t="s">
        <v>90</v>
      </c>
    </row>
    <row r="35" spans="1:5" x14ac:dyDescent="0.25">
      <c r="A35" t="s">
        <v>123</v>
      </c>
      <c r="C35">
        <f>form.xml_report</f>
        <v>0</v>
      </c>
      <c r="E35" t="s">
        <v>90</v>
      </c>
    </row>
    <row r="36" spans="1:5" x14ac:dyDescent="0.25">
      <c r="A36" t="s">
        <v>124</v>
      </c>
      <c r="C36">
        <f>form.xml_error</f>
        <v>0</v>
      </c>
      <c r="E36" t="s">
        <v>90</v>
      </c>
    </row>
    <row r="37" spans="1:5" x14ac:dyDescent="0.25">
      <c r="A37" t="s">
        <v>125</v>
      </c>
      <c r="C37">
        <f>form.xml_transfer</f>
        <v>0</v>
      </c>
      <c r="E37" t="s">
        <v>90</v>
      </c>
    </row>
    <row r="38" spans="1:5" x14ac:dyDescent="0.25">
      <c r="A38" t="s">
        <v>126</v>
      </c>
      <c r="C38">
        <f>form.xml_transfer_timestamp</f>
        <v>0</v>
      </c>
      <c r="E38" t="s">
        <v>90</v>
      </c>
    </row>
    <row r="39" spans="1:5" x14ac:dyDescent="0.25">
      <c r="A39" t="s">
        <v>127</v>
      </c>
      <c r="C39">
        <f>form.xml_syslog</f>
        <v>0</v>
      </c>
      <c r="E39" t="s">
        <v>90</v>
      </c>
    </row>
    <row r="40" spans="1:5" x14ac:dyDescent="0.25">
      <c r="A40" t="s">
        <v>128</v>
      </c>
      <c r="C40">
        <f>form.syslog</f>
        <v>0</v>
      </c>
      <c r="E40" t="s">
        <v>90</v>
      </c>
    </row>
    <row r="41" spans="1:5" x14ac:dyDescent="0.25">
      <c r="A41" t="s">
        <v>129</v>
      </c>
      <c r="C41">
        <f>form.archive</f>
        <v>0</v>
      </c>
      <c r="E41" t="s">
        <v>90</v>
      </c>
    </row>
    <row r="42" spans="1:5" x14ac:dyDescent="0.25">
      <c r="A42" t="s">
        <v>130</v>
      </c>
      <c r="C42">
        <f>form._employer_create.uuid</f>
        <v>0</v>
      </c>
      <c r="E42" t="s">
        <v>90</v>
      </c>
    </row>
    <row r="43" spans="1:5" x14ac:dyDescent="0.25">
      <c r="A43" t="s">
        <v>131</v>
      </c>
      <c r="C43">
        <f>form._employer_create.email</f>
        <v>0</v>
      </c>
      <c r="E43" t="s">
        <v>90</v>
      </c>
    </row>
    <row r="44" spans="1:5" x14ac:dyDescent="0.25">
      <c r="A44" t="s">
        <v>132</v>
      </c>
      <c r="C44">
        <f>form._employer_create.name</f>
        <v>0</v>
      </c>
      <c r="E44" t="s">
        <v>90</v>
      </c>
    </row>
    <row r="45" spans="1:5" x14ac:dyDescent="0.25">
      <c r="A45" t="s">
        <v>133</v>
      </c>
      <c r="C45">
        <f>form._employer_create.company</f>
        <v>0</v>
      </c>
      <c r="E45" t="s">
        <v>90</v>
      </c>
    </row>
    <row r="46" spans="1:5" x14ac:dyDescent="0.25">
      <c r="A46" t="s">
        <v>134</v>
      </c>
      <c r="C46">
        <f>form._employer_create.creator</f>
        <v>0</v>
      </c>
      <c r="E46" t="s">
        <v>90</v>
      </c>
    </row>
    <row r="47" spans="1:5" x14ac:dyDescent="0.25">
      <c r="A47" t="s">
        <v>135</v>
      </c>
      <c r="C47">
        <f>form._employer_create.creator_ip</f>
        <v>0</v>
      </c>
      <c r="E47" t="s">
        <v>90</v>
      </c>
    </row>
    <row r="48" spans="1:5" x14ac:dyDescent="0.25">
      <c r="A48" t="s">
        <v>136</v>
      </c>
      <c r="C48">
        <f>form._employer_create.signature_upload</f>
        <v>0</v>
      </c>
      <c r="E48" t="s">
        <v>90</v>
      </c>
    </row>
    <row r="49" spans="1:5" x14ac:dyDescent="0.25">
      <c r="A49" t="s">
        <v>137</v>
      </c>
      <c r="C49">
        <f>form._employer_create.signature_url</f>
        <v>0</v>
      </c>
      <c r="E49" t="s">
        <v>90</v>
      </c>
    </row>
    <row r="50" spans="1:5" x14ac:dyDescent="0.25">
      <c r="A50" t="s">
        <v>138</v>
      </c>
      <c r="C50">
        <f>form._employer_create.enabled</f>
        <v>0</v>
      </c>
      <c r="E50" t="s">
        <v>90</v>
      </c>
    </row>
    <row r="51" spans="1:5" x14ac:dyDescent="0.25">
      <c r="A51" t="s">
        <v>139</v>
      </c>
      <c r="C51">
        <f>form._employer_create.admin</f>
        <v>0</v>
      </c>
      <c r="E51" t="s">
        <v>90</v>
      </c>
    </row>
    <row r="52" spans="1:5" x14ac:dyDescent="0.25">
      <c r="A52" t="s">
        <v>140</v>
      </c>
      <c r="C52">
        <f>form._employer_create.company_admin</f>
        <v>0</v>
      </c>
      <c r="E52" t="s">
        <v>90</v>
      </c>
    </row>
    <row r="53" spans="1:5" x14ac:dyDescent="0.25">
      <c r="A53" t="s">
        <v>141</v>
      </c>
      <c r="C53">
        <f>form._employer_create.StartTime</f>
        <v>0</v>
      </c>
      <c r="E53" t="s">
        <v>90</v>
      </c>
    </row>
    <row r="54" spans="1:5" x14ac:dyDescent="0.25">
      <c r="A54" t="s">
        <v>142</v>
      </c>
      <c r="C54">
        <f>form._employer_create.UpdateTime</f>
        <v>0</v>
      </c>
      <c r="E54" t="s">
        <v>90</v>
      </c>
    </row>
    <row r="55" spans="1:5" x14ac:dyDescent="0.25">
      <c r="A55" t="s">
        <v>143</v>
      </c>
      <c r="C55">
        <f>form._employer_create.LastLogin</f>
        <v>0</v>
      </c>
      <c r="E55" t="s">
        <v>90</v>
      </c>
    </row>
    <row r="56" spans="1:5" x14ac:dyDescent="0.25">
      <c r="A56" t="s">
        <v>144</v>
      </c>
      <c r="C56">
        <f>form._employer_create.datasource</f>
        <v>0</v>
      </c>
      <c r="E56" t="s">
        <v>90</v>
      </c>
    </row>
    <row r="57" spans="1:5" x14ac:dyDescent="0.25">
      <c r="A57" t="s">
        <v>145</v>
      </c>
      <c r="C57">
        <f>form._employer_create.finuid</f>
        <v>0</v>
      </c>
      <c r="E57" t="s">
        <v>90</v>
      </c>
    </row>
    <row r="58" spans="1:5" x14ac:dyDescent="0.25">
      <c r="A58" t="s">
        <v>146</v>
      </c>
      <c r="C58">
        <f>form._employer_create.developer</f>
        <v>0</v>
      </c>
      <c r="E58" t="s">
        <v>90</v>
      </c>
    </row>
    <row r="59" spans="1:5" x14ac:dyDescent="0.25">
      <c r="A59" t="s">
        <v>147</v>
      </c>
      <c r="C59">
        <f>form._employer_create.x509_login</f>
        <v>0</v>
      </c>
      <c r="E59" t="s">
        <v>90</v>
      </c>
    </row>
    <row r="60" spans="1:5" x14ac:dyDescent="0.25">
      <c r="A60" t="s">
        <v>148</v>
      </c>
      <c r="C60">
        <f>form._employer_create.city</f>
        <v>0</v>
      </c>
      <c r="E60" t="s">
        <v>90</v>
      </c>
    </row>
    <row r="61" spans="1:5" x14ac:dyDescent="0.25">
      <c r="A61" t="s">
        <v>149</v>
      </c>
      <c r="C61">
        <f>form._employer_create.jobtitle</f>
        <v>0</v>
      </c>
      <c r="E61" t="s">
        <v>90</v>
      </c>
    </row>
    <row r="62" spans="1:5" x14ac:dyDescent="0.25">
      <c r="A62" t="s">
        <v>150</v>
      </c>
      <c r="C62">
        <f>form._employer_create.phonenumber</f>
        <v>0</v>
      </c>
      <c r="E62" t="s">
        <v>90</v>
      </c>
    </row>
    <row r="63" spans="1:5" x14ac:dyDescent="0.25">
      <c r="A63" t="s">
        <v>151</v>
      </c>
      <c r="C63">
        <f>form._employer_create.street</f>
        <v>0</v>
      </c>
      <c r="E63" t="s">
        <v>90</v>
      </c>
    </row>
    <row r="64" spans="1:5" x14ac:dyDescent="0.25">
      <c r="A64" t="s">
        <v>152</v>
      </c>
      <c r="C64">
        <f>form._employer_create.zip_code</f>
        <v>0</v>
      </c>
      <c r="E64" t="s">
        <v>90</v>
      </c>
    </row>
    <row r="65" spans="1:5" x14ac:dyDescent="0.25">
      <c r="A65" t="s">
        <v>153</v>
      </c>
      <c r="C65">
        <f>form._employer_create.pressure_meter_number</f>
        <v>0</v>
      </c>
      <c r="E65" t="s">
        <v>90</v>
      </c>
    </row>
    <row r="66" spans="1:5" x14ac:dyDescent="0.25">
      <c r="A66" t="s">
        <v>154</v>
      </c>
      <c r="C66">
        <f>form._employer_create.pressure_sensor_number</f>
        <v>0</v>
      </c>
      <c r="E66" t="s">
        <v>90</v>
      </c>
    </row>
    <row r="67" spans="1:5" x14ac:dyDescent="0.25">
      <c r="A67" t="s">
        <v>155</v>
      </c>
      <c r="C67">
        <f>form._employer_create.lang</f>
        <v>0</v>
      </c>
      <c r="E67" t="s">
        <v>90</v>
      </c>
    </row>
    <row r="68" spans="1:5" x14ac:dyDescent="0.25">
      <c r="A68" t="s">
        <v>156</v>
      </c>
      <c r="C68">
        <f>form._employer_create.</f>
        <v>0</v>
      </c>
      <c r="E68" t="s">
        <v>90</v>
      </c>
    </row>
    <row r="69" spans="1:5" x14ac:dyDescent="0.25">
      <c r="A69" t="s">
        <v>157</v>
      </c>
      <c r="C69">
        <f>form._employer_create._signature.uuid</f>
        <v>0</v>
      </c>
      <c r="E69" t="s">
        <v>90</v>
      </c>
    </row>
    <row r="70" spans="1:5" x14ac:dyDescent="0.25">
      <c r="A70" t="s">
        <v>158</v>
      </c>
      <c r="C70">
        <f>form._employer_create._signature.aindex</f>
        <v>0</v>
      </c>
      <c r="E70" t="s">
        <v>90</v>
      </c>
    </row>
    <row r="71" spans="1:5" x14ac:dyDescent="0.25">
      <c r="A71" t="s">
        <v>159</v>
      </c>
      <c r="C71">
        <f>form._employer_create._signature.ref</f>
        <v>0</v>
      </c>
      <c r="E71" t="s">
        <v>90</v>
      </c>
    </row>
    <row r="72" spans="1:5" x14ac:dyDescent="0.25">
      <c r="A72" t="s">
        <v>160</v>
      </c>
      <c r="C72">
        <f>form._employer_create._signature.uploader</f>
        <v>0</v>
      </c>
      <c r="E72" t="s">
        <v>90</v>
      </c>
    </row>
    <row r="73" spans="1:5" x14ac:dyDescent="0.25">
      <c r="A73" t="s">
        <v>161</v>
      </c>
      <c r="C73">
        <f>form._employer_create._signature.content</f>
        <v>0</v>
      </c>
      <c r="E73" t="s">
        <v>90</v>
      </c>
    </row>
    <row r="74" spans="1:5" x14ac:dyDescent="0.25">
      <c r="A74" t="s">
        <v>162</v>
      </c>
      <c r="C74">
        <f>form._employer_create._signature.title</f>
        <v>0</v>
      </c>
      <c r="E74" t="s">
        <v>90</v>
      </c>
    </row>
    <row r="75" spans="1:5" x14ac:dyDescent="0.25">
      <c r="A75" t="s">
        <v>163</v>
      </c>
      <c r="C75">
        <f>form._employer_create._signature.description</f>
        <v>0</v>
      </c>
      <c r="E75" t="s">
        <v>90</v>
      </c>
    </row>
    <row r="76" spans="1:5" x14ac:dyDescent="0.25">
      <c r="A76" t="s">
        <v>164</v>
      </c>
      <c r="C76">
        <f>form._employer_create._signature.StartTime</f>
        <v>0</v>
      </c>
      <c r="E76" t="s">
        <v>90</v>
      </c>
    </row>
    <row r="77" spans="1:5" x14ac:dyDescent="0.25">
      <c r="A77" t="s">
        <v>165</v>
      </c>
      <c r="C77">
        <f>form._employer_create._signature.hash</f>
        <v>0</v>
      </c>
      <c r="E77" t="s">
        <v>90</v>
      </c>
    </row>
    <row r="78" spans="1:5" x14ac:dyDescent="0.25">
      <c r="A78" t="s">
        <v>166</v>
      </c>
      <c r="C78">
        <f>form._employer_create._signature.filename</f>
        <v>0</v>
      </c>
      <c r="E78" t="s">
        <v>90</v>
      </c>
    </row>
    <row r="79" spans="1:5" x14ac:dyDescent="0.25">
      <c r="A79" t="s">
        <v>167</v>
      </c>
      <c r="C79">
        <f>form._employer_create._signature.url</f>
        <v>0</v>
      </c>
      <c r="E79" t="s">
        <v>90</v>
      </c>
    </row>
    <row r="80" spans="1:5" x14ac:dyDescent="0.25">
      <c r="A80" t="s">
        <v>168</v>
      </c>
      <c r="C80">
        <f>form._employer_create._signature.type</f>
        <v>0</v>
      </c>
      <c r="E80" t="s">
        <v>90</v>
      </c>
    </row>
    <row r="81" spans="1:5" x14ac:dyDescent="0.25">
      <c r="A81" t="s">
        <v>169</v>
      </c>
      <c r="C81">
        <f>form._employer_create._signature.ext</f>
        <v>0</v>
      </c>
      <c r="E81" t="s">
        <v>90</v>
      </c>
    </row>
    <row r="82" spans="1:5" x14ac:dyDescent="0.25">
      <c r="A82" t="s">
        <v>170</v>
      </c>
      <c r="C82">
        <f>form._employer_create._signature.size</f>
        <v>0</v>
      </c>
      <c r="E82" t="s">
        <v>90</v>
      </c>
    </row>
    <row r="83" spans="1:5" x14ac:dyDescent="0.25">
      <c r="A83" t="s">
        <v>171</v>
      </c>
      <c r="C83">
        <f>form._employer_create._signature.version</f>
        <v>0</v>
      </c>
      <c r="E83" t="s">
        <v>90</v>
      </c>
    </row>
    <row r="84" spans="1:5" x14ac:dyDescent="0.25">
      <c r="A84" t="s">
        <v>172</v>
      </c>
      <c r="C84">
        <f>form._employer_create._signature.local_path</f>
        <v>0</v>
      </c>
      <c r="E84" t="s">
        <v>90</v>
      </c>
    </row>
    <row r="85" spans="1:5" x14ac:dyDescent="0.25">
      <c r="A85" t="s">
        <v>173</v>
      </c>
      <c r="C85">
        <f>form._employer_create._signature.protected</f>
        <v>0</v>
      </c>
      <c r="E85" t="s">
        <v>90</v>
      </c>
    </row>
    <row r="86" spans="1:5" x14ac:dyDescent="0.25">
      <c r="A86" t="s">
        <v>174</v>
      </c>
      <c r="C86">
        <f>form._employer_update.uuid</f>
        <v>0</v>
      </c>
      <c r="E86" t="s">
        <v>90</v>
      </c>
    </row>
    <row r="87" spans="1:5" x14ac:dyDescent="0.25">
      <c r="A87" t="s">
        <v>175</v>
      </c>
      <c r="C87">
        <f>form._employer_update.email</f>
        <v>0</v>
      </c>
      <c r="E87" t="s">
        <v>90</v>
      </c>
    </row>
    <row r="88" spans="1:5" x14ac:dyDescent="0.25">
      <c r="A88" t="s">
        <v>176</v>
      </c>
      <c r="C88">
        <f>form._employer_update.name</f>
        <v>0</v>
      </c>
      <c r="E88" t="s">
        <v>90</v>
      </c>
    </row>
    <row r="89" spans="1:5" x14ac:dyDescent="0.25">
      <c r="A89" t="s">
        <v>177</v>
      </c>
      <c r="C89">
        <f>form._employer_update.company</f>
        <v>0</v>
      </c>
      <c r="E89" t="s">
        <v>90</v>
      </c>
    </row>
    <row r="90" spans="1:5" x14ac:dyDescent="0.25">
      <c r="A90" t="s">
        <v>178</v>
      </c>
      <c r="C90">
        <f>form._employer_update.creator</f>
        <v>0</v>
      </c>
      <c r="E90" t="s">
        <v>90</v>
      </c>
    </row>
    <row r="91" spans="1:5" x14ac:dyDescent="0.25">
      <c r="A91" t="s">
        <v>179</v>
      </c>
      <c r="C91">
        <f>form._employer_update.creator_ip</f>
        <v>0</v>
      </c>
      <c r="E91" t="s">
        <v>90</v>
      </c>
    </row>
    <row r="92" spans="1:5" x14ac:dyDescent="0.25">
      <c r="A92" t="s">
        <v>180</v>
      </c>
      <c r="C92">
        <f>form._employer_update.signature_upload</f>
        <v>0</v>
      </c>
      <c r="E92" t="s">
        <v>90</v>
      </c>
    </row>
    <row r="93" spans="1:5" x14ac:dyDescent="0.25">
      <c r="A93" t="s">
        <v>181</v>
      </c>
      <c r="C93">
        <f>form._employer_update.signature_url</f>
        <v>0</v>
      </c>
      <c r="E93" t="s">
        <v>90</v>
      </c>
    </row>
    <row r="94" spans="1:5" x14ac:dyDescent="0.25">
      <c r="A94" t="s">
        <v>182</v>
      </c>
      <c r="C94">
        <f>form._employer_update.enabled</f>
        <v>0</v>
      </c>
      <c r="E94" t="s">
        <v>90</v>
      </c>
    </row>
    <row r="95" spans="1:5" x14ac:dyDescent="0.25">
      <c r="A95" t="s">
        <v>183</v>
      </c>
      <c r="C95">
        <f>form._employer_update.admin</f>
        <v>0</v>
      </c>
      <c r="E95" t="s">
        <v>90</v>
      </c>
    </row>
    <row r="96" spans="1:5" x14ac:dyDescent="0.25">
      <c r="A96" t="s">
        <v>184</v>
      </c>
      <c r="C96">
        <f>form._employer_update.company_admin</f>
        <v>0</v>
      </c>
      <c r="E96" t="s">
        <v>90</v>
      </c>
    </row>
    <row r="97" spans="1:5" x14ac:dyDescent="0.25">
      <c r="A97" t="s">
        <v>185</v>
      </c>
      <c r="C97">
        <f>form._employer_update.StartTime</f>
        <v>0</v>
      </c>
      <c r="E97" t="s">
        <v>90</v>
      </c>
    </row>
    <row r="98" spans="1:5" x14ac:dyDescent="0.25">
      <c r="A98" t="s">
        <v>186</v>
      </c>
      <c r="C98">
        <f>form._employer_update.UpdateTime</f>
        <v>0</v>
      </c>
      <c r="E98" t="s">
        <v>90</v>
      </c>
    </row>
    <row r="99" spans="1:5" x14ac:dyDescent="0.25">
      <c r="A99" t="s">
        <v>187</v>
      </c>
      <c r="C99">
        <f>form._employer_update.LastLogin</f>
        <v>0</v>
      </c>
      <c r="E99" t="s">
        <v>90</v>
      </c>
    </row>
    <row r="100" spans="1:5" x14ac:dyDescent="0.25">
      <c r="A100" t="s">
        <v>188</v>
      </c>
      <c r="C100">
        <f>form._employer_update.datasource</f>
        <v>0</v>
      </c>
      <c r="E100" t="s">
        <v>90</v>
      </c>
    </row>
    <row r="101" spans="1:5" x14ac:dyDescent="0.25">
      <c r="A101" t="s">
        <v>189</v>
      </c>
      <c r="C101">
        <f>form._employer_update.finuid</f>
        <v>0</v>
      </c>
      <c r="E101" t="s">
        <v>90</v>
      </c>
    </row>
    <row r="102" spans="1:5" x14ac:dyDescent="0.25">
      <c r="A102" t="s">
        <v>190</v>
      </c>
      <c r="C102">
        <f>form._employer_update.developer</f>
        <v>0</v>
      </c>
      <c r="E102" t="s">
        <v>90</v>
      </c>
    </row>
    <row r="103" spans="1:5" x14ac:dyDescent="0.25">
      <c r="A103" t="s">
        <v>191</v>
      </c>
      <c r="C103">
        <f>form._employer_update.x509_login</f>
        <v>0</v>
      </c>
      <c r="E103" t="s">
        <v>90</v>
      </c>
    </row>
    <row r="104" spans="1:5" x14ac:dyDescent="0.25">
      <c r="A104" t="s">
        <v>192</v>
      </c>
      <c r="C104">
        <f>form._employer_update.city</f>
        <v>0</v>
      </c>
      <c r="E104" t="s">
        <v>90</v>
      </c>
    </row>
    <row r="105" spans="1:5" x14ac:dyDescent="0.25">
      <c r="A105" t="s">
        <v>193</v>
      </c>
      <c r="C105">
        <f>form._employer_update.jobtitle</f>
        <v>0</v>
      </c>
      <c r="E105" t="s">
        <v>90</v>
      </c>
    </row>
    <row r="106" spans="1:5" x14ac:dyDescent="0.25">
      <c r="A106" t="s">
        <v>194</v>
      </c>
      <c r="C106">
        <f>form._employer_update.phonenumber</f>
        <v>0</v>
      </c>
      <c r="E106" t="s">
        <v>90</v>
      </c>
    </row>
    <row r="107" spans="1:5" x14ac:dyDescent="0.25">
      <c r="A107" t="s">
        <v>195</v>
      </c>
      <c r="C107">
        <f>form._employer_update.street</f>
        <v>0</v>
      </c>
      <c r="E107" t="s">
        <v>90</v>
      </c>
    </row>
    <row r="108" spans="1:5" x14ac:dyDescent="0.25">
      <c r="A108" t="s">
        <v>196</v>
      </c>
      <c r="C108">
        <f>form._employer_update.zip_code</f>
        <v>0</v>
      </c>
      <c r="E108" t="s">
        <v>90</v>
      </c>
    </row>
    <row r="109" spans="1:5" x14ac:dyDescent="0.25">
      <c r="A109" t="s">
        <v>197</v>
      </c>
      <c r="C109">
        <f>form._employer_update.pressure_meter_number</f>
        <v>0</v>
      </c>
      <c r="E109" t="s">
        <v>90</v>
      </c>
    </row>
    <row r="110" spans="1:5" x14ac:dyDescent="0.25">
      <c r="A110" t="s">
        <v>198</v>
      </c>
      <c r="C110">
        <f>form._employer_update.pressure_sensor_number</f>
        <v>0</v>
      </c>
      <c r="E110" t="s">
        <v>90</v>
      </c>
    </row>
    <row r="111" spans="1:5" x14ac:dyDescent="0.25">
      <c r="A111" t="s">
        <v>199</v>
      </c>
      <c r="C111">
        <f>form._employer_update.lang</f>
        <v>0</v>
      </c>
      <c r="E111" t="s">
        <v>90</v>
      </c>
    </row>
    <row r="112" spans="1:5" x14ac:dyDescent="0.25">
      <c r="A112" t="s">
        <v>200</v>
      </c>
      <c r="C112">
        <f>form._employer_update.</f>
        <v>0</v>
      </c>
      <c r="E112" t="s">
        <v>90</v>
      </c>
    </row>
    <row r="113" spans="1:5" x14ac:dyDescent="0.25">
      <c r="A113" t="s">
        <v>201</v>
      </c>
      <c r="C113">
        <f>form._employer_update._signature.uuid</f>
        <v>0</v>
      </c>
      <c r="E113" t="s">
        <v>90</v>
      </c>
    </row>
    <row r="114" spans="1:5" x14ac:dyDescent="0.25">
      <c r="A114" t="s">
        <v>202</v>
      </c>
      <c r="C114">
        <f>form._employer_update._signature.aindex</f>
        <v>0</v>
      </c>
      <c r="E114" t="s">
        <v>90</v>
      </c>
    </row>
    <row r="115" spans="1:5" x14ac:dyDescent="0.25">
      <c r="A115" t="s">
        <v>203</v>
      </c>
      <c r="C115">
        <f>form._employer_update._signature.ref</f>
        <v>0</v>
      </c>
      <c r="E115" t="s">
        <v>90</v>
      </c>
    </row>
    <row r="116" spans="1:5" x14ac:dyDescent="0.25">
      <c r="A116" t="s">
        <v>204</v>
      </c>
      <c r="C116">
        <f>form._employer_update._signature.uploader</f>
        <v>0</v>
      </c>
      <c r="E116" t="s">
        <v>90</v>
      </c>
    </row>
    <row r="117" spans="1:5" x14ac:dyDescent="0.25">
      <c r="A117" t="s">
        <v>205</v>
      </c>
      <c r="C117">
        <f>form._employer_update._signature.content</f>
        <v>0</v>
      </c>
      <c r="E117" t="s">
        <v>90</v>
      </c>
    </row>
    <row r="118" spans="1:5" x14ac:dyDescent="0.25">
      <c r="A118" t="s">
        <v>206</v>
      </c>
      <c r="C118">
        <f>form._employer_update._signature.title</f>
        <v>0</v>
      </c>
      <c r="E118" t="s">
        <v>90</v>
      </c>
    </row>
    <row r="119" spans="1:5" x14ac:dyDescent="0.25">
      <c r="A119" t="s">
        <v>207</v>
      </c>
      <c r="C119">
        <f>form._employer_update._signature.description</f>
        <v>0</v>
      </c>
      <c r="E119" t="s">
        <v>90</v>
      </c>
    </row>
    <row r="120" spans="1:5" x14ac:dyDescent="0.25">
      <c r="A120" t="s">
        <v>208</v>
      </c>
      <c r="C120">
        <f>form._employer_update._signature.StartTime</f>
        <v>0</v>
      </c>
      <c r="E120" t="s">
        <v>90</v>
      </c>
    </row>
    <row r="121" spans="1:5" x14ac:dyDescent="0.25">
      <c r="A121" t="s">
        <v>209</v>
      </c>
      <c r="C121">
        <f>form._employer_update._signature.hash</f>
        <v>0</v>
      </c>
      <c r="E121" t="s">
        <v>90</v>
      </c>
    </row>
    <row r="122" spans="1:5" x14ac:dyDescent="0.25">
      <c r="A122" t="s">
        <v>210</v>
      </c>
      <c r="C122">
        <f>form._employer_update._signature.filename</f>
        <v>0</v>
      </c>
      <c r="E122" t="s">
        <v>90</v>
      </c>
    </row>
    <row r="123" spans="1:5" x14ac:dyDescent="0.25">
      <c r="A123" t="s">
        <v>211</v>
      </c>
      <c r="C123">
        <f>form._employer_update._signature.url</f>
        <v>0</v>
      </c>
      <c r="E123" t="s">
        <v>90</v>
      </c>
    </row>
    <row r="124" spans="1:5" x14ac:dyDescent="0.25">
      <c r="A124" t="s">
        <v>212</v>
      </c>
      <c r="C124">
        <f>form._employer_update._signature.type</f>
        <v>0</v>
      </c>
      <c r="E124" t="s">
        <v>90</v>
      </c>
    </row>
    <row r="125" spans="1:5" x14ac:dyDescent="0.25">
      <c r="A125" t="s">
        <v>213</v>
      </c>
      <c r="C125">
        <f>form._employer_update._signature.ext</f>
        <v>0</v>
      </c>
      <c r="E125" t="s">
        <v>90</v>
      </c>
    </row>
    <row r="126" spans="1:5" x14ac:dyDescent="0.25">
      <c r="A126" t="s">
        <v>214</v>
      </c>
      <c r="C126">
        <f>form._employer_update._signature.size</f>
        <v>0</v>
      </c>
      <c r="E126" t="s">
        <v>90</v>
      </c>
    </row>
    <row r="127" spans="1:5" x14ac:dyDescent="0.25">
      <c r="A127" t="s">
        <v>215</v>
      </c>
      <c r="C127">
        <f>form._employer_update._signature.version</f>
        <v>0</v>
      </c>
      <c r="E127" t="s">
        <v>90</v>
      </c>
    </row>
    <row r="128" spans="1:5" x14ac:dyDescent="0.25">
      <c r="A128" t="s">
        <v>216</v>
      </c>
      <c r="C128">
        <f>form._employer_update._signature.local_path</f>
        <v>0</v>
      </c>
      <c r="E128" t="s">
        <v>90</v>
      </c>
    </row>
    <row r="129" spans="1:5" x14ac:dyDescent="0.25">
      <c r="A129" t="s">
        <v>217</v>
      </c>
      <c r="C129">
        <f>form._employer_update._signature.protected</f>
        <v>0</v>
      </c>
      <c r="E129" t="s">
        <v>90</v>
      </c>
    </row>
    <row r="130" spans="1:5" x14ac:dyDescent="0.25">
      <c r="A130" t="s">
        <v>218</v>
      </c>
      <c r="C130">
        <f>device.uuid</f>
        <v>0</v>
      </c>
      <c r="E130" t="s">
        <v>219</v>
      </c>
    </row>
    <row r="131" spans="1:5" x14ac:dyDescent="0.25">
      <c r="A131" t="s">
        <v>220</v>
      </c>
      <c r="C131">
        <f>device.aindex</f>
        <v>0</v>
      </c>
      <c r="E131" t="s">
        <v>219</v>
      </c>
    </row>
    <row r="132" spans="1:5" x14ac:dyDescent="0.25">
      <c r="A132" t="s">
        <v>221</v>
      </c>
      <c r="C132">
        <f>device.reg</f>
        <v>0</v>
      </c>
      <c r="E132" t="s">
        <v>219</v>
      </c>
    </row>
    <row r="133" spans="1:5" x14ac:dyDescent="0.25">
      <c r="A133" t="s">
        <v>222</v>
      </c>
      <c r="C133">
        <f>device.reg_prev</f>
        <v>0</v>
      </c>
      <c r="E133" t="s">
        <v>219</v>
      </c>
    </row>
    <row r="134" spans="1:5" x14ac:dyDescent="0.25">
      <c r="A134" t="s">
        <v>223</v>
      </c>
      <c r="C134">
        <f>device.reg_unavailable</f>
        <v>0</v>
      </c>
      <c r="E134" t="s">
        <v>219</v>
      </c>
    </row>
    <row r="135" spans="1:5" x14ac:dyDescent="0.25">
      <c r="A135" t="s">
        <v>224</v>
      </c>
      <c r="C135">
        <f>device.editor</f>
        <v>0</v>
      </c>
      <c r="E135" t="s">
        <v>219</v>
      </c>
    </row>
    <row r="136" spans="1:5" x14ac:dyDescent="0.25">
      <c r="A136" t="s">
        <v>225</v>
      </c>
      <c r="C136">
        <f>device.inspector</f>
        <v>0</v>
      </c>
      <c r="E136" t="s">
        <v>219</v>
      </c>
    </row>
    <row r="137" spans="1:5" x14ac:dyDescent="0.25">
      <c r="A137" t="s">
        <v>226</v>
      </c>
      <c r="C137">
        <f>device.title</f>
        <v>0</v>
      </c>
      <c r="E137" t="s">
        <v>219</v>
      </c>
    </row>
    <row r="138" spans="1:5" x14ac:dyDescent="0.25">
      <c r="A138" t="s">
        <v>227</v>
      </c>
      <c r="C138">
        <f>device.notes</f>
        <v>0</v>
      </c>
      <c r="E138" t="s">
        <v>219</v>
      </c>
    </row>
    <row r="139" spans="1:5" x14ac:dyDescent="0.25">
      <c r="A139" t="s">
        <v>228</v>
      </c>
      <c r="C139">
        <f>device.EditDate</f>
        <v>0</v>
      </c>
      <c r="E139" t="s">
        <v>219</v>
      </c>
    </row>
    <row r="140" spans="1:5" x14ac:dyDescent="0.25">
      <c r="A140" t="s">
        <v>229</v>
      </c>
      <c r="C140">
        <f>device.version</f>
        <v>0</v>
      </c>
      <c r="E140" t="s">
        <v>219</v>
      </c>
    </row>
    <row r="141" spans="1:5" x14ac:dyDescent="0.25">
      <c r="A141" t="s">
        <v>230</v>
      </c>
      <c r="C141">
        <f>device.certificate_latest_int</f>
        <v>0</v>
      </c>
      <c r="E141" t="s">
        <v>219</v>
      </c>
    </row>
    <row r="142" spans="1:5" x14ac:dyDescent="0.25">
      <c r="A142" t="s">
        <v>231</v>
      </c>
      <c r="C142">
        <f>device.next_usage_inspection</f>
        <v>0</v>
      </c>
      <c r="E142" t="s">
        <v>219</v>
      </c>
    </row>
    <row r="143" spans="1:5" x14ac:dyDescent="0.25">
      <c r="A143" t="s">
        <v>232</v>
      </c>
      <c r="C143">
        <f>device.next_inside_inspection</f>
        <v>0</v>
      </c>
      <c r="E143" t="s">
        <v>219</v>
      </c>
    </row>
    <row r="144" spans="1:5" x14ac:dyDescent="0.25">
      <c r="A144" t="s">
        <v>233</v>
      </c>
      <c r="C144">
        <f>device.next_scheduled_pressure</f>
        <v>0</v>
      </c>
      <c r="E144" t="s">
        <v>219</v>
      </c>
    </row>
    <row r="145" spans="1:5" x14ac:dyDescent="0.25">
      <c r="A145" t="s">
        <v>234</v>
      </c>
      <c r="C145">
        <f>device.next_scheduled_inspection</f>
        <v>0</v>
      </c>
      <c r="E145" t="s">
        <v>219</v>
      </c>
    </row>
    <row r="146" spans="1:5" x14ac:dyDescent="0.25">
      <c r="A146" t="s">
        <v>235</v>
      </c>
      <c r="C146">
        <f>device.next_other_inspection</f>
        <v>0</v>
      </c>
      <c r="E146" t="s">
        <v>219</v>
      </c>
    </row>
    <row r="147" spans="1:5" x14ac:dyDescent="0.25">
      <c r="A147" t="s">
        <v>236</v>
      </c>
      <c r="C147">
        <f>device.next_followup</f>
        <v>0</v>
      </c>
      <c r="E147" t="s">
        <v>219</v>
      </c>
    </row>
    <row r="148" spans="1:5" x14ac:dyDescent="0.25">
      <c r="A148" t="s">
        <v>237</v>
      </c>
      <c r="C148">
        <f>device.next_operational_inspection</f>
        <v>0</v>
      </c>
      <c r="E148" t="s">
        <v>219</v>
      </c>
    </row>
    <row r="149" spans="1:5" x14ac:dyDescent="0.25">
      <c r="A149" t="s">
        <v>238</v>
      </c>
      <c r="C149">
        <f>device.next_condition_inspection</f>
        <v>0</v>
      </c>
      <c r="E149" t="s">
        <v>219</v>
      </c>
    </row>
    <row r="150" spans="1:5" x14ac:dyDescent="0.25">
      <c r="A150" t="s">
        <v>239</v>
      </c>
      <c r="C150">
        <f>device.next_seal_inspection</f>
        <v>0</v>
      </c>
      <c r="E150" t="s">
        <v>219</v>
      </c>
    </row>
    <row r="151" spans="1:5" x14ac:dyDescent="0.25">
      <c r="A151" t="s">
        <v>240</v>
      </c>
      <c r="C151">
        <f>device.inspection_date_latest</f>
        <v>0</v>
      </c>
      <c r="E151" t="s">
        <v>219</v>
      </c>
    </row>
    <row r="152" spans="1:5" x14ac:dyDescent="0.25">
      <c r="A152" t="s">
        <v>241</v>
      </c>
      <c r="C152">
        <f>device.inspection_date_next</f>
        <v>0</v>
      </c>
      <c r="E152" t="s">
        <v>219</v>
      </c>
    </row>
    <row r="153" spans="1:5" x14ac:dyDescent="0.25">
      <c r="A153" t="s">
        <v>242</v>
      </c>
      <c r="C153">
        <f>device.running_number</f>
        <v>0</v>
      </c>
      <c r="E153" t="s">
        <v>219</v>
      </c>
    </row>
    <row r="154" spans="1:5" x14ac:dyDescent="0.25">
      <c r="A154" t="s">
        <v>243</v>
      </c>
      <c r="C154">
        <f>device.running_number_changed</f>
        <v>0</v>
      </c>
      <c r="E154" t="s">
        <v>219</v>
      </c>
    </row>
    <row r="155" spans="1:5" x14ac:dyDescent="0.25">
      <c r="A155" t="s">
        <v>244</v>
      </c>
      <c r="C155">
        <f>device.running_number_history</f>
        <v>0</v>
      </c>
      <c r="E155" t="s">
        <v>219</v>
      </c>
    </row>
    <row r="156" spans="1:5" x14ac:dyDescent="0.25">
      <c r="A156" t="s">
        <v>245</v>
      </c>
      <c r="C156">
        <f>device.company_owner</f>
        <v>0</v>
      </c>
      <c r="E156" t="s">
        <v>219</v>
      </c>
    </row>
    <row r="157" spans="1:5" x14ac:dyDescent="0.25">
      <c r="A157" t="s">
        <v>246</v>
      </c>
      <c r="C157">
        <f>device.company_holder</f>
        <v>0</v>
      </c>
      <c r="E157" t="s">
        <v>219</v>
      </c>
    </row>
    <row r="158" spans="1:5" x14ac:dyDescent="0.25">
      <c r="A158" t="s">
        <v>247</v>
      </c>
      <c r="C158">
        <f>device.company_manufacturer</f>
        <v>0</v>
      </c>
      <c r="E158" t="s">
        <v>219</v>
      </c>
    </row>
    <row r="159" spans="1:5" x14ac:dyDescent="0.25">
      <c r="A159" t="s">
        <v>248</v>
      </c>
      <c r="C159">
        <f>device.company_importer</f>
        <v>0</v>
      </c>
      <c r="E159" t="s">
        <v>219</v>
      </c>
    </row>
    <row r="160" spans="1:5" x14ac:dyDescent="0.25">
      <c r="A160" t="s">
        <v>249</v>
      </c>
      <c r="C160">
        <f>device.person_contact</f>
        <v>0</v>
      </c>
      <c r="E160" t="s">
        <v>219</v>
      </c>
    </row>
    <row r="161" spans="1:5" x14ac:dyDescent="0.25">
      <c r="A161" t="s">
        <v>250</v>
      </c>
      <c r="C161">
        <f>device.person_supervisor</f>
        <v>0</v>
      </c>
      <c r="E161" t="s">
        <v>219</v>
      </c>
    </row>
    <row r="162" spans="1:5" x14ac:dyDescent="0.25">
      <c r="A162" t="s">
        <v>251</v>
      </c>
      <c r="C162">
        <f>device.person_supervisor_alt</f>
        <v>0</v>
      </c>
      <c r="E162" t="s">
        <v>219</v>
      </c>
    </row>
    <row r="163" spans="1:5" x14ac:dyDescent="0.25">
      <c r="A163" t="s">
        <v>252</v>
      </c>
      <c r="C163">
        <f>device.inspector_person_name</f>
        <v>0</v>
      </c>
      <c r="E163" t="s">
        <v>219</v>
      </c>
    </row>
    <row r="164" spans="1:5" x14ac:dyDescent="0.25">
      <c r="A164" t="s">
        <v>253</v>
      </c>
      <c r="C164">
        <f>device.container_number</f>
        <v>0</v>
      </c>
      <c r="E164" t="s">
        <v>219</v>
      </c>
    </row>
    <row r="165" spans="1:5" x14ac:dyDescent="0.25">
      <c r="A165" t="s">
        <v>254</v>
      </c>
      <c r="C165">
        <f>device.manufacturing_year</f>
        <v>0</v>
      </c>
      <c r="E165" t="s">
        <v>219</v>
      </c>
    </row>
    <row r="166" spans="1:5" x14ac:dyDescent="0.25">
      <c r="A166" t="s">
        <v>255</v>
      </c>
      <c r="C166">
        <f>device.manufacturing_number</f>
        <v>0</v>
      </c>
      <c r="E166" t="s">
        <v>219</v>
      </c>
    </row>
    <row r="167" spans="1:5" x14ac:dyDescent="0.25">
      <c r="A167" t="s">
        <v>256</v>
      </c>
      <c r="C167">
        <f>device.manufacturing_standardby</f>
        <v>0</v>
      </c>
      <c r="E167" t="s">
        <v>219</v>
      </c>
    </row>
    <row r="168" spans="1:5" x14ac:dyDescent="0.25">
      <c r="A168" t="s">
        <v>257</v>
      </c>
      <c r="C168">
        <f>device.manufacturing_standard</f>
        <v>0</v>
      </c>
      <c r="E168" t="s">
        <v>219</v>
      </c>
    </row>
    <row r="169" spans="1:5" x14ac:dyDescent="0.25">
      <c r="A169" t="s">
        <v>258</v>
      </c>
      <c r="C169">
        <f>device.location_device</f>
        <v>0</v>
      </c>
      <c r="E169" t="s">
        <v>219</v>
      </c>
    </row>
    <row r="170" spans="1:5" x14ac:dyDescent="0.25">
      <c r="A170" t="s">
        <v>259</v>
      </c>
      <c r="C170">
        <f>device.location_description</f>
        <v>0</v>
      </c>
      <c r="E170" t="s">
        <v>219</v>
      </c>
    </row>
    <row r="171" spans="1:5" x14ac:dyDescent="0.25">
      <c r="A171" t="s">
        <v>260</v>
      </c>
      <c r="C171">
        <f>device.location_address</f>
        <v>0</v>
      </c>
      <c r="E171" t="s">
        <v>219</v>
      </c>
    </row>
    <row r="172" spans="1:5" x14ac:dyDescent="0.25">
      <c r="A172" t="s">
        <v>261</v>
      </c>
      <c r="C172">
        <f>device.location_city</f>
        <v>0</v>
      </c>
      <c r="E172" t="s">
        <v>219</v>
      </c>
    </row>
    <row r="173" spans="1:5" x14ac:dyDescent="0.25">
      <c r="A173" t="s">
        <v>262</v>
      </c>
      <c r="C173">
        <f>device.category_code</f>
        <v>0</v>
      </c>
      <c r="E173" t="s">
        <v>219</v>
      </c>
    </row>
    <row r="174" spans="1:5" x14ac:dyDescent="0.25">
      <c r="A174" t="s">
        <v>263</v>
      </c>
      <c r="C174">
        <f>device.category_description</f>
        <v>0</v>
      </c>
      <c r="E174" t="s">
        <v>219</v>
      </c>
    </row>
    <row r="175" spans="1:5" x14ac:dyDescent="0.25">
      <c r="A175" t="s">
        <v>264</v>
      </c>
      <c r="C175">
        <f>device.subcategory_code</f>
        <v>0</v>
      </c>
      <c r="E175" t="s">
        <v>219</v>
      </c>
    </row>
    <row r="176" spans="1:5" x14ac:dyDescent="0.25">
      <c r="A176" t="s">
        <v>265</v>
      </c>
      <c r="C176">
        <f>device.subcategory_description</f>
        <v>0</v>
      </c>
      <c r="E176" t="s">
        <v>219</v>
      </c>
    </row>
    <row r="177" spans="1:5" x14ac:dyDescent="0.25">
      <c r="A177" t="s">
        <v>266</v>
      </c>
      <c r="C177">
        <f>device.substucture_description</f>
        <v>0</v>
      </c>
      <c r="E177" t="s">
        <v>219</v>
      </c>
    </row>
    <row r="178" spans="1:5" x14ac:dyDescent="0.25">
      <c r="A178" t="s">
        <v>267</v>
      </c>
      <c r="C178">
        <f>device.usage_method_code</f>
        <v>0</v>
      </c>
      <c r="E178" t="s">
        <v>219</v>
      </c>
    </row>
    <row r="179" spans="1:5" x14ac:dyDescent="0.25">
      <c r="A179" t="s">
        <v>268</v>
      </c>
      <c r="C179">
        <f>device.usage_method_description</f>
        <v>0</v>
      </c>
      <c r="E179" t="s">
        <v>219</v>
      </c>
    </row>
    <row r="180" spans="1:5" x14ac:dyDescent="0.25">
      <c r="A180" t="s">
        <v>269</v>
      </c>
      <c r="C180">
        <f>device.stucture_code</f>
        <v>0</v>
      </c>
      <c r="E180" t="s">
        <v>219</v>
      </c>
    </row>
    <row r="181" spans="1:5" x14ac:dyDescent="0.25">
      <c r="A181" t="s">
        <v>270</v>
      </c>
      <c r="C181">
        <f>device.stucture_description</f>
        <v>0</v>
      </c>
      <c r="E181" t="s">
        <v>219</v>
      </c>
    </row>
    <row r="182" spans="1:5" x14ac:dyDescent="0.25">
      <c r="A182" t="s">
        <v>271</v>
      </c>
      <c r="C182">
        <f>device.stucture_sheat_material</f>
        <v>0</v>
      </c>
      <c r="E182" t="s">
        <v>219</v>
      </c>
    </row>
    <row r="183" spans="1:5" x14ac:dyDescent="0.25">
      <c r="A183" t="s">
        <v>272</v>
      </c>
      <c r="C183">
        <f>device.stucture_sheat_strength</f>
        <v>0</v>
      </c>
      <c r="E183" t="s">
        <v>219</v>
      </c>
    </row>
    <row r="184" spans="1:5" x14ac:dyDescent="0.25">
      <c r="A184" t="s">
        <v>273</v>
      </c>
      <c r="C184">
        <f>device.stucture_bottom_material</f>
        <v>0</v>
      </c>
      <c r="E184" t="s">
        <v>219</v>
      </c>
    </row>
    <row r="185" spans="1:5" x14ac:dyDescent="0.25">
      <c r="A185" t="s">
        <v>274</v>
      </c>
      <c r="C185">
        <f>device.stucture_bottom_strength</f>
        <v>0</v>
      </c>
      <c r="E185" t="s">
        <v>219</v>
      </c>
    </row>
    <row r="186" spans="1:5" x14ac:dyDescent="0.25">
      <c r="A186" t="s">
        <v>275</v>
      </c>
      <c r="C186">
        <f>device.stucture_topend_material</f>
        <v>0</v>
      </c>
      <c r="E186" t="s">
        <v>219</v>
      </c>
    </row>
    <row r="187" spans="1:5" x14ac:dyDescent="0.25">
      <c r="A187" t="s">
        <v>276</v>
      </c>
      <c r="C187">
        <f>device.stucture_topend_strength</f>
        <v>0</v>
      </c>
      <c r="E187" t="s">
        <v>219</v>
      </c>
    </row>
    <row r="188" spans="1:5" x14ac:dyDescent="0.25">
      <c r="A188" t="s">
        <v>277</v>
      </c>
      <c r="C188">
        <f>device.stucture_drawings</f>
        <v>0</v>
      </c>
      <c r="E188" t="s">
        <v>219</v>
      </c>
    </row>
    <row r="189" spans="1:5" x14ac:dyDescent="0.25">
      <c r="A189" t="s">
        <v>278</v>
      </c>
      <c r="C189">
        <f>device.primary_fuel_code</f>
        <v>0</v>
      </c>
      <c r="E189" t="s">
        <v>219</v>
      </c>
    </row>
    <row r="190" spans="1:5" x14ac:dyDescent="0.25">
      <c r="A190" t="s">
        <v>279</v>
      </c>
      <c r="C190">
        <f>device.primary_fuel</f>
        <v>0</v>
      </c>
      <c r="E190" t="s">
        <v>219</v>
      </c>
    </row>
    <row r="191" spans="1:5" x14ac:dyDescent="0.25">
      <c r="A191" t="s">
        <v>280</v>
      </c>
      <c r="C191">
        <f>device.ps_state1_min</f>
        <v>0</v>
      </c>
      <c r="E191" t="s">
        <v>219</v>
      </c>
    </row>
    <row r="192" spans="1:5" x14ac:dyDescent="0.25">
      <c r="A192" t="s">
        <v>281</v>
      </c>
      <c r="C192">
        <f>device.ps_state1_max</f>
        <v>0</v>
      </c>
      <c r="E192" t="s">
        <v>219</v>
      </c>
    </row>
    <row r="193" spans="1:5" x14ac:dyDescent="0.25">
      <c r="A193" t="s">
        <v>282</v>
      </c>
      <c r="C193">
        <f>device.ps_state2_min</f>
        <v>0</v>
      </c>
      <c r="E193" t="s">
        <v>219</v>
      </c>
    </row>
    <row r="194" spans="1:5" x14ac:dyDescent="0.25">
      <c r="A194" t="s">
        <v>283</v>
      </c>
      <c r="C194">
        <f>device.ps_state2_max</f>
        <v>0</v>
      </c>
      <c r="E194" t="s">
        <v>219</v>
      </c>
    </row>
    <row r="195" spans="1:5" x14ac:dyDescent="0.25">
      <c r="A195" t="s">
        <v>284</v>
      </c>
      <c r="C195">
        <f>device.ps_state3_min</f>
        <v>0</v>
      </c>
      <c r="E195" t="s">
        <v>219</v>
      </c>
    </row>
    <row r="196" spans="1:5" x14ac:dyDescent="0.25">
      <c r="A196" t="s">
        <v>285</v>
      </c>
      <c r="C196">
        <f>device.ps_state3_max</f>
        <v>0</v>
      </c>
      <c r="E196" t="s">
        <v>219</v>
      </c>
    </row>
    <row r="197" spans="1:5" x14ac:dyDescent="0.25">
      <c r="A197" t="s">
        <v>286</v>
      </c>
      <c r="C197">
        <f>device.ts_state1_min</f>
        <v>0</v>
      </c>
      <c r="E197" t="s">
        <v>219</v>
      </c>
    </row>
    <row r="198" spans="1:5" x14ac:dyDescent="0.25">
      <c r="A198" t="s">
        <v>287</v>
      </c>
      <c r="C198">
        <f>device.ts_state1_max</f>
        <v>0</v>
      </c>
      <c r="E198" t="s">
        <v>219</v>
      </c>
    </row>
    <row r="199" spans="1:5" x14ac:dyDescent="0.25">
      <c r="A199" t="s">
        <v>288</v>
      </c>
      <c r="C199">
        <f>device.ts_state2_min</f>
        <v>0</v>
      </c>
      <c r="E199" t="s">
        <v>219</v>
      </c>
    </row>
    <row r="200" spans="1:5" x14ac:dyDescent="0.25">
      <c r="A200" t="s">
        <v>289</v>
      </c>
      <c r="C200">
        <f>device.ts_state2_max</f>
        <v>0</v>
      </c>
      <c r="E200" t="s">
        <v>219</v>
      </c>
    </row>
    <row r="201" spans="1:5" x14ac:dyDescent="0.25">
      <c r="A201" t="s">
        <v>290</v>
      </c>
      <c r="C201">
        <f>device.ts_state3_min</f>
        <v>0</v>
      </c>
      <c r="E201" t="s">
        <v>219</v>
      </c>
    </row>
    <row r="202" spans="1:5" x14ac:dyDescent="0.25">
      <c r="A202" t="s">
        <v>291</v>
      </c>
      <c r="C202">
        <f>device.ts_state3_max</f>
        <v>0</v>
      </c>
      <c r="E202" t="s">
        <v>219</v>
      </c>
    </row>
    <row r="203" spans="1:5" x14ac:dyDescent="0.25">
      <c r="A203" t="s">
        <v>292</v>
      </c>
      <c r="C203">
        <f>device.v_state1</f>
        <v>0</v>
      </c>
      <c r="E203" t="s">
        <v>219</v>
      </c>
    </row>
    <row r="204" spans="1:5" x14ac:dyDescent="0.25">
      <c r="A204" t="s">
        <v>293</v>
      </c>
      <c r="C204">
        <f>device.v_state2</f>
        <v>0</v>
      </c>
      <c r="E204" t="s">
        <v>219</v>
      </c>
    </row>
    <row r="205" spans="1:5" x14ac:dyDescent="0.25">
      <c r="A205" t="s">
        <v>294</v>
      </c>
      <c r="C205">
        <f>device.v_state3</f>
        <v>0</v>
      </c>
      <c r="E205" t="s">
        <v>219</v>
      </c>
    </row>
    <row r="206" spans="1:5" x14ac:dyDescent="0.25">
      <c r="A206" t="s">
        <v>295</v>
      </c>
      <c r="C206">
        <f>device.content_primary</f>
        <v>0</v>
      </c>
      <c r="E206" t="s">
        <v>219</v>
      </c>
    </row>
    <row r="207" spans="1:5" x14ac:dyDescent="0.25">
      <c r="A207" t="s">
        <v>296</v>
      </c>
      <c r="C207">
        <f>device.content_primary_title</f>
        <v>0</v>
      </c>
      <c r="E207" t="s">
        <v>219</v>
      </c>
    </row>
    <row r="208" spans="1:5" x14ac:dyDescent="0.25">
      <c r="A208" t="s">
        <v>297</v>
      </c>
      <c r="C208">
        <f>device.content_primary_subtitle</f>
        <v>0</v>
      </c>
      <c r="E208" t="s">
        <v>219</v>
      </c>
    </row>
    <row r="209" spans="1:5" x14ac:dyDescent="0.25">
      <c r="A209" t="s">
        <v>298</v>
      </c>
      <c r="C209">
        <f>device.content_primary_density</f>
        <v>0</v>
      </c>
      <c r="E209" t="s">
        <v>219</v>
      </c>
    </row>
    <row r="210" spans="1:5" x14ac:dyDescent="0.25">
      <c r="A210" t="s">
        <v>299</v>
      </c>
      <c r="C210">
        <f>device.content_state1</f>
        <v>0</v>
      </c>
      <c r="E210" t="s">
        <v>219</v>
      </c>
    </row>
    <row r="211" spans="1:5" x14ac:dyDescent="0.25">
      <c r="A211" t="s">
        <v>300</v>
      </c>
      <c r="C211">
        <f>device.content_state1_title</f>
        <v>0</v>
      </c>
      <c r="E211" t="s">
        <v>219</v>
      </c>
    </row>
    <row r="212" spans="1:5" x14ac:dyDescent="0.25">
      <c r="A212" t="s">
        <v>301</v>
      </c>
      <c r="C212">
        <f>device.content_state1_subtitle</f>
        <v>0</v>
      </c>
      <c r="E212" t="s">
        <v>219</v>
      </c>
    </row>
    <row r="213" spans="1:5" x14ac:dyDescent="0.25">
      <c r="A213" t="s">
        <v>302</v>
      </c>
      <c r="C213">
        <f>device.content_state2</f>
        <v>0</v>
      </c>
      <c r="E213" t="s">
        <v>219</v>
      </c>
    </row>
    <row r="214" spans="1:5" x14ac:dyDescent="0.25">
      <c r="A214" t="s">
        <v>303</v>
      </c>
      <c r="C214">
        <f>device.content_state2_title</f>
        <v>0</v>
      </c>
      <c r="E214" t="s">
        <v>219</v>
      </c>
    </row>
    <row r="215" spans="1:5" x14ac:dyDescent="0.25">
      <c r="A215" t="s">
        <v>304</v>
      </c>
      <c r="C215">
        <f>device.content_state2_subtitle</f>
        <v>0</v>
      </c>
      <c r="E215" t="s">
        <v>219</v>
      </c>
    </row>
    <row r="216" spans="1:5" x14ac:dyDescent="0.25">
      <c r="A216" t="s">
        <v>305</v>
      </c>
      <c r="C216">
        <f>device.content_state3</f>
        <v>0</v>
      </c>
      <c r="E216" t="s">
        <v>219</v>
      </c>
    </row>
    <row r="217" spans="1:5" x14ac:dyDescent="0.25">
      <c r="A217" t="s">
        <v>306</v>
      </c>
      <c r="C217">
        <f>device.content_state3_title</f>
        <v>0</v>
      </c>
      <c r="E217" t="s">
        <v>219</v>
      </c>
    </row>
    <row r="218" spans="1:5" x14ac:dyDescent="0.25">
      <c r="A218" t="s">
        <v>307</v>
      </c>
      <c r="C218">
        <f>device.content_state3_subtitle</f>
        <v>0</v>
      </c>
      <c r="E218" t="s">
        <v>219</v>
      </c>
    </row>
    <row r="219" spans="1:5" x14ac:dyDescent="0.25">
      <c r="A219" t="s">
        <v>308</v>
      </c>
      <c r="C219">
        <f>device.power_state1</f>
        <v>0</v>
      </c>
      <c r="E219" t="s">
        <v>219</v>
      </c>
    </row>
    <row r="220" spans="1:5" x14ac:dyDescent="0.25">
      <c r="A220" t="s">
        <v>309</v>
      </c>
      <c r="C220">
        <f>device.power_state2</f>
        <v>0</v>
      </c>
      <c r="E220" t="s">
        <v>219</v>
      </c>
    </row>
    <row r="221" spans="1:5" x14ac:dyDescent="0.25">
      <c r="A221" t="s">
        <v>310</v>
      </c>
      <c r="C221">
        <f>device.power_state3</f>
        <v>0</v>
      </c>
      <c r="E221" t="s">
        <v>219</v>
      </c>
    </row>
    <row r="222" spans="1:5" x14ac:dyDescent="0.25">
      <c r="A222" t="s">
        <v>311</v>
      </c>
      <c r="C222">
        <f>device.latest_other_inspection</f>
        <v>0</v>
      </c>
      <c r="E222" t="s">
        <v>219</v>
      </c>
    </row>
    <row r="223" spans="1:5" x14ac:dyDescent="0.25">
      <c r="A223" t="s">
        <v>312</v>
      </c>
      <c r="C223">
        <f>device.latest_followup</f>
        <v>0</v>
      </c>
      <c r="E223" t="s">
        <v>219</v>
      </c>
    </row>
    <row r="224" spans="1:5" x14ac:dyDescent="0.25">
      <c r="A224" t="s">
        <v>313</v>
      </c>
      <c r="C224">
        <f>device.latest_seal_inspection</f>
        <v>0</v>
      </c>
      <c r="E224" t="s">
        <v>219</v>
      </c>
    </row>
    <row r="225" spans="1:5" x14ac:dyDescent="0.25">
      <c r="A225" t="s">
        <v>314</v>
      </c>
      <c r="C225">
        <f>device.latest_condition_inspection</f>
        <v>0</v>
      </c>
      <c r="E225" t="s">
        <v>219</v>
      </c>
    </row>
    <row r="226" spans="1:5" x14ac:dyDescent="0.25">
      <c r="A226" t="s">
        <v>315</v>
      </c>
      <c r="C226">
        <f>device.latest_operational_inspection</f>
        <v>0</v>
      </c>
      <c r="E226" t="s">
        <v>219</v>
      </c>
    </row>
    <row r="227" spans="1:5" x14ac:dyDescent="0.25">
      <c r="A227" t="s">
        <v>316</v>
      </c>
      <c r="C227">
        <f>device.latest_scheduled_inspection</f>
        <v>0</v>
      </c>
      <c r="E227" t="s">
        <v>219</v>
      </c>
    </row>
    <row r="228" spans="1:5" x14ac:dyDescent="0.25">
      <c r="A228" t="s">
        <v>317</v>
      </c>
      <c r="C228">
        <f>device.latest_usage_inspection</f>
        <v>0</v>
      </c>
      <c r="E228" t="s">
        <v>219</v>
      </c>
    </row>
    <row r="229" spans="1:5" x14ac:dyDescent="0.25">
      <c r="A229" t="s">
        <v>318</v>
      </c>
      <c r="C229">
        <f>device.latest_scheduled_pressure</f>
        <v>0</v>
      </c>
      <c r="E229" t="s">
        <v>219</v>
      </c>
    </row>
    <row r="230" spans="1:5" x14ac:dyDescent="0.25">
      <c r="A230" t="s">
        <v>319</v>
      </c>
      <c r="C230">
        <f>device.latest_inside_inspection</f>
        <v>0</v>
      </c>
      <c r="E230" t="s">
        <v>219</v>
      </c>
    </row>
    <row r="231" spans="1:5" x14ac:dyDescent="0.25">
      <c r="A231" t="s">
        <v>320</v>
      </c>
      <c r="C231">
        <f>device.latest_change_inspection</f>
        <v>0</v>
      </c>
      <c r="E231" t="s">
        <v>219</v>
      </c>
    </row>
    <row r="232" spans="1:5" x14ac:dyDescent="0.25">
      <c r="A232" t="s">
        <v>321</v>
      </c>
      <c r="C232">
        <f>device.cycle_other_inspection</f>
        <v>0</v>
      </c>
      <c r="E232" t="s">
        <v>219</v>
      </c>
    </row>
    <row r="233" spans="1:5" x14ac:dyDescent="0.25">
      <c r="A233" t="s">
        <v>322</v>
      </c>
      <c r="C233">
        <f>device.cycle_followup</f>
        <v>0</v>
      </c>
      <c r="E233" t="s">
        <v>219</v>
      </c>
    </row>
    <row r="234" spans="1:5" x14ac:dyDescent="0.25">
      <c r="A234" t="s">
        <v>323</v>
      </c>
      <c r="C234">
        <f>device.cycle_seal_inspection</f>
        <v>0</v>
      </c>
      <c r="E234" t="s">
        <v>219</v>
      </c>
    </row>
    <row r="235" spans="1:5" x14ac:dyDescent="0.25">
      <c r="A235" t="s">
        <v>324</v>
      </c>
      <c r="C235">
        <f>device.cycle_condition_inspection</f>
        <v>0</v>
      </c>
      <c r="E235" t="s">
        <v>219</v>
      </c>
    </row>
    <row r="236" spans="1:5" x14ac:dyDescent="0.25">
      <c r="A236" t="s">
        <v>325</v>
      </c>
      <c r="C236">
        <f>device.cycle_operational_inspection</f>
        <v>0</v>
      </c>
      <c r="E236" t="s">
        <v>219</v>
      </c>
    </row>
    <row r="237" spans="1:5" x14ac:dyDescent="0.25">
      <c r="A237" t="s">
        <v>326</v>
      </c>
      <c r="C237">
        <f>device.cycle_scheduled_inspection</f>
        <v>0</v>
      </c>
      <c r="E237" t="s">
        <v>219</v>
      </c>
    </row>
    <row r="238" spans="1:5" x14ac:dyDescent="0.25">
      <c r="A238" t="s">
        <v>327</v>
      </c>
      <c r="C238">
        <f>device.cycle_usage_inspection</f>
        <v>0</v>
      </c>
      <c r="E238" t="s">
        <v>219</v>
      </c>
    </row>
    <row r="239" spans="1:5" x14ac:dyDescent="0.25">
      <c r="A239" t="s">
        <v>328</v>
      </c>
      <c r="C239">
        <f>device.cycle_scheduled_pressure</f>
        <v>0</v>
      </c>
      <c r="E239" t="s">
        <v>219</v>
      </c>
    </row>
    <row r="240" spans="1:5" x14ac:dyDescent="0.25">
      <c r="A240" t="s">
        <v>329</v>
      </c>
      <c r="C240">
        <f>device.cycle_inside_inspection</f>
        <v>0</v>
      </c>
      <c r="E240" t="s">
        <v>219</v>
      </c>
    </row>
    <row r="241" spans="1:5" x14ac:dyDescent="0.25">
      <c r="A241" t="s">
        <v>330</v>
      </c>
      <c r="C241">
        <f>device.UpdateTime</f>
        <v>0</v>
      </c>
      <c r="E241" t="s">
        <v>219</v>
      </c>
    </row>
    <row r="242" spans="1:5" x14ac:dyDescent="0.25">
      <c r="A242" t="s">
        <v>331</v>
      </c>
      <c r="C242">
        <f>device.InsertTime</f>
        <v>0</v>
      </c>
      <c r="E242" t="s">
        <v>219</v>
      </c>
    </row>
    <row r="243" spans="1:5" x14ac:dyDescent="0.25">
      <c r="A243" t="s">
        <v>332</v>
      </c>
      <c r="C243">
        <f>device.orbeon_import_allowed</f>
        <v>0</v>
      </c>
      <c r="E243" t="s">
        <v>219</v>
      </c>
    </row>
    <row r="244" spans="1:5" x14ac:dyDescent="0.25">
      <c r="A244" t="s">
        <v>333</v>
      </c>
      <c r="C244">
        <f>device.orbeon_imported</f>
        <v>0</v>
      </c>
      <c r="E244" t="s">
        <v>219</v>
      </c>
    </row>
    <row r="245" spans="1:5" x14ac:dyDescent="0.25">
      <c r="A245" t="s">
        <v>334</v>
      </c>
      <c r="C245">
        <f>device.title_state1</f>
        <v>0</v>
      </c>
      <c r="E245" t="s">
        <v>219</v>
      </c>
    </row>
    <row r="246" spans="1:5" x14ac:dyDescent="0.25">
      <c r="A246" t="s">
        <v>335</v>
      </c>
      <c r="C246">
        <f>device.title_state2</f>
        <v>0</v>
      </c>
      <c r="E246" t="s">
        <v>219</v>
      </c>
    </row>
    <row r="247" spans="1:5" x14ac:dyDescent="0.25">
      <c r="A247" t="s">
        <v>336</v>
      </c>
      <c r="C247">
        <f>device.title_state3</f>
        <v>0</v>
      </c>
      <c r="E247" t="s">
        <v>219</v>
      </c>
    </row>
    <row r="248" spans="1:5" x14ac:dyDescent="0.25">
      <c r="A248" t="s">
        <v>337</v>
      </c>
      <c r="C248">
        <f>device.location_state1</f>
        <v>0</v>
      </c>
      <c r="E248" t="s">
        <v>219</v>
      </c>
    </row>
    <row r="249" spans="1:5" x14ac:dyDescent="0.25">
      <c r="A249" t="s">
        <v>338</v>
      </c>
      <c r="C249">
        <f>device.location_state2</f>
        <v>0</v>
      </c>
      <c r="E249" t="s">
        <v>219</v>
      </c>
    </row>
    <row r="250" spans="1:5" x14ac:dyDescent="0.25">
      <c r="A250" t="s">
        <v>339</v>
      </c>
      <c r="C250">
        <f>device.location_state3</f>
        <v>0</v>
      </c>
      <c r="E250" t="s">
        <v>219</v>
      </c>
    </row>
    <row r="251" spans="1:5" x14ac:dyDescent="0.25">
      <c r="A251" t="s">
        <v>340</v>
      </c>
      <c r="C251">
        <f>device.dn_state1</f>
        <v>0</v>
      </c>
      <c r="E251" t="s">
        <v>219</v>
      </c>
    </row>
    <row r="252" spans="1:5" x14ac:dyDescent="0.25">
      <c r="A252" t="s">
        <v>341</v>
      </c>
      <c r="C252">
        <f>device.dn_state2</f>
        <v>0</v>
      </c>
      <c r="E252" t="s">
        <v>219</v>
      </c>
    </row>
    <row r="253" spans="1:5" x14ac:dyDescent="0.25">
      <c r="A253" t="s">
        <v>342</v>
      </c>
      <c r="C253">
        <f>device.dn_state3</f>
        <v>0</v>
      </c>
      <c r="E253" t="s">
        <v>219</v>
      </c>
    </row>
    <row r="254" spans="1:5" x14ac:dyDescent="0.25">
      <c r="A254" t="s">
        <v>343</v>
      </c>
      <c r="C254">
        <f>device.person_supervisor_role</f>
        <v>0</v>
      </c>
      <c r="E254" t="s">
        <v>219</v>
      </c>
    </row>
    <row r="255" spans="1:5" x14ac:dyDescent="0.25">
      <c r="A255" t="s">
        <v>344</v>
      </c>
      <c r="C255">
        <f>device.person_supervisor_role_code</f>
        <v>0</v>
      </c>
      <c r="E255" t="s">
        <v>219</v>
      </c>
    </row>
    <row r="256" spans="1:5" x14ac:dyDescent="0.25">
      <c r="A256" t="s">
        <v>345</v>
      </c>
      <c r="C256">
        <f>device.person_supervisor_alt_role</f>
        <v>0</v>
      </c>
      <c r="E256" t="s">
        <v>219</v>
      </c>
    </row>
    <row r="257" spans="1:5" x14ac:dyDescent="0.25">
      <c r="A257" t="s">
        <v>346</v>
      </c>
      <c r="C257">
        <f>device.person_supervisor_alt_role_code</f>
        <v>0</v>
      </c>
      <c r="E257" t="s">
        <v>219</v>
      </c>
    </row>
    <row r="258" spans="1:5" x14ac:dyDescent="0.25">
      <c r="A258" t="s">
        <v>347</v>
      </c>
      <c r="C258">
        <f>device.person_supervisor_alt_qualification</f>
        <v>0</v>
      </c>
      <c r="E258" t="s">
        <v>219</v>
      </c>
    </row>
    <row r="259" spans="1:5" x14ac:dyDescent="0.25">
      <c r="A259" t="s">
        <v>348</v>
      </c>
      <c r="C259">
        <f>device.person_supervisor_alt_qualification_code</f>
        <v>0</v>
      </c>
      <c r="E259" t="s">
        <v>219</v>
      </c>
    </row>
    <row r="260" spans="1:5" x14ac:dyDescent="0.25">
      <c r="A260" t="s">
        <v>349</v>
      </c>
      <c r="C260">
        <f>device.person_supervisor_qualification</f>
        <v>0</v>
      </c>
      <c r="E260" t="s">
        <v>219</v>
      </c>
    </row>
    <row r="261" spans="1:5" x14ac:dyDescent="0.25">
      <c r="A261" t="s">
        <v>350</v>
      </c>
      <c r="C261">
        <f>device.person_supervisor_qualification_code</f>
        <v>0</v>
      </c>
      <c r="E261" t="s">
        <v>219</v>
      </c>
    </row>
    <row r="262" spans="1:5" x14ac:dyDescent="0.25">
      <c r="A262" t="s">
        <v>351</v>
      </c>
      <c r="C262">
        <f>device.primary_diameter</f>
        <v>0</v>
      </c>
      <c r="E262" t="s">
        <v>219</v>
      </c>
    </row>
    <row r="263" spans="1:5" x14ac:dyDescent="0.25">
      <c r="A263" t="s">
        <v>352</v>
      </c>
      <c r="C263">
        <f>device.primary_volume</f>
        <v>0</v>
      </c>
      <c r="E263" t="s">
        <v>219</v>
      </c>
    </row>
    <row r="264" spans="1:5" x14ac:dyDescent="0.25">
      <c r="A264" t="s">
        <v>353</v>
      </c>
      <c r="C264">
        <f>device.primary_lenght</f>
        <v>0</v>
      </c>
      <c r="E264" t="s">
        <v>219</v>
      </c>
    </row>
    <row r="265" spans="1:5" x14ac:dyDescent="0.25">
      <c r="A265" t="s">
        <v>354</v>
      </c>
      <c r="C265">
        <f>device.primary_class</f>
        <v>0</v>
      </c>
      <c r="E265" t="s">
        <v>219</v>
      </c>
    </row>
    <row r="266" spans="1:5" x14ac:dyDescent="0.25">
      <c r="A266" t="s">
        <v>355</v>
      </c>
      <c r="C266">
        <f>device.class_description</f>
        <v>0</v>
      </c>
      <c r="E266" t="s">
        <v>219</v>
      </c>
    </row>
    <row r="267" spans="1:5" x14ac:dyDescent="0.25">
      <c r="A267" t="s">
        <v>356</v>
      </c>
      <c r="C267">
        <f>device.safety_device_description</f>
        <v>0</v>
      </c>
      <c r="E267" t="s">
        <v>219</v>
      </c>
    </row>
    <row r="268" spans="1:5" x14ac:dyDescent="0.25">
      <c r="A268" t="s">
        <v>357</v>
      </c>
      <c r="C268">
        <f>device.running_number_static</f>
        <v>0</v>
      </c>
      <c r="E268" t="s">
        <v>219</v>
      </c>
    </row>
    <row r="269" spans="1:5" x14ac:dyDescent="0.25">
      <c r="A269" t="s">
        <v>358</v>
      </c>
      <c r="C269">
        <f>device.delete_allowed</f>
        <v>0</v>
      </c>
      <c r="E269" t="s">
        <v>219</v>
      </c>
    </row>
    <row r="270" spans="1:5" x14ac:dyDescent="0.25">
      <c r="A270" t="s">
        <v>359</v>
      </c>
      <c r="C270">
        <f>device._company_manufacturer.uuid</f>
        <v>0</v>
      </c>
      <c r="E270" t="s">
        <v>219</v>
      </c>
    </row>
    <row r="271" spans="1:5" x14ac:dyDescent="0.25">
      <c r="A271" t="s">
        <v>360</v>
      </c>
      <c r="C271">
        <f>device._company_manufacturer.aindex</f>
        <v>0</v>
      </c>
      <c r="E271" t="s">
        <v>219</v>
      </c>
    </row>
    <row r="272" spans="1:5" x14ac:dyDescent="0.25">
      <c r="A272" t="s">
        <v>361</v>
      </c>
      <c r="C272">
        <f>device._company_manufacturer.name</f>
        <v>0</v>
      </c>
      <c r="E272" t="s">
        <v>219</v>
      </c>
    </row>
    <row r="273" spans="1:5" x14ac:dyDescent="0.25">
      <c r="A273" t="s">
        <v>362</v>
      </c>
      <c r="C273">
        <f>device._company_manufacturer.enabled</f>
        <v>0</v>
      </c>
      <c r="E273" t="s">
        <v>219</v>
      </c>
    </row>
    <row r="274" spans="1:5" x14ac:dyDescent="0.25">
      <c r="A274" t="s">
        <v>363</v>
      </c>
      <c r="C274">
        <f>device._company_manufacturer.migrated</f>
        <v>0</v>
      </c>
      <c r="E274" t="s">
        <v>219</v>
      </c>
    </row>
    <row r="275" spans="1:5" x14ac:dyDescent="0.25">
      <c r="A275" t="s">
        <v>364</v>
      </c>
      <c r="C275">
        <f>device._company_manufacturer.migration</f>
        <v>0</v>
      </c>
      <c r="E275" t="s">
        <v>219</v>
      </c>
    </row>
    <row r="276" spans="1:5" x14ac:dyDescent="0.25">
      <c r="A276" t="s">
        <v>365</v>
      </c>
      <c r="C276">
        <f>device._company_manufacturer.migration_target</f>
        <v>0</v>
      </c>
      <c r="E276" t="s">
        <v>219</v>
      </c>
    </row>
    <row r="277" spans="1:5" x14ac:dyDescent="0.25">
      <c r="A277" t="s">
        <v>366</v>
      </c>
      <c r="C277">
        <f>device._company_manufacturer.StartTime</f>
        <v>0</v>
      </c>
      <c r="E277" t="s">
        <v>219</v>
      </c>
    </row>
    <row r="278" spans="1:5" x14ac:dyDescent="0.25">
      <c r="A278" t="s">
        <v>367</v>
      </c>
      <c r="C278">
        <f>device._company_manufacturer.UpdateTime</f>
        <v>0</v>
      </c>
      <c r="E278" t="s">
        <v>219</v>
      </c>
    </row>
    <row r="279" spans="1:5" x14ac:dyDescent="0.25">
      <c r="A279" t="s">
        <v>368</v>
      </c>
      <c r="C279">
        <f>device._company_manufacturer.datasource</f>
        <v>0</v>
      </c>
      <c r="E279" t="s">
        <v>219</v>
      </c>
    </row>
    <row r="280" spans="1:5" x14ac:dyDescent="0.25">
      <c r="A280" t="s">
        <v>369</v>
      </c>
      <c r="C280">
        <f>device._company_manufacturer.street_post</f>
        <v>0</v>
      </c>
      <c r="E280" t="s">
        <v>219</v>
      </c>
    </row>
    <row r="281" spans="1:5" x14ac:dyDescent="0.25">
      <c r="A281" t="s">
        <v>370</v>
      </c>
      <c r="C281">
        <f>device._company_manufacturer.street_visit</f>
        <v>0</v>
      </c>
      <c r="E281" t="s">
        <v>219</v>
      </c>
    </row>
    <row r="282" spans="1:5" x14ac:dyDescent="0.25">
      <c r="A282" t="s">
        <v>371</v>
      </c>
      <c r="C282">
        <f>device._company_manufacturer.zip_code</f>
        <v>0</v>
      </c>
      <c r="E282" t="s">
        <v>219</v>
      </c>
    </row>
    <row r="283" spans="1:5" x14ac:dyDescent="0.25">
      <c r="A283" t="s">
        <v>372</v>
      </c>
      <c r="C283">
        <f>device._company_manufacturer.city</f>
        <v>0</v>
      </c>
      <c r="E283" t="s">
        <v>219</v>
      </c>
    </row>
    <row r="284" spans="1:5" x14ac:dyDescent="0.25">
      <c r="A284" t="s">
        <v>373</v>
      </c>
      <c r="C284">
        <f>device._company_manufacturer.notes</f>
        <v>0</v>
      </c>
      <c r="E284" t="s">
        <v>219</v>
      </c>
    </row>
    <row r="285" spans="1:5" x14ac:dyDescent="0.25">
      <c r="A285" t="s">
        <v>374</v>
      </c>
      <c r="C285">
        <f>device._company_manufacturer.state</f>
        <v>0</v>
      </c>
      <c r="E285" t="s">
        <v>219</v>
      </c>
    </row>
    <row r="286" spans="1:5" x14ac:dyDescent="0.25">
      <c r="A286" t="s">
        <v>375</v>
      </c>
      <c r="C286">
        <f>device._company_manufacturer.email</f>
        <v>0</v>
      </c>
      <c r="E286" t="s">
        <v>219</v>
      </c>
    </row>
    <row r="287" spans="1:5" x14ac:dyDescent="0.25">
      <c r="A287" t="s">
        <v>376</v>
      </c>
      <c r="C287">
        <f>device._company_manufacturer.customer_value</f>
        <v>0</v>
      </c>
      <c r="E287" t="s">
        <v>219</v>
      </c>
    </row>
    <row r="288" spans="1:5" x14ac:dyDescent="0.25">
      <c r="A288" t="s">
        <v>377</v>
      </c>
      <c r="C288">
        <f>device._company_manufacturer.area_uusimaa</f>
        <v>0</v>
      </c>
      <c r="E288" t="s">
        <v>219</v>
      </c>
    </row>
    <row r="289" spans="1:5" x14ac:dyDescent="0.25">
      <c r="A289" t="s">
        <v>378</v>
      </c>
      <c r="C289">
        <f>device._company_manufacturer.area_varsinais</f>
        <v>0</v>
      </c>
      <c r="E289" t="s">
        <v>219</v>
      </c>
    </row>
    <row r="290" spans="1:5" x14ac:dyDescent="0.25">
      <c r="A290" t="s">
        <v>379</v>
      </c>
      <c r="C290">
        <f>device._company_manufacturer.area_kymenlaakso</f>
        <v>0</v>
      </c>
      <c r="E290" t="s">
        <v>219</v>
      </c>
    </row>
    <row r="291" spans="1:5" x14ac:dyDescent="0.25">
      <c r="A291" t="s">
        <v>380</v>
      </c>
      <c r="C291">
        <f>device._company_manufacturer.area_hame</f>
        <v>0</v>
      </c>
      <c r="E291" t="s">
        <v>219</v>
      </c>
    </row>
    <row r="292" spans="1:5" x14ac:dyDescent="0.25">
      <c r="A292" t="s">
        <v>381</v>
      </c>
      <c r="C292">
        <f>device._company_manufacturer.area_satakunta</f>
        <v>0</v>
      </c>
      <c r="E292" t="s">
        <v>219</v>
      </c>
    </row>
    <row r="293" spans="1:5" x14ac:dyDescent="0.25">
      <c r="A293" t="s">
        <v>382</v>
      </c>
      <c r="C293">
        <f>device._company_manufacturer.area_pohjanmaa</f>
        <v>0</v>
      </c>
      <c r="E293" t="s">
        <v>219</v>
      </c>
    </row>
    <row r="294" spans="1:5" x14ac:dyDescent="0.25">
      <c r="A294" t="s">
        <v>383</v>
      </c>
      <c r="C294">
        <f>device._company_manufacturer.area_pohjois</f>
        <v>0</v>
      </c>
      <c r="E294" t="s">
        <v>219</v>
      </c>
    </row>
    <row r="295" spans="1:5" x14ac:dyDescent="0.25">
      <c r="A295" t="s">
        <v>384</v>
      </c>
      <c r="C295">
        <f>device._company_manufacturer.area_lappi</f>
        <v>0</v>
      </c>
      <c r="E295" t="s">
        <v>219</v>
      </c>
    </row>
    <row r="296" spans="1:5" x14ac:dyDescent="0.25">
      <c r="A296" t="s">
        <v>385</v>
      </c>
      <c r="C296">
        <f>device._company_manufacturer.devgroup_paine</f>
        <v>0</v>
      </c>
      <c r="E296" t="s">
        <v>219</v>
      </c>
    </row>
    <row r="297" spans="1:5" x14ac:dyDescent="0.25">
      <c r="A297" t="s">
        <v>386</v>
      </c>
      <c r="C297">
        <f>device._company_manufacturer.devgroup_kemikaali</f>
        <v>0</v>
      </c>
      <c r="E297" t="s">
        <v>219</v>
      </c>
    </row>
    <row r="298" spans="1:5" x14ac:dyDescent="0.25">
      <c r="A298" t="s">
        <v>387</v>
      </c>
      <c r="C298">
        <f>device._company_manufacturer.devgroup_nestekaasu</f>
        <v>0</v>
      </c>
      <c r="E298" t="s">
        <v>219</v>
      </c>
    </row>
    <row r="299" spans="1:5" x14ac:dyDescent="0.25">
      <c r="A299" t="s">
        <v>388</v>
      </c>
      <c r="C299">
        <f>device._company_manufacturer.devgroup_maakaasu</f>
        <v>0</v>
      </c>
      <c r="E299" t="s">
        <v>219</v>
      </c>
    </row>
    <row r="300" spans="1:5" x14ac:dyDescent="0.25">
      <c r="A300" t="s">
        <v>389</v>
      </c>
      <c r="C300">
        <f>device._company_manufacturer.devgroup_biokaasu</f>
        <v>0</v>
      </c>
      <c r="E300" t="s">
        <v>219</v>
      </c>
    </row>
    <row r="301" spans="1:5" x14ac:dyDescent="0.25">
      <c r="A301" t="s">
        <v>390</v>
      </c>
      <c r="C301">
        <f>device._company_manufacturer.devgroup_vakadr</f>
        <v>0</v>
      </c>
      <c r="E301" t="s">
        <v>219</v>
      </c>
    </row>
    <row r="302" spans="1:5" x14ac:dyDescent="0.25">
      <c r="A302" t="s">
        <v>391</v>
      </c>
      <c r="C302">
        <f>device._company_manufacturer.devgroup_a2</f>
        <v>0</v>
      </c>
      <c r="E302" t="s">
        <v>219</v>
      </c>
    </row>
    <row r="303" spans="1:5" x14ac:dyDescent="0.25">
      <c r="A303" t="s">
        <v>392</v>
      </c>
      <c r="C303">
        <f>device._company_manufacturer.devgroup_g</f>
        <v>0</v>
      </c>
      <c r="E303" t="s">
        <v>219</v>
      </c>
    </row>
    <row r="304" spans="1:5" x14ac:dyDescent="0.25">
      <c r="A304" t="s">
        <v>393</v>
      </c>
      <c r="C304">
        <f>device._company_manufacturer.devgroup_other</f>
        <v>0</v>
      </c>
      <c r="E304" t="s">
        <v>219</v>
      </c>
    </row>
    <row r="305" spans="1:5" x14ac:dyDescent="0.25">
      <c r="A305" t="s">
        <v>394</v>
      </c>
      <c r="C305">
        <f>device._company_manufacturer.role_manufacturer</f>
        <v>0</v>
      </c>
      <c r="E305" t="s">
        <v>219</v>
      </c>
    </row>
    <row r="306" spans="1:5" x14ac:dyDescent="0.25">
      <c r="A306" t="s">
        <v>395</v>
      </c>
      <c r="C306">
        <f>device._company_manufacturer.role_energyplant</f>
        <v>0</v>
      </c>
      <c r="E306" t="s">
        <v>219</v>
      </c>
    </row>
    <row r="307" spans="1:5" x14ac:dyDescent="0.25">
      <c r="A307" t="s">
        <v>396</v>
      </c>
      <c r="C307">
        <f>device._company_manufacturer.role_government</f>
        <v>0</v>
      </c>
      <c r="E307" t="s">
        <v>219</v>
      </c>
    </row>
    <row r="308" spans="1:5" x14ac:dyDescent="0.25">
      <c r="A308" t="s">
        <v>397</v>
      </c>
      <c r="C308">
        <f>device._company_manufacturer.role_processplant</f>
        <v>0</v>
      </c>
      <c r="E308" t="s">
        <v>219</v>
      </c>
    </row>
    <row r="309" spans="1:5" x14ac:dyDescent="0.25">
      <c r="A309" t="s">
        <v>398</v>
      </c>
      <c r="C309">
        <f>device._company_manufacturer.role_transport</f>
        <v>0</v>
      </c>
      <c r="E309" t="s">
        <v>219</v>
      </c>
    </row>
    <row r="310" spans="1:5" x14ac:dyDescent="0.25">
      <c r="A310" t="s">
        <v>399</v>
      </c>
      <c r="C310">
        <f>device._company_manufacturer.inspection_institution</f>
        <v>0</v>
      </c>
      <c r="E310" t="s">
        <v>219</v>
      </c>
    </row>
    <row r="311" spans="1:5" x14ac:dyDescent="0.25">
      <c r="A311" t="s">
        <v>400</v>
      </c>
      <c r="C311">
        <f>device._company_importer.uuid</f>
        <v>0</v>
      </c>
      <c r="E311" t="s">
        <v>219</v>
      </c>
    </row>
    <row r="312" spans="1:5" x14ac:dyDescent="0.25">
      <c r="A312" t="s">
        <v>401</v>
      </c>
      <c r="C312">
        <f>device._company_importer.aindex</f>
        <v>0</v>
      </c>
      <c r="E312" t="s">
        <v>219</v>
      </c>
    </row>
    <row r="313" spans="1:5" x14ac:dyDescent="0.25">
      <c r="A313" t="s">
        <v>402</v>
      </c>
      <c r="C313">
        <f>device._company_importer.name</f>
        <v>0</v>
      </c>
      <c r="E313" t="s">
        <v>219</v>
      </c>
    </row>
    <row r="314" spans="1:5" x14ac:dyDescent="0.25">
      <c r="A314" t="s">
        <v>403</v>
      </c>
      <c r="C314">
        <f>device._company_importer.enabled</f>
        <v>0</v>
      </c>
      <c r="E314" t="s">
        <v>219</v>
      </c>
    </row>
    <row r="315" spans="1:5" x14ac:dyDescent="0.25">
      <c r="A315" t="s">
        <v>404</v>
      </c>
      <c r="C315">
        <f>device._company_importer.migrated</f>
        <v>0</v>
      </c>
      <c r="E315" t="s">
        <v>219</v>
      </c>
    </row>
    <row r="316" spans="1:5" x14ac:dyDescent="0.25">
      <c r="A316" t="s">
        <v>405</v>
      </c>
      <c r="C316">
        <f>device._company_importer.migration</f>
        <v>0</v>
      </c>
      <c r="E316" t="s">
        <v>219</v>
      </c>
    </row>
    <row r="317" spans="1:5" x14ac:dyDescent="0.25">
      <c r="A317" t="s">
        <v>406</v>
      </c>
      <c r="C317">
        <f>device._company_importer.migration_target</f>
        <v>0</v>
      </c>
      <c r="E317" t="s">
        <v>219</v>
      </c>
    </row>
    <row r="318" spans="1:5" x14ac:dyDescent="0.25">
      <c r="A318" t="s">
        <v>407</v>
      </c>
      <c r="C318">
        <f>device._company_importer.StartTime</f>
        <v>0</v>
      </c>
      <c r="E318" t="s">
        <v>219</v>
      </c>
    </row>
    <row r="319" spans="1:5" x14ac:dyDescent="0.25">
      <c r="A319" t="s">
        <v>408</v>
      </c>
      <c r="C319">
        <f>device._company_importer.UpdateTime</f>
        <v>0</v>
      </c>
      <c r="E319" t="s">
        <v>219</v>
      </c>
    </row>
    <row r="320" spans="1:5" x14ac:dyDescent="0.25">
      <c r="A320" t="s">
        <v>409</v>
      </c>
      <c r="C320">
        <f>device._company_importer.datasource</f>
        <v>0</v>
      </c>
      <c r="E320" t="s">
        <v>219</v>
      </c>
    </row>
    <row r="321" spans="1:5" x14ac:dyDescent="0.25">
      <c r="A321" t="s">
        <v>410</v>
      </c>
      <c r="C321">
        <f>device._company_importer.street_post</f>
        <v>0</v>
      </c>
      <c r="E321" t="s">
        <v>219</v>
      </c>
    </row>
    <row r="322" spans="1:5" x14ac:dyDescent="0.25">
      <c r="A322" t="s">
        <v>411</v>
      </c>
      <c r="C322">
        <f>device._company_importer.street_visit</f>
        <v>0</v>
      </c>
      <c r="E322" t="s">
        <v>219</v>
      </c>
    </row>
    <row r="323" spans="1:5" x14ac:dyDescent="0.25">
      <c r="A323" t="s">
        <v>412</v>
      </c>
      <c r="C323">
        <f>device._company_importer.zip_code</f>
        <v>0</v>
      </c>
      <c r="E323" t="s">
        <v>219</v>
      </c>
    </row>
    <row r="324" spans="1:5" x14ac:dyDescent="0.25">
      <c r="A324" t="s">
        <v>413</v>
      </c>
      <c r="C324">
        <f>device._company_importer.city</f>
        <v>0</v>
      </c>
      <c r="E324" t="s">
        <v>219</v>
      </c>
    </row>
    <row r="325" spans="1:5" x14ac:dyDescent="0.25">
      <c r="A325" t="s">
        <v>414</v>
      </c>
      <c r="C325">
        <f>device._company_importer.notes</f>
        <v>0</v>
      </c>
      <c r="E325" t="s">
        <v>219</v>
      </c>
    </row>
    <row r="326" spans="1:5" x14ac:dyDescent="0.25">
      <c r="A326" t="s">
        <v>415</v>
      </c>
      <c r="C326">
        <f>device._company_importer.state</f>
        <v>0</v>
      </c>
      <c r="E326" t="s">
        <v>219</v>
      </c>
    </row>
    <row r="327" spans="1:5" x14ac:dyDescent="0.25">
      <c r="A327" t="s">
        <v>416</v>
      </c>
      <c r="C327">
        <f>device._company_importer.email</f>
        <v>0</v>
      </c>
      <c r="E327" t="s">
        <v>219</v>
      </c>
    </row>
    <row r="328" spans="1:5" x14ac:dyDescent="0.25">
      <c r="A328" t="s">
        <v>417</v>
      </c>
      <c r="C328">
        <f>device._company_importer.customer_value</f>
        <v>0</v>
      </c>
      <c r="E328" t="s">
        <v>219</v>
      </c>
    </row>
    <row r="329" spans="1:5" x14ac:dyDescent="0.25">
      <c r="A329" t="s">
        <v>418</v>
      </c>
      <c r="C329">
        <f>device._company_importer.area_uusimaa</f>
        <v>0</v>
      </c>
      <c r="E329" t="s">
        <v>219</v>
      </c>
    </row>
    <row r="330" spans="1:5" x14ac:dyDescent="0.25">
      <c r="A330" t="s">
        <v>419</v>
      </c>
      <c r="C330">
        <f>device._company_importer.area_varsinais</f>
        <v>0</v>
      </c>
      <c r="E330" t="s">
        <v>219</v>
      </c>
    </row>
    <row r="331" spans="1:5" x14ac:dyDescent="0.25">
      <c r="A331" t="s">
        <v>420</v>
      </c>
      <c r="C331">
        <f>device._company_importer.area_kymenlaakso</f>
        <v>0</v>
      </c>
      <c r="E331" t="s">
        <v>219</v>
      </c>
    </row>
    <row r="332" spans="1:5" x14ac:dyDescent="0.25">
      <c r="A332" t="s">
        <v>421</v>
      </c>
      <c r="C332">
        <f>device._company_importer.area_hame</f>
        <v>0</v>
      </c>
      <c r="E332" t="s">
        <v>219</v>
      </c>
    </row>
    <row r="333" spans="1:5" x14ac:dyDescent="0.25">
      <c r="A333" t="s">
        <v>422</v>
      </c>
      <c r="C333">
        <f>device._company_importer.area_satakunta</f>
        <v>0</v>
      </c>
      <c r="E333" t="s">
        <v>219</v>
      </c>
    </row>
    <row r="334" spans="1:5" x14ac:dyDescent="0.25">
      <c r="A334" t="s">
        <v>423</v>
      </c>
      <c r="C334">
        <f>device._company_importer.area_pohjanmaa</f>
        <v>0</v>
      </c>
      <c r="E334" t="s">
        <v>219</v>
      </c>
    </row>
    <row r="335" spans="1:5" x14ac:dyDescent="0.25">
      <c r="A335" t="s">
        <v>424</v>
      </c>
      <c r="C335">
        <f>device._company_importer.area_pohjois</f>
        <v>0</v>
      </c>
      <c r="E335" t="s">
        <v>219</v>
      </c>
    </row>
    <row r="336" spans="1:5" x14ac:dyDescent="0.25">
      <c r="A336" t="s">
        <v>425</v>
      </c>
      <c r="C336">
        <f>device._company_importer.area_lappi</f>
        <v>0</v>
      </c>
      <c r="E336" t="s">
        <v>219</v>
      </c>
    </row>
    <row r="337" spans="1:5" x14ac:dyDescent="0.25">
      <c r="A337" t="s">
        <v>426</v>
      </c>
      <c r="C337">
        <f>device._company_importer.devgroup_paine</f>
        <v>0</v>
      </c>
      <c r="E337" t="s">
        <v>219</v>
      </c>
    </row>
    <row r="338" spans="1:5" x14ac:dyDescent="0.25">
      <c r="A338" t="s">
        <v>427</v>
      </c>
      <c r="C338">
        <f>device._company_importer.devgroup_kemikaali</f>
        <v>0</v>
      </c>
      <c r="E338" t="s">
        <v>219</v>
      </c>
    </row>
    <row r="339" spans="1:5" x14ac:dyDescent="0.25">
      <c r="A339" t="s">
        <v>428</v>
      </c>
      <c r="C339">
        <f>device._company_importer.devgroup_nestekaasu</f>
        <v>0</v>
      </c>
      <c r="E339" t="s">
        <v>219</v>
      </c>
    </row>
    <row r="340" spans="1:5" x14ac:dyDescent="0.25">
      <c r="A340" t="s">
        <v>429</v>
      </c>
      <c r="C340">
        <f>device._company_importer.devgroup_maakaasu</f>
        <v>0</v>
      </c>
      <c r="E340" t="s">
        <v>219</v>
      </c>
    </row>
    <row r="341" spans="1:5" x14ac:dyDescent="0.25">
      <c r="A341" t="s">
        <v>430</v>
      </c>
      <c r="C341">
        <f>device._company_importer.devgroup_biokaasu</f>
        <v>0</v>
      </c>
      <c r="E341" t="s">
        <v>219</v>
      </c>
    </row>
    <row r="342" spans="1:5" x14ac:dyDescent="0.25">
      <c r="A342" t="s">
        <v>431</v>
      </c>
      <c r="C342">
        <f>device._company_importer.devgroup_vakadr</f>
        <v>0</v>
      </c>
      <c r="E342" t="s">
        <v>219</v>
      </c>
    </row>
    <row r="343" spans="1:5" x14ac:dyDescent="0.25">
      <c r="A343" t="s">
        <v>432</v>
      </c>
      <c r="C343">
        <f>device._company_importer.devgroup_a2</f>
        <v>0</v>
      </c>
      <c r="E343" t="s">
        <v>219</v>
      </c>
    </row>
    <row r="344" spans="1:5" x14ac:dyDescent="0.25">
      <c r="A344" t="s">
        <v>433</v>
      </c>
      <c r="C344">
        <f>device._company_importer.devgroup_g</f>
        <v>0</v>
      </c>
      <c r="E344" t="s">
        <v>219</v>
      </c>
    </row>
    <row r="345" spans="1:5" x14ac:dyDescent="0.25">
      <c r="A345" t="s">
        <v>434</v>
      </c>
      <c r="C345">
        <f>device._company_importer.devgroup_other</f>
        <v>0</v>
      </c>
      <c r="E345" t="s">
        <v>219</v>
      </c>
    </row>
    <row r="346" spans="1:5" x14ac:dyDescent="0.25">
      <c r="A346" t="s">
        <v>435</v>
      </c>
      <c r="C346">
        <f>device._company_importer.role_manufacturer</f>
        <v>0</v>
      </c>
      <c r="E346" t="s">
        <v>219</v>
      </c>
    </row>
    <row r="347" spans="1:5" x14ac:dyDescent="0.25">
      <c r="A347" t="s">
        <v>436</v>
      </c>
      <c r="C347">
        <f>device._company_importer.role_energyplant</f>
        <v>0</v>
      </c>
      <c r="E347" t="s">
        <v>219</v>
      </c>
    </row>
    <row r="348" spans="1:5" x14ac:dyDescent="0.25">
      <c r="A348" t="s">
        <v>437</v>
      </c>
      <c r="C348">
        <f>device._company_importer.role_government</f>
        <v>0</v>
      </c>
      <c r="E348" t="s">
        <v>219</v>
      </c>
    </row>
    <row r="349" spans="1:5" x14ac:dyDescent="0.25">
      <c r="A349" t="s">
        <v>438</v>
      </c>
      <c r="C349">
        <f>device._company_importer.role_processplant</f>
        <v>0</v>
      </c>
      <c r="E349" t="s">
        <v>219</v>
      </c>
    </row>
    <row r="350" spans="1:5" x14ac:dyDescent="0.25">
      <c r="A350" t="s">
        <v>439</v>
      </c>
      <c r="C350">
        <f>device._company_importer.role_transport</f>
        <v>0</v>
      </c>
      <c r="E350" t="s">
        <v>219</v>
      </c>
    </row>
    <row r="351" spans="1:5" x14ac:dyDescent="0.25">
      <c r="A351" t="s">
        <v>440</v>
      </c>
      <c r="C351">
        <f>device._company_importer.inspection_institution</f>
        <v>0</v>
      </c>
      <c r="E351" t="s">
        <v>219</v>
      </c>
    </row>
    <row r="352" spans="1:5" x14ac:dyDescent="0.25">
      <c r="A352" t="s">
        <v>441</v>
      </c>
      <c r="C352">
        <f>device._company_owner.uuid</f>
        <v>0</v>
      </c>
      <c r="E352" t="s">
        <v>219</v>
      </c>
    </row>
    <row r="353" spans="1:5" x14ac:dyDescent="0.25">
      <c r="A353" t="s">
        <v>442</v>
      </c>
      <c r="C353">
        <f>device._company_owner.aindex</f>
        <v>0</v>
      </c>
      <c r="E353" t="s">
        <v>219</v>
      </c>
    </row>
    <row r="354" spans="1:5" x14ac:dyDescent="0.25">
      <c r="A354" t="s">
        <v>443</v>
      </c>
      <c r="C354">
        <f>device._company_owner.name</f>
        <v>0</v>
      </c>
      <c r="E354" t="s">
        <v>219</v>
      </c>
    </row>
    <row r="355" spans="1:5" x14ac:dyDescent="0.25">
      <c r="A355" t="s">
        <v>444</v>
      </c>
      <c r="C355">
        <f>device._company_owner.enabled</f>
        <v>0</v>
      </c>
      <c r="E355" t="s">
        <v>219</v>
      </c>
    </row>
    <row r="356" spans="1:5" x14ac:dyDescent="0.25">
      <c r="A356" t="s">
        <v>445</v>
      </c>
      <c r="C356">
        <f>device._company_owner.migrated</f>
        <v>0</v>
      </c>
      <c r="E356" t="s">
        <v>219</v>
      </c>
    </row>
    <row r="357" spans="1:5" x14ac:dyDescent="0.25">
      <c r="A357" t="s">
        <v>446</v>
      </c>
      <c r="C357">
        <f>device._company_owner.migration</f>
        <v>0</v>
      </c>
      <c r="E357" t="s">
        <v>219</v>
      </c>
    </row>
    <row r="358" spans="1:5" x14ac:dyDescent="0.25">
      <c r="A358" t="s">
        <v>447</v>
      </c>
      <c r="C358">
        <f>device._company_owner.migration_target</f>
        <v>0</v>
      </c>
      <c r="E358" t="s">
        <v>219</v>
      </c>
    </row>
    <row r="359" spans="1:5" x14ac:dyDescent="0.25">
      <c r="A359" t="s">
        <v>448</v>
      </c>
      <c r="C359">
        <f>device._company_owner.StartTime</f>
        <v>0</v>
      </c>
      <c r="E359" t="s">
        <v>219</v>
      </c>
    </row>
    <row r="360" spans="1:5" x14ac:dyDescent="0.25">
      <c r="A360" t="s">
        <v>449</v>
      </c>
      <c r="C360">
        <f>device._company_owner.UpdateTime</f>
        <v>0</v>
      </c>
      <c r="E360" t="s">
        <v>219</v>
      </c>
    </row>
    <row r="361" spans="1:5" x14ac:dyDescent="0.25">
      <c r="A361" t="s">
        <v>450</v>
      </c>
      <c r="C361">
        <f>device._company_owner.datasource</f>
        <v>0</v>
      </c>
      <c r="E361" t="s">
        <v>219</v>
      </c>
    </row>
    <row r="362" spans="1:5" x14ac:dyDescent="0.25">
      <c r="A362" t="s">
        <v>451</v>
      </c>
      <c r="C362">
        <f>device._company_owner.street_post</f>
        <v>0</v>
      </c>
      <c r="E362" t="s">
        <v>219</v>
      </c>
    </row>
    <row r="363" spans="1:5" x14ac:dyDescent="0.25">
      <c r="A363" t="s">
        <v>452</v>
      </c>
      <c r="C363">
        <f>device._company_owner.street_visit</f>
        <v>0</v>
      </c>
      <c r="E363" t="s">
        <v>219</v>
      </c>
    </row>
    <row r="364" spans="1:5" x14ac:dyDescent="0.25">
      <c r="A364" t="s">
        <v>453</v>
      </c>
      <c r="C364">
        <f>device._company_owner.zip_code</f>
        <v>0</v>
      </c>
      <c r="E364" t="s">
        <v>219</v>
      </c>
    </row>
    <row r="365" spans="1:5" x14ac:dyDescent="0.25">
      <c r="A365" t="s">
        <v>454</v>
      </c>
      <c r="C365">
        <f>device._company_owner.city</f>
        <v>0</v>
      </c>
      <c r="E365" t="s">
        <v>219</v>
      </c>
    </row>
    <row r="366" spans="1:5" x14ac:dyDescent="0.25">
      <c r="A366" t="s">
        <v>455</v>
      </c>
      <c r="C366">
        <f>device._company_owner.notes</f>
        <v>0</v>
      </c>
      <c r="E366" t="s">
        <v>219</v>
      </c>
    </row>
    <row r="367" spans="1:5" x14ac:dyDescent="0.25">
      <c r="A367" t="s">
        <v>456</v>
      </c>
      <c r="C367">
        <f>device._company_owner.state</f>
        <v>0</v>
      </c>
      <c r="E367" t="s">
        <v>219</v>
      </c>
    </row>
    <row r="368" spans="1:5" x14ac:dyDescent="0.25">
      <c r="A368" t="s">
        <v>457</v>
      </c>
      <c r="C368">
        <f>device._company_owner.email</f>
        <v>0</v>
      </c>
      <c r="E368" t="s">
        <v>219</v>
      </c>
    </row>
    <row r="369" spans="1:5" x14ac:dyDescent="0.25">
      <c r="A369" t="s">
        <v>458</v>
      </c>
      <c r="C369">
        <f>device._company_owner.customer_value</f>
        <v>0</v>
      </c>
      <c r="E369" t="s">
        <v>219</v>
      </c>
    </row>
    <row r="370" spans="1:5" x14ac:dyDescent="0.25">
      <c r="A370" t="s">
        <v>459</v>
      </c>
      <c r="C370">
        <f>device._company_owner.area_uusimaa</f>
        <v>0</v>
      </c>
      <c r="E370" t="s">
        <v>219</v>
      </c>
    </row>
    <row r="371" spans="1:5" x14ac:dyDescent="0.25">
      <c r="A371" t="s">
        <v>460</v>
      </c>
      <c r="C371">
        <f>device._company_owner.area_varsinais</f>
        <v>0</v>
      </c>
      <c r="E371" t="s">
        <v>219</v>
      </c>
    </row>
    <row r="372" spans="1:5" x14ac:dyDescent="0.25">
      <c r="A372" t="s">
        <v>461</v>
      </c>
      <c r="C372">
        <f>device._company_owner.area_kymenlaakso</f>
        <v>0</v>
      </c>
      <c r="E372" t="s">
        <v>219</v>
      </c>
    </row>
    <row r="373" spans="1:5" x14ac:dyDescent="0.25">
      <c r="A373" t="s">
        <v>462</v>
      </c>
      <c r="C373">
        <f>device._company_owner.area_hame</f>
        <v>0</v>
      </c>
      <c r="E373" t="s">
        <v>219</v>
      </c>
    </row>
    <row r="374" spans="1:5" x14ac:dyDescent="0.25">
      <c r="A374" t="s">
        <v>463</v>
      </c>
      <c r="C374">
        <f>device._company_owner.area_satakunta</f>
        <v>0</v>
      </c>
      <c r="E374" t="s">
        <v>219</v>
      </c>
    </row>
    <row r="375" spans="1:5" x14ac:dyDescent="0.25">
      <c r="A375" t="s">
        <v>464</v>
      </c>
      <c r="C375">
        <f>device._company_owner.area_pohjanmaa</f>
        <v>0</v>
      </c>
      <c r="E375" t="s">
        <v>219</v>
      </c>
    </row>
    <row r="376" spans="1:5" x14ac:dyDescent="0.25">
      <c r="A376" t="s">
        <v>465</v>
      </c>
      <c r="C376">
        <f>device._company_owner.area_pohjois</f>
        <v>0</v>
      </c>
      <c r="E376" t="s">
        <v>219</v>
      </c>
    </row>
    <row r="377" spans="1:5" x14ac:dyDescent="0.25">
      <c r="A377" t="s">
        <v>466</v>
      </c>
      <c r="C377">
        <f>device._company_owner.area_lappi</f>
        <v>0</v>
      </c>
      <c r="E377" t="s">
        <v>219</v>
      </c>
    </row>
    <row r="378" spans="1:5" x14ac:dyDescent="0.25">
      <c r="A378" t="s">
        <v>467</v>
      </c>
      <c r="C378">
        <f>device._company_owner.devgroup_paine</f>
        <v>0</v>
      </c>
      <c r="E378" t="s">
        <v>219</v>
      </c>
    </row>
    <row r="379" spans="1:5" x14ac:dyDescent="0.25">
      <c r="A379" t="s">
        <v>468</v>
      </c>
      <c r="C379">
        <f>device._company_owner.devgroup_kemikaali</f>
        <v>0</v>
      </c>
      <c r="E379" t="s">
        <v>219</v>
      </c>
    </row>
    <row r="380" spans="1:5" x14ac:dyDescent="0.25">
      <c r="A380" t="s">
        <v>469</v>
      </c>
      <c r="C380">
        <f>device._company_owner.devgroup_nestekaasu</f>
        <v>0</v>
      </c>
      <c r="E380" t="s">
        <v>219</v>
      </c>
    </row>
    <row r="381" spans="1:5" x14ac:dyDescent="0.25">
      <c r="A381" t="s">
        <v>470</v>
      </c>
      <c r="C381">
        <f>device._company_owner.devgroup_maakaasu</f>
        <v>0</v>
      </c>
      <c r="E381" t="s">
        <v>219</v>
      </c>
    </row>
    <row r="382" spans="1:5" x14ac:dyDescent="0.25">
      <c r="A382" t="s">
        <v>471</v>
      </c>
      <c r="C382">
        <f>device._company_owner.devgroup_biokaasu</f>
        <v>0</v>
      </c>
      <c r="E382" t="s">
        <v>219</v>
      </c>
    </row>
    <row r="383" spans="1:5" x14ac:dyDescent="0.25">
      <c r="A383" t="s">
        <v>472</v>
      </c>
      <c r="C383">
        <f>device._company_owner.devgroup_vakadr</f>
        <v>0</v>
      </c>
      <c r="E383" t="s">
        <v>219</v>
      </c>
    </row>
    <row r="384" spans="1:5" x14ac:dyDescent="0.25">
      <c r="A384" t="s">
        <v>473</v>
      </c>
      <c r="C384">
        <f>device._company_owner.devgroup_a2</f>
        <v>0</v>
      </c>
      <c r="E384" t="s">
        <v>219</v>
      </c>
    </row>
    <row r="385" spans="1:5" x14ac:dyDescent="0.25">
      <c r="A385" t="s">
        <v>474</v>
      </c>
      <c r="C385">
        <f>device._company_owner.devgroup_g</f>
        <v>0</v>
      </c>
      <c r="E385" t="s">
        <v>219</v>
      </c>
    </row>
    <row r="386" spans="1:5" x14ac:dyDescent="0.25">
      <c r="A386" t="s">
        <v>475</v>
      </c>
      <c r="C386">
        <f>device._company_owner.devgroup_other</f>
        <v>0</v>
      </c>
      <c r="E386" t="s">
        <v>219</v>
      </c>
    </row>
    <row r="387" spans="1:5" x14ac:dyDescent="0.25">
      <c r="A387" t="s">
        <v>476</v>
      </c>
      <c r="C387">
        <f>device._company_owner.role_manufacturer</f>
        <v>0</v>
      </c>
      <c r="E387" t="s">
        <v>219</v>
      </c>
    </row>
    <row r="388" spans="1:5" x14ac:dyDescent="0.25">
      <c r="A388" t="s">
        <v>477</v>
      </c>
      <c r="C388">
        <f>device._company_owner.role_energyplant</f>
        <v>0</v>
      </c>
      <c r="E388" t="s">
        <v>219</v>
      </c>
    </row>
    <row r="389" spans="1:5" x14ac:dyDescent="0.25">
      <c r="A389" t="s">
        <v>478</v>
      </c>
      <c r="C389">
        <f>device._company_owner.role_government</f>
        <v>0</v>
      </c>
      <c r="E389" t="s">
        <v>219</v>
      </c>
    </row>
    <row r="390" spans="1:5" x14ac:dyDescent="0.25">
      <c r="A390" t="s">
        <v>479</v>
      </c>
      <c r="C390">
        <f>device._company_owner.role_processplant</f>
        <v>0</v>
      </c>
      <c r="E390" t="s">
        <v>219</v>
      </c>
    </row>
    <row r="391" spans="1:5" x14ac:dyDescent="0.25">
      <c r="A391" t="s">
        <v>480</v>
      </c>
      <c r="C391">
        <f>device._company_owner.role_transport</f>
        <v>0</v>
      </c>
      <c r="E391" t="s">
        <v>219</v>
      </c>
    </row>
    <row r="392" spans="1:5" x14ac:dyDescent="0.25">
      <c r="A392" t="s">
        <v>481</v>
      </c>
      <c r="C392">
        <f>device._company_owner.inspection_institution</f>
        <v>0</v>
      </c>
      <c r="E392" t="s">
        <v>219</v>
      </c>
    </row>
    <row r="393" spans="1:5" x14ac:dyDescent="0.25">
      <c r="A393" t="s">
        <v>482</v>
      </c>
      <c r="C393">
        <f>device._company_holder.uuid</f>
        <v>0</v>
      </c>
      <c r="E393" t="s">
        <v>219</v>
      </c>
    </row>
    <row r="394" spans="1:5" x14ac:dyDescent="0.25">
      <c r="A394" t="s">
        <v>483</v>
      </c>
      <c r="C394">
        <f>device._company_holder.aindex</f>
        <v>0</v>
      </c>
      <c r="E394" t="s">
        <v>219</v>
      </c>
    </row>
    <row r="395" spans="1:5" x14ac:dyDescent="0.25">
      <c r="A395" t="s">
        <v>484</v>
      </c>
      <c r="C395">
        <f>device._company_holder.name</f>
        <v>0</v>
      </c>
      <c r="E395" t="s">
        <v>219</v>
      </c>
    </row>
    <row r="396" spans="1:5" x14ac:dyDescent="0.25">
      <c r="A396" t="s">
        <v>485</v>
      </c>
      <c r="C396">
        <f>device._company_holder.enabled</f>
        <v>0</v>
      </c>
      <c r="E396" t="s">
        <v>219</v>
      </c>
    </row>
    <row r="397" spans="1:5" x14ac:dyDescent="0.25">
      <c r="A397" t="s">
        <v>486</v>
      </c>
      <c r="C397">
        <f>device._company_holder.migrated</f>
        <v>0</v>
      </c>
      <c r="E397" t="s">
        <v>219</v>
      </c>
    </row>
    <row r="398" spans="1:5" x14ac:dyDescent="0.25">
      <c r="A398" t="s">
        <v>487</v>
      </c>
      <c r="C398">
        <f>device._company_holder.migration</f>
        <v>0</v>
      </c>
      <c r="E398" t="s">
        <v>219</v>
      </c>
    </row>
    <row r="399" spans="1:5" x14ac:dyDescent="0.25">
      <c r="A399" t="s">
        <v>488</v>
      </c>
      <c r="C399">
        <f>device._company_holder.migration_target</f>
        <v>0</v>
      </c>
      <c r="E399" t="s">
        <v>219</v>
      </c>
    </row>
    <row r="400" spans="1:5" x14ac:dyDescent="0.25">
      <c r="A400" t="s">
        <v>489</v>
      </c>
      <c r="C400">
        <f>device._company_holder.StartTime</f>
        <v>0</v>
      </c>
      <c r="E400" t="s">
        <v>219</v>
      </c>
    </row>
    <row r="401" spans="1:5" x14ac:dyDescent="0.25">
      <c r="A401" t="s">
        <v>490</v>
      </c>
      <c r="C401">
        <f>device._company_holder.UpdateTime</f>
        <v>0</v>
      </c>
      <c r="E401" t="s">
        <v>219</v>
      </c>
    </row>
    <row r="402" spans="1:5" x14ac:dyDescent="0.25">
      <c r="A402" t="s">
        <v>491</v>
      </c>
      <c r="C402">
        <f>device._company_holder.datasource</f>
        <v>0</v>
      </c>
      <c r="E402" t="s">
        <v>219</v>
      </c>
    </row>
    <row r="403" spans="1:5" x14ac:dyDescent="0.25">
      <c r="A403" t="s">
        <v>492</v>
      </c>
      <c r="C403">
        <f>device._company_holder.street_post</f>
        <v>0</v>
      </c>
      <c r="E403" t="s">
        <v>219</v>
      </c>
    </row>
    <row r="404" spans="1:5" x14ac:dyDescent="0.25">
      <c r="A404" t="s">
        <v>493</v>
      </c>
      <c r="C404">
        <f>device._company_holder.street_visit</f>
        <v>0</v>
      </c>
      <c r="E404" t="s">
        <v>219</v>
      </c>
    </row>
    <row r="405" spans="1:5" x14ac:dyDescent="0.25">
      <c r="A405" t="s">
        <v>494</v>
      </c>
      <c r="C405">
        <f>device._company_holder.zip_code</f>
        <v>0</v>
      </c>
      <c r="E405" t="s">
        <v>219</v>
      </c>
    </row>
    <row r="406" spans="1:5" x14ac:dyDescent="0.25">
      <c r="A406" t="s">
        <v>495</v>
      </c>
      <c r="C406">
        <f>device._company_holder.city</f>
        <v>0</v>
      </c>
      <c r="E406" t="s">
        <v>219</v>
      </c>
    </row>
    <row r="407" spans="1:5" x14ac:dyDescent="0.25">
      <c r="A407" t="s">
        <v>496</v>
      </c>
      <c r="C407">
        <f>device._company_holder.notes</f>
        <v>0</v>
      </c>
      <c r="E407" t="s">
        <v>219</v>
      </c>
    </row>
    <row r="408" spans="1:5" x14ac:dyDescent="0.25">
      <c r="A408" t="s">
        <v>497</v>
      </c>
      <c r="C408">
        <f>device._company_holder.state</f>
        <v>0</v>
      </c>
      <c r="E408" t="s">
        <v>219</v>
      </c>
    </row>
    <row r="409" spans="1:5" x14ac:dyDescent="0.25">
      <c r="A409" t="s">
        <v>498</v>
      </c>
      <c r="C409">
        <f>device._company_holder.email</f>
        <v>0</v>
      </c>
      <c r="E409" t="s">
        <v>219</v>
      </c>
    </row>
    <row r="410" spans="1:5" x14ac:dyDescent="0.25">
      <c r="A410" t="s">
        <v>499</v>
      </c>
      <c r="C410">
        <f>device._company_holder.customer_value</f>
        <v>0</v>
      </c>
      <c r="E410" t="s">
        <v>219</v>
      </c>
    </row>
    <row r="411" spans="1:5" x14ac:dyDescent="0.25">
      <c r="A411" t="s">
        <v>500</v>
      </c>
      <c r="C411">
        <f>device._company_holder.area_uusimaa</f>
        <v>0</v>
      </c>
      <c r="E411" t="s">
        <v>219</v>
      </c>
    </row>
    <row r="412" spans="1:5" x14ac:dyDescent="0.25">
      <c r="A412" t="s">
        <v>501</v>
      </c>
      <c r="C412">
        <f>device._company_holder.area_varsinais</f>
        <v>0</v>
      </c>
      <c r="E412" t="s">
        <v>219</v>
      </c>
    </row>
    <row r="413" spans="1:5" x14ac:dyDescent="0.25">
      <c r="A413" t="s">
        <v>502</v>
      </c>
      <c r="C413">
        <f>device._company_holder.area_kymenlaakso</f>
        <v>0</v>
      </c>
      <c r="E413" t="s">
        <v>219</v>
      </c>
    </row>
    <row r="414" spans="1:5" x14ac:dyDescent="0.25">
      <c r="A414" t="s">
        <v>503</v>
      </c>
      <c r="C414">
        <f>device._company_holder.area_hame</f>
        <v>0</v>
      </c>
      <c r="E414" t="s">
        <v>219</v>
      </c>
    </row>
    <row r="415" spans="1:5" x14ac:dyDescent="0.25">
      <c r="A415" t="s">
        <v>504</v>
      </c>
      <c r="C415">
        <f>device._company_holder.area_satakunta</f>
        <v>0</v>
      </c>
      <c r="E415" t="s">
        <v>219</v>
      </c>
    </row>
    <row r="416" spans="1:5" x14ac:dyDescent="0.25">
      <c r="A416" t="s">
        <v>505</v>
      </c>
      <c r="C416">
        <f>device._company_holder.area_pohjanmaa</f>
        <v>0</v>
      </c>
      <c r="E416" t="s">
        <v>219</v>
      </c>
    </row>
    <row r="417" spans="1:5" x14ac:dyDescent="0.25">
      <c r="A417" t="s">
        <v>506</v>
      </c>
      <c r="C417">
        <f>device._company_holder.area_pohjois</f>
        <v>0</v>
      </c>
      <c r="E417" t="s">
        <v>219</v>
      </c>
    </row>
    <row r="418" spans="1:5" x14ac:dyDescent="0.25">
      <c r="A418" t="s">
        <v>507</v>
      </c>
      <c r="C418">
        <f>device._company_holder.area_lappi</f>
        <v>0</v>
      </c>
      <c r="E418" t="s">
        <v>219</v>
      </c>
    </row>
    <row r="419" spans="1:5" x14ac:dyDescent="0.25">
      <c r="A419" t="s">
        <v>508</v>
      </c>
      <c r="C419">
        <f>device._company_holder.devgroup_paine</f>
        <v>0</v>
      </c>
      <c r="E419" t="s">
        <v>219</v>
      </c>
    </row>
    <row r="420" spans="1:5" x14ac:dyDescent="0.25">
      <c r="A420" t="s">
        <v>509</v>
      </c>
      <c r="C420">
        <f>device._company_holder.devgroup_kemikaali</f>
        <v>0</v>
      </c>
      <c r="E420" t="s">
        <v>219</v>
      </c>
    </row>
    <row r="421" spans="1:5" x14ac:dyDescent="0.25">
      <c r="A421" t="s">
        <v>510</v>
      </c>
      <c r="C421">
        <f>device._company_holder.devgroup_nestekaasu</f>
        <v>0</v>
      </c>
      <c r="E421" t="s">
        <v>219</v>
      </c>
    </row>
    <row r="422" spans="1:5" x14ac:dyDescent="0.25">
      <c r="A422" t="s">
        <v>511</v>
      </c>
      <c r="C422">
        <f>device._company_holder.devgroup_maakaasu</f>
        <v>0</v>
      </c>
      <c r="E422" t="s">
        <v>219</v>
      </c>
    </row>
    <row r="423" spans="1:5" x14ac:dyDescent="0.25">
      <c r="A423" t="s">
        <v>512</v>
      </c>
      <c r="C423">
        <f>device._company_holder.devgroup_biokaasu</f>
        <v>0</v>
      </c>
      <c r="E423" t="s">
        <v>219</v>
      </c>
    </row>
    <row r="424" spans="1:5" x14ac:dyDescent="0.25">
      <c r="A424" t="s">
        <v>513</v>
      </c>
      <c r="C424">
        <f>device._company_holder.devgroup_vakadr</f>
        <v>0</v>
      </c>
      <c r="E424" t="s">
        <v>219</v>
      </c>
    </row>
    <row r="425" spans="1:5" x14ac:dyDescent="0.25">
      <c r="A425" t="s">
        <v>514</v>
      </c>
      <c r="C425">
        <f>device._company_holder.devgroup_a2</f>
        <v>0</v>
      </c>
      <c r="E425" t="s">
        <v>219</v>
      </c>
    </row>
    <row r="426" spans="1:5" x14ac:dyDescent="0.25">
      <c r="A426" t="s">
        <v>515</v>
      </c>
      <c r="C426">
        <f>device._company_holder.devgroup_g</f>
        <v>0</v>
      </c>
      <c r="E426" t="s">
        <v>219</v>
      </c>
    </row>
    <row r="427" spans="1:5" x14ac:dyDescent="0.25">
      <c r="A427" t="s">
        <v>516</v>
      </c>
      <c r="C427">
        <f>device._company_holder.devgroup_other</f>
        <v>0</v>
      </c>
      <c r="E427" t="s">
        <v>219</v>
      </c>
    </row>
    <row r="428" spans="1:5" x14ac:dyDescent="0.25">
      <c r="A428" t="s">
        <v>517</v>
      </c>
      <c r="C428">
        <f>device._company_holder.role_manufacturer</f>
        <v>0</v>
      </c>
      <c r="E428" t="s">
        <v>219</v>
      </c>
    </row>
    <row r="429" spans="1:5" x14ac:dyDescent="0.25">
      <c r="A429" t="s">
        <v>518</v>
      </c>
      <c r="C429">
        <f>device._company_holder.role_energyplant</f>
        <v>0</v>
      </c>
      <c r="E429" t="s">
        <v>219</v>
      </c>
    </row>
    <row r="430" spans="1:5" x14ac:dyDescent="0.25">
      <c r="A430" t="s">
        <v>519</v>
      </c>
      <c r="C430">
        <f>device._company_holder.role_government</f>
        <v>0</v>
      </c>
      <c r="E430" t="s">
        <v>219</v>
      </c>
    </row>
    <row r="431" spans="1:5" x14ac:dyDescent="0.25">
      <c r="A431" t="s">
        <v>520</v>
      </c>
      <c r="C431">
        <f>device._company_holder.role_processplant</f>
        <v>0</v>
      </c>
      <c r="E431" t="s">
        <v>219</v>
      </c>
    </row>
    <row r="432" spans="1:5" x14ac:dyDescent="0.25">
      <c r="A432" t="s">
        <v>521</v>
      </c>
      <c r="C432">
        <f>device._company_holder.role_transport</f>
        <v>0</v>
      </c>
      <c r="E432" t="s">
        <v>219</v>
      </c>
    </row>
    <row r="433" spans="1:5" x14ac:dyDescent="0.25">
      <c r="A433" t="s">
        <v>522</v>
      </c>
      <c r="C433">
        <f>device._company_holder.inspection_institution</f>
        <v>0</v>
      </c>
      <c r="E433" t="s">
        <v>219</v>
      </c>
    </row>
    <row r="434" spans="1:5" x14ac:dyDescent="0.25">
      <c r="A434" t="s">
        <v>523</v>
      </c>
      <c r="C434">
        <f>device._person_contact.uuid</f>
        <v>0</v>
      </c>
      <c r="E434" t="s">
        <v>219</v>
      </c>
    </row>
    <row r="435" spans="1:5" x14ac:dyDescent="0.25">
      <c r="A435" t="s">
        <v>524</v>
      </c>
      <c r="C435">
        <f>device._person_contact.aindex</f>
        <v>0</v>
      </c>
      <c r="E435" t="s">
        <v>219</v>
      </c>
    </row>
    <row r="436" spans="1:5" x14ac:dyDescent="0.25">
      <c r="A436" t="s">
        <v>525</v>
      </c>
      <c r="C436">
        <f>device._person_contact.company</f>
        <v>0</v>
      </c>
      <c r="E436" t="s">
        <v>219</v>
      </c>
    </row>
    <row r="437" spans="1:5" x14ac:dyDescent="0.25">
      <c r="A437" t="s">
        <v>526</v>
      </c>
      <c r="C437">
        <f>device._person_contact.migration</f>
        <v>0</v>
      </c>
      <c r="E437" t="s">
        <v>219</v>
      </c>
    </row>
    <row r="438" spans="1:5" x14ac:dyDescent="0.25">
      <c r="A438" t="s">
        <v>527</v>
      </c>
      <c r="C438">
        <f>device._person_contact.migration_target</f>
        <v>0</v>
      </c>
      <c r="E438" t="s">
        <v>219</v>
      </c>
    </row>
    <row r="439" spans="1:5" x14ac:dyDescent="0.25">
      <c r="A439" t="s">
        <v>528</v>
      </c>
      <c r="C439">
        <f>device._person_contact.company_role</f>
        <v>0</v>
      </c>
      <c r="E439" t="s">
        <v>219</v>
      </c>
    </row>
    <row r="440" spans="1:5" x14ac:dyDescent="0.25">
      <c r="A440" t="s">
        <v>529</v>
      </c>
      <c r="C440">
        <f>device._person_contact.name</f>
        <v>0</v>
      </c>
      <c r="E440" t="s">
        <v>219</v>
      </c>
    </row>
    <row r="441" spans="1:5" x14ac:dyDescent="0.25">
      <c r="A441" t="s">
        <v>530</v>
      </c>
      <c r="C441">
        <f>device._person_contact.shorthand</f>
        <v>0</v>
      </c>
      <c r="E441" t="s">
        <v>219</v>
      </c>
    </row>
    <row r="442" spans="1:5" x14ac:dyDescent="0.25">
      <c r="A442" t="s">
        <v>531</v>
      </c>
      <c r="C442">
        <f>device._person_contact.email</f>
        <v>0</v>
      </c>
      <c r="E442" t="s">
        <v>219</v>
      </c>
    </row>
    <row r="443" spans="1:5" x14ac:dyDescent="0.25">
      <c r="A443" t="s">
        <v>532</v>
      </c>
      <c r="C443">
        <f>device._person_contact.phonenumber_cc</f>
        <v>0</v>
      </c>
      <c r="E443" t="s">
        <v>219</v>
      </c>
    </row>
    <row r="444" spans="1:5" x14ac:dyDescent="0.25">
      <c r="A444" t="s">
        <v>533</v>
      </c>
      <c r="C444">
        <f>device._person_contact.phonenumber</f>
        <v>0</v>
      </c>
      <c r="E444" t="s">
        <v>219</v>
      </c>
    </row>
    <row r="445" spans="1:5" x14ac:dyDescent="0.25">
      <c r="A445" t="s">
        <v>534</v>
      </c>
      <c r="C445">
        <f>device._person_contact.jobtitle</f>
        <v>0</v>
      </c>
      <c r="E445" t="s">
        <v>219</v>
      </c>
    </row>
    <row r="446" spans="1:5" x14ac:dyDescent="0.25">
      <c r="A446" t="s">
        <v>535</v>
      </c>
      <c r="C446">
        <f>device._person_contact.qualification</f>
        <v>0</v>
      </c>
      <c r="E446" t="s">
        <v>219</v>
      </c>
    </row>
    <row r="447" spans="1:5" x14ac:dyDescent="0.25">
      <c r="A447" t="s">
        <v>536</v>
      </c>
      <c r="C447">
        <f>device._person_contact.qualification_code</f>
        <v>0</v>
      </c>
      <c r="E447" t="s">
        <v>219</v>
      </c>
    </row>
    <row r="448" spans="1:5" x14ac:dyDescent="0.25">
      <c r="A448" t="s">
        <v>537</v>
      </c>
      <c r="C448">
        <f>device._person_contact.role</f>
        <v>0</v>
      </c>
      <c r="E448" t="s">
        <v>219</v>
      </c>
    </row>
    <row r="449" spans="1:5" x14ac:dyDescent="0.25">
      <c r="A449" t="s">
        <v>538</v>
      </c>
      <c r="C449">
        <f>device._person_contact.role_code</f>
        <v>0</v>
      </c>
      <c r="E449" t="s">
        <v>219</v>
      </c>
    </row>
    <row r="450" spans="1:5" x14ac:dyDescent="0.25">
      <c r="A450" t="s">
        <v>539</v>
      </c>
      <c r="C450">
        <f>device._person_contact.delivery_address</f>
        <v>0</v>
      </c>
      <c r="E450" t="s">
        <v>219</v>
      </c>
    </row>
    <row r="451" spans="1:5" x14ac:dyDescent="0.25">
      <c r="A451" t="s">
        <v>540</v>
      </c>
      <c r="C451">
        <f>device._person_contact.InsertTime</f>
        <v>0</v>
      </c>
      <c r="E451" t="s">
        <v>219</v>
      </c>
    </row>
    <row r="452" spans="1:5" x14ac:dyDescent="0.25">
      <c r="A452" t="s">
        <v>541</v>
      </c>
      <c r="C452">
        <f>device._person_contact.UpdateTime</f>
        <v>0</v>
      </c>
      <c r="E452" t="s">
        <v>219</v>
      </c>
    </row>
    <row r="453" spans="1:5" x14ac:dyDescent="0.25">
      <c r="A453" t="s">
        <v>542</v>
      </c>
      <c r="C453">
        <f>device._person_contact.migrated</f>
        <v>0</v>
      </c>
      <c r="E453" t="s">
        <v>219</v>
      </c>
    </row>
    <row r="454" spans="1:5" x14ac:dyDescent="0.25">
      <c r="A454" t="s">
        <v>543</v>
      </c>
      <c r="C454">
        <f>device._person_contact.competence_lpg_supervisor</f>
        <v>0</v>
      </c>
      <c r="E454" t="s">
        <v>219</v>
      </c>
    </row>
    <row r="455" spans="1:5" x14ac:dyDescent="0.25">
      <c r="A455" t="s">
        <v>544</v>
      </c>
      <c r="C455">
        <f>device._person_contact.competence_lpg_operator</f>
        <v>0</v>
      </c>
      <c r="E455" t="s">
        <v>219</v>
      </c>
    </row>
    <row r="456" spans="1:5" x14ac:dyDescent="0.25">
      <c r="A456" t="s">
        <v>545</v>
      </c>
      <c r="C456">
        <f>device._person_contact.enabled</f>
        <v>0</v>
      </c>
      <c r="E456" t="s">
        <v>219</v>
      </c>
    </row>
    <row r="457" spans="1:5" x14ac:dyDescent="0.25">
      <c r="A457" t="s">
        <v>546</v>
      </c>
      <c r="C457">
        <f>device._person_contact.birth_date</f>
        <v>0</v>
      </c>
      <c r="E457" t="s">
        <v>219</v>
      </c>
    </row>
    <row r="458" spans="1:5" x14ac:dyDescent="0.25">
      <c r="A458" t="s">
        <v>547</v>
      </c>
      <c r="C458">
        <f>device._person_contact.birth_place</f>
        <v>0</v>
      </c>
      <c r="E458" t="s">
        <v>219</v>
      </c>
    </row>
    <row r="459" spans="1:5" x14ac:dyDescent="0.25">
      <c r="A459" t="s">
        <v>548</v>
      </c>
      <c r="C459">
        <f>device._person_contact._company.uuid</f>
        <v>0</v>
      </c>
      <c r="E459" t="s">
        <v>219</v>
      </c>
    </row>
    <row r="460" spans="1:5" x14ac:dyDescent="0.25">
      <c r="A460" t="s">
        <v>549</v>
      </c>
      <c r="C460">
        <f>device._person_contact._company.aindex</f>
        <v>0</v>
      </c>
      <c r="E460" t="s">
        <v>219</v>
      </c>
    </row>
    <row r="461" spans="1:5" x14ac:dyDescent="0.25">
      <c r="A461" t="s">
        <v>550</v>
      </c>
      <c r="C461">
        <f>device._person_contact._company.name</f>
        <v>0</v>
      </c>
      <c r="E461" t="s">
        <v>219</v>
      </c>
    </row>
    <row r="462" spans="1:5" x14ac:dyDescent="0.25">
      <c r="A462" t="s">
        <v>551</v>
      </c>
      <c r="C462">
        <f>device._person_contact._company.enabled</f>
        <v>0</v>
      </c>
      <c r="E462" t="s">
        <v>219</v>
      </c>
    </row>
    <row r="463" spans="1:5" x14ac:dyDescent="0.25">
      <c r="A463" t="s">
        <v>552</v>
      </c>
      <c r="C463">
        <f>device._person_contact._company.migrated</f>
        <v>0</v>
      </c>
      <c r="E463" t="s">
        <v>219</v>
      </c>
    </row>
    <row r="464" spans="1:5" x14ac:dyDescent="0.25">
      <c r="A464" t="s">
        <v>553</v>
      </c>
      <c r="C464">
        <f>device._person_contact._company.migration</f>
        <v>0</v>
      </c>
      <c r="E464" t="s">
        <v>219</v>
      </c>
    </row>
    <row r="465" spans="1:5" x14ac:dyDescent="0.25">
      <c r="A465" t="s">
        <v>554</v>
      </c>
      <c r="C465">
        <f>device._person_contact._company.migration_target</f>
        <v>0</v>
      </c>
      <c r="E465" t="s">
        <v>219</v>
      </c>
    </row>
    <row r="466" spans="1:5" x14ac:dyDescent="0.25">
      <c r="A466" t="s">
        <v>555</v>
      </c>
      <c r="C466">
        <f>device._person_contact._company.StartTime</f>
        <v>0</v>
      </c>
      <c r="E466" t="s">
        <v>219</v>
      </c>
    </row>
    <row r="467" spans="1:5" x14ac:dyDescent="0.25">
      <c r="A467" t="s">
        <v>556</v>
      </c>
      <c r="C467">
        <f>device._person_contact._company.UpdateTime</f>
        <v>0</v>
      </c>
      <c r="E467" t="s">
        <v>219</v>
      </c>
    </row>
    <row r="468" spans="1:5" x14ac:dyDescent="0.25">
      <c r="A468" t="s">
        <v>557</v>
      </c>
      <c r="C468">
        <f>device._person_contact._company.datasource</f>
        <v>0</v>
      </c>
      <c r="E468" t="s">
        <v>219</v>
      </c>
    </row>
    <row r="469" spans="1:5" x14ac:dyDescent="0.25">
      <c r="A469" t="s">
        <v>558</v>
      </c>
      <c r="C469">
        <f>device._person_contact._company.street_post</f>
        <v>0</v>
      </c>
      <c r="E469" t="s">
        <v>219</v>
      </c>
    </row>
    <row r="470" spans="1:5" x14ac:dyDescent="0.25">
      <c r="A470" t="s">
        <v>559</v>
      </c>
      <c r="C470">
        <f>device._person_contact._company.street_visit</f>
        <v>0</v>
      </c>
      <c r="E470" t="s">
        <v>219</v>
      </c>
    </row>
    <row r="471" spans="1:5" x14ac:dyDescent="0.25">
      <c r="A471" t="s">
        <v>560</v>
      </c>
      <c r="C471">
        <f>device._person_contact._company.zip_code</f>
        <v>0</v>
      </c>
      <c r="E471" t="s">
        <v>219</v>
      </c>
    </row>
    <row r="472" spans="1:5" x14ac:dyDescent="0.25">
      <c r="A472" t="s">
        <v>561</v>
      </c>
      <c r="C472">
        <f>device._person_contact._company.city</f>
        <v>0</v>
      </c>
      <c r="E472" t="s">
        <v>219</v>
      </c>
    </row>
    <row r="473" spans="1:5" x14ac:dyDescent="0.25">
      <c r="A473" t="s">
        <v>562</v>
      </c>
      <c r="C473">
        <f>device._person_contact._company.notes</f>
        <v>0</v>
      </c>
      <c r="E473" t="s">
        <v>219</v>
      </c>
    </row>
    <row r="474" spans="1:5" x14ac:dyDescent="0.25">
      <c r="A474" t="s">
        <v>563</v>
      </c>
      <c r="C474">
        <f>device._person_contact._company.state</f>
        <v>0</v>
      </c>
      <c r="E474" t="s">
        <v>219</v>
      </c>
    </row>
    <row r="475" spans="1:5" x14ac:dyDescent="0.25">
      <c r="A475" t="s">
        <v>564</v>
      </c>
      <c r="C475">
        <f>device._person_contact._company.email</f>
        <v>0</v>
      </c>
      <c r="E475" t="s">
        <v>219</v>
      </c>
    </row>
    <row r="476" spans="1:5" x14ac:dyDescent="0.25">
      <c r="A476" t="s">
        <v>565</v>
      </c>
      <c r="C476">
        <f>device._person_contact._company.customer_value</f>
        <v>0</v>
      </c>
      <c r="E476" t="s">
        <v>219</v>
      </c>
    </row>
    <row r="477" spans="1:5" x14ac:dyDescent="0.25">
      <c r="A477" t="s">
        <v>566</v>
      </c>
      <c r="C477">
        <f>device._person_contact._company.area_uusimaa</f>
        <v>0</v>
      </c>
      <c r="E477" t="s">
        <v>219</v>
      </c>
    </row>
    <row r="478" spans="1:5" x14ac:dyDescent="0.25">
      <c r="A478" t="s">
        <v>567</v>
      </c>
      <c r="C478">
        <f>device._person_contact._company.area_varsinais</f>
        <v>0</v>
      </c>
      <c r="E478" t="s">
        <v>219</v>
      </c>
    </row>
    <row r="479" spans="1:5" x14ac:dyDescent="0.25">
      <c r="A479" t="s">
        <v>568</v>
      </c>
      <c r="C479">
        <f>device._person_contact._company.area_kymenlaakso</f>
        <v>0</v>
      </c>
      <c r="E479" t="s">
        <v>219</v>
      </c>
    </row>
    <row r="480" spans="1:5" x14ac:dyDescent="0.25">
      <c r="A480" t="s">
        <v>569</v>
      </c>
      <c r="C480">
        <f>device._person_contact._company.area_hame</f>
        <v>0</v>
      </c>
      <c r="E480" t="s">
        <v>219</v>
      </c>
    </row>
    <row r="481" spans="1:5" x14ac:dyDescent="0.25">
      <c r="A481" t="s">
        <v>570</v>
      </c>
      <c r="C481">
        <f>device._person_contact._company.area_satakunta</f>
        <v>0</v>
      </c>
      <c r="E481" t="s">
        <v>219</v>
      </c>
    </row>
    <row r="482" spans="1:5" x14ac:dyDescent="0.25">
      <c r="A482" t="s">
        <v>571</v>
      </c>
      <c r="C482">
        <f>device._person_contact._company.area_pohjanmaa</f>
        <v>0</v>
      </c>
      <c r="E482" t="s">
        <v>219</v>
      </c>
    </row>
    <row r="483" spans="1:5" x14ac:dyDescent="0.25">
      <c r="A483" t="s">
        <v>572</v>
      </c>
      <c r="C483">
        <f>device._person_contact._company.area_pohjois</f>
        <v>0</v>
      </c>
      <c r="E483" t="s">
        <v>219</v>
      </c>
    </row>
    <row r="484" spans="1:5" x14ac:dyDescent="0.25">
      <c r="A484" t="s">
        <v>573</v>
      </c>
      <c r="C484">
        <f>device._person_contact._company.area_lappi</f>
        <v>0</v>
      </c>
      <c r="E484" t="s">
        <v>219</v>
      </c>
    </row>
    <row r="485" spans="1:5" x14ac:dyDescent="0.25">
      <c r="A485" t="s">
        <v>574</v>
      </c>
      <c r="C485">
        <f>device._person_contact._company.devgroup_paine</f>
        <v>0</v>
      </c>
      <c r="E485" t="s">
        <v>219</v>
      </c>
    </row>
    <row r="486" spans="1:5" x14ac:dyDescent="0.25">
      <c r="A486" t="s">
        <v>575</v>
      </c>
      <c r="C486">
        <f>device._person_contact._company.devgroup_kemikaali</f>
        <v>0</v>
      </c>
      <c r="E486" t="s">
        <v>219</v>
      </c>
    </row>
    <row r="487" spans="1:5" x14ac:dyDescent="0.25">
      <c r="A487" t="s">
        <v>576</v>
      </c>
      <c r="C487">
        <f>device._person_contact._company.devgroup_nestekaasu</f>
        <v>0</v>
      </c>
      <c r="E487" t="s">
        <v>219</v>
      </c>
    </row>
    <row r="488" spans="1:5" x14ac:dyDescent="0.25">
      <c r="A488" t="s">
        <v>577</v>
      </c>
      <c r="C488">
        <f>device._person_contact._company.devgroup_maakaasu</f>
        <v>0</v>
      </c>
      <c r="E488" t="s">
        <v>219</v>
      </c>
    </row>
    <row r="489" spans="1:5" x14ac:dyDescent="0.25">
      <c r="A489" t="s">
        <v>578</v>
      </c>
      <c r="C489">
        <f>device._person_contact._company.devgroup_biokaasu</f>
        <v>0</v>
      </c>
      <c r="E489" t="s">
        <v>219</v>
      </c>
    </row>
    <row r="490" spans="1:5" x14ac:dyDescent="0.25">
      <c r="A490" t="s">
        <v>579</v>
      </c>
      <c r="C490">
        <f>device._person_contact._company.devgroup_vakadr</f>
        <v>0</v>
      </c>
      <c r="E490" t="s">
        <v>219</v>
      </c>
    </row>
    <row r="491" spans="1:5" x14ac:dyDescent="0.25">
      <c r="A491" t="s">
        <v>580</v>
      </c>
      <c r="C491">
        <f>device._person_contact._company.devgroup_a2</f>
        <v>0</v>
      </c>
      <c r="E491" t="s">
        <v>219</v>
      </c>
    </row>
    <row r="492" spans="1:5" x14ac:dyDescent="0.25">
      <c r="A492" t="s">
        <v>581</v>
      </c>
      <c r="C492">
        <f>device._person_contact._company.devgroup_g</f>
        <v>0</v>
      </c>
      <c r="E492" t="s">
        <v>219</v>
      </c>
    </row>
    <row r="493" spans="1:5" x14ac:dyDescent="0.25">
      <c r="A493" t="s">
        <v>582</v>
      </c>
      <c r="C493">
        <f>device._person_contact._company.devgroup_other</f>
        <v>0</v>
      </c>
      <c r="E493" t="s">
        <v>219</v>
      </c>
    </row>
    <row r="494" spans="1:5" x14ac:dyDescent="0.25">
      <c r="A494" t="s">
        <v>583</v>
      </c>
      <c r="C494">
        <f>device._person_contact._company.role_manufacturer</f>
        <v>0</v>
      </c>
      <c r="E494" t="s">
        <v>219</v>
      </c>
    </row>
    <row r="495" spans="1:5" x14ac:dyDescent="0.25">
      <c r="A495" t="s">
        <v>584</v>
      </c>
      <c r="C495">
        <f>device._person_contact._company.role_energyplant</f>
        <v>0</v>
      </c>
      <c r="E495" t="s">
        <v>219</v>
      </c>
    </row>
    <row r="496" spans="1:5" x14ac:dyDescent="0.25">
      <c r="A496" t="s">
        <v>585</v>
      </c>
      <c r="C496">
        <f>device._person_contact._company.role_government</f>
        <v>0</v>
      </c>
      <c r="E496" t="s">
        <v>219</v>
      </c>
    </row>
    <row r="497" spans="1:5" x14ac:dyDescent="0.25">
      <c r="A497" t="s">
        <v>586</v>
      </c>
      <c r="C497">
        <f>device._person_contact._company.role_processplant</f>
        <v>0</v>
      </c>
      <c r="E497" t="s">
        <v>219</v>
      </c>
    </row>
    <row r="498" spans="1:5" x14ac:dyDescent="0.25">
      <c r="A498" t="s">
        <v>587</v>
      </c>
      <c r="C498">
        <f>device._person_contact._company.role_transport</f>
        <v>0</v>
      </c>
      <c r="E498" t="s">
        <v>219</v>
      </c>
    </row>
    <row r="499" spans="1:5" x14ac:dyDescent="0.25">
      <c r="A499" t="s">
        <v>588</v>
      </c>
      <c r="C499">
        <f>device._person_contact._company.inspection_institution</f>
        <v>0</v>
      </c>
      <c r="E499" t="s">
        <v>219</v>
      </c>
    </row>
    <row r="500" spans="1:5" x14ac:dyDescent="0.25">
      <c r="A500" t="s">
        <v>589</v>
      </c>
      <c r="C500">
        <f>device._person_supervisor.uuid</f>
        <v>0</v>
      </c>
      <c r="E500" t="s">
        <v>219</v>
      </c>
    </row>
    <row r="501" spans="1:5" x14ac:dyDescent="0.25">
      <c r="A501" t="s">
        <v>590</v>
      </c>
      <c r="C501">
        <f>device._person_supervisor.aindex</f>
        <v>0</v>
      </c>
      <c r="E501" t="s">
        <v>219</v>
      </c>
    </row>
    <row r="502" spans="1:5" x14ac:dyDescent="0.25">
      <c r="A502" t="s">
        <v>591</v>
      </c>
      <c r="C502">
        <f>device._person_supervisor.company</f>
        <v>0</v>
      </c>
      <c r="E502" t="s">
        <v>219</v>
      </c>
    </row>
    <row r="503" spans="1:5" x14ac:dyDescent="0.25">
      <c r="A503" t="s">
        <v>592</v>
      </c>
      <c r="C503">
        <f>device._person_supervisor.migration</f>
        <v>0</v>
      </c>
      <c r="E503" t="s">
        <v>219</v>
      </c>
    </row>
    <row r="504" spans="1:5" x14ac:dyDescent="0.25">
      <c r="A504" t="s">
        <v>593</v>
      </c>
      <c r="C504">
        <f>device._person_supervisor.migration_target</f>
        <v>0</v>
      </c>
      <c r="E504" t="s">
        <v>219</v>
      </c>
    </row>
    <row r="505" spans="1:5" x14ac:dyDescent="0.25">
      <c r="A505" t="s">
        <v>594</v>
      </c>
      <c r="C505">
        <f>device._person_supervisor.company_role</f>
        <v>0</v>
      </c>
      <c r="E505" t="s">
        <v>219</v>
      </c>
    </row>
    <row r="506" spans="1:5" x14ac:dyDescent="0.25">
      <c r="A506" t="s">
        <v>595</v>
      </c>
      <c r="C506">
        <f>device._person_supervisor.name</f>
        <v>0</v>
      </c>
      <c r="E506" t="s">
        <v>219</v>
      </c>
    </row>
    <row r="507" spans="1:5" x14ac:dyDescent="0.25">
      <c r="A507" t="s">
        <v>596</v>
      </c>
      <c r="C507">
        <f>device._person_supervisor.shorthand</f>
        <v>0</v>
      </c>
      <c r="E507" t="s">
        <v>219</v>
      </c>
    </row>
    <row r="508" spans="1:5" x14ac:dyDescent="0.25">
      <c r="A508" t="s">
        <v>597</v>
      </c>
      <c r="C508">
        <f>device._person_supervisor.email</f>
        <v>0</v>
      </c>
      <c r="E508" t="s">
        <v>219</v>
      </c>
    </row>
    <row r="509" spans="1:5" x14ac:dyDescent="0.25">
      <c r="A509" t="s">
        <v>598</v>
      </c>
      <c r="C509">
        <f>device._person_supervisor.phonenumber_cc</f>
        <v>0</v>
      </c>
      <c r="E509" t="s">
        <v>219</v>
      </c>
    </row>
    <row r="510" spans="1:5" x14ac:dyDescent="0.25">
      <c r="A510" t="s">
        <v>599</v>
      </c>
      <c r="C510">
        <f>device._person_supervisor.phonenumber</f>
        <v>0</v>
      </c>
      <c r="E510" t="s">
        <v>219</v>
      </c>
    </row>
    <row r="511" spans="1:5" x14ac:dyDescent="0.25">
      <c r="A511" t="s">
        <v>600</v>
      </c>
      <c r="C511">
        <f>device._person_supervisor.jobtitle</f>
        <v>0</v>
      </c>
      <c r="E511" t="s">
        <v>219</v>
      </c>
    </row>
    <row r="512" spans="1:5" x14ac:dyDescent="0.25">
      <c r="A512" t="s">
        <v>601</v>
      </c>
      <c r="C512">
        <f>device._person_supervisor.qualification</f>
        <v>0</v>
      </c>
      <c r="E512" t="s">
        <v>219</v>
      </c>
    </row>
    <row r="513" spans="1:5" x14ac:dyDescent="0.25">
      <c r="A513" t="s">
        <v>602</v>
      </c>
      <c r="C513">
        <f>device._person_supervisor.qualification_code</f>
        <v>0</v>
      </c>
      <c r="E513" t="s">
        <v>219</v>
      </c>
    </row>
    <row r="514" spans="1:5" x14ac:dyDescent="0.25">
      <c r="A514" t="s">
        <v>603</v>
      </c>
      <c r="C514">
        <f>device._person_supervisor.role</f>
        <v>0</v>
      </c>
      <c r="E514" t="s">
        <v>219</v>
      </c>
    </row>
    <row r="515" spans="1:5" x14ac:dyDescent="0.25">
      <c r="A515" t="s">
        <v>604</v>
      </c>
      <c r="C515">
        <f>device._person_supervisor.role_code</f>
        <v>0</v>
      </c>
      <c r="E515" t="s">
        <v>219</v>
      </c>
    </row>
    <row r="516" spans="1:5" x14ac:dyDescent="0.25">
      <c r="A516" t="s">
        <v>605</v>
      </c>
      <c r="C516">
        <f>device._person_supervisor.delivery_address</f>
        <v>0</v>
      </c>
      <c r="E516" t="s">
        <v>219</v>
      </c>
    </row>
    <row r="517" spans="1:5" x14ac:dyDescent="0.25">
      <c r="A517" t="s">
        <v>606</v>
      </c>
      <c r="C517">
        <f>device._person_supervisor.InsertTime</f>
        <v>0</v>
      </c>
      <c r="E517" t="s">
        <v>219</v>
      </c>
    </row>
    <row r="518" spans="1:5" x14ac:dyDescent="0.25">
      <c r="A518" t="s">
        <v>607</v>
      </c>
      <c r="C518">
        <f>device._person_supervisor.UpdateTime</f>
        <v>0</v>
      </c>
      <c r="E518" t="s">
        <v>219</v>
      </c>
    </row>
    <row r="519" spans="1:5" x14ac:dyDescent="0.25">
      <c r="A519" t="s">
        <v>608</v>
      </c>
      <c r="C519">
        <f>device._person_supervisor.migrated</f>
        <v>0</v>
      </c>
      <c r="E519" t="s">
        <v>219</v>
      </c>
    </row>
    <row r="520" spans="1:5" x14ac:dyDescent="0.25">
      <c r="A520" t="s">
        <v>609</v>
      </c>
      <c r="C520">
        <f>device._person_supervisor.competence_lpg_supervisor</f>
        <v>0</v>
      </c>
      <c r="E520" t="s">
        <v>219</v>
      </c>
    </row>
    <row r="521" spans="1:5" x14ac:dyDescent="0.25">
      <c r="A521" t="s">
        <v>610</v>
      </c>
      <c r="C521">
        <f>device._person_supervisor.competence_lpg_operator</f>
        <v>0</v>
      </c>
      <c r="E521" t="s">
        <v>219</v>
      </c>
    </row>
    <row r="522" spans="1:5" x14ac:dyDescent="0.25">
      <c r="A522" t="s">
        <v>611</v>
      </c>
      <c r="C522">
        <f>device._person_supervisor.enabled</f>
        <v>0</v>
      </c>
      <c r="E522" t="s">
        <v>219</v>
      </c>
    </row>
    <row r="523" spans="1:5" x14ac:dyDescent="0.25">
      <c r="A523" t="s">
        <v>612</v>
      </c>
      <c r="C523">
        <f>device._person_supervisor.birth_date</f>
        <v>0</v>
      </c>
      <c r="E523" t="s">
        <v>219</v>
      </c>
    </row>
    <row r="524" spans="1:5" x14ac:dyDescent="0.25">
      <c r="A524" t="s">
        <v>613</v>
      </c>
      <c r="C524">
        <f>device._person_supervisor.birth_place</f>
        <v>0</v>
      </c>
      <c r="E524" t="s">
        <v>219</v>
      </c>
    </row>
    <row r="525" spans="1:5" x14ac:dyDescent="0.25">
      <c r="A525" t="s">
        <v>614</v>
      </c>
      <c r="C525">
        <f>device._person_supervisor._company.uuid</f>
        <v>0</v>
      </c>
      <c r="E525" t="s">
        <v>219</v>
      </c>
    </row>
    <row r="526" spans="1:5" x14ac:dyDescent="0.25">
      <c r="A526" t="s">
        <v>615</v>
      </c>
      <c r="C526">
        <f>device._person_supervisor._company.aindex</f>
        <v>0</v>
      </c>
      <c r="E526" t="s">
        <v>219</v>
      </c>
    </row>
    <row r="527" spans="1:5" x14ac:dyDescent="0.25">
      <c r="A527" t="s">
        <v>616</v>
      </c>
      <c r="C527">
        <f>device._person_supervisor._company.name</f>
        <v>0</v>
      </c>
      <c r="E527" t="s">
        <v>219</v>
      </c>
    </row>
    <row r="528" spans="1:5" x14ac:dyDescent="0.25">
      <c r="A528" t="s">
        <v>617</v>
      </c>
      <c r="C528">
        <f>device._person_supervisor._company.enabled</f>
        <v>0</v>
      </c>
      <c r="E528" t="s">
        <v>219</v>
      </c>
    </row>
    <row r="529" spans="1:5" x14ac:dyDescent="0.25">
      <c r="A529" t="s">
        <v>618</v>
      </c>
      <c r="C529">
        <f>device._person_supervisor._company.migrated</f>
        <v>0</v>
      </c>
      <c r="E529" t="s">
        <v>219</v>
      </c>
    </row>
    <row r="530" spans="1:5" x14ac:dyDescent="0.25">
      <c r="A530" t="s">
        <v>619</v>
      </c>
      <c r="C530">
        <f>device._person_supervisor._company.migration</f>
        <v>0</v>
      </c>
      <c r="E530" t="s">
        <v>219</v>
      </c>
    </row>
    <row r="531" spans="1:5" x14ac:dyDescent="0.25">
      <c r="A531" t="s">
        <v>620</v>
      </c>
      <c r="C531">
        <f>device._person_supervisor._company.migration_target</f>
        <v>0</v>
      </c>
      <c r="E531" t="s">
        <v>219</v>
      </c>
    </row>
    <row r="532" spans="1:5" x14ac:dyDescent="0.25">
      <c r="A532" t="s">
        <v>621</v>
      </c>
      <c r="C532">
        <f>device._person_supervisor._company.StartTime</f>
        <v>0</v>
      </c>
      <c r="E532" t="s">
        <v>219</v>
      </c>
    </row>
    <row r="533" spans="1:5" x14ac:dyDescent="0.25">
      <c r="A533" t="s">
        <v>622</v>
      </c>
      <c r="C533">
        <f>device._person_supervisor._company.UpdateTime</f>
        <v>0</v>
      </c>
      <c r="E533" t="s">
        <v>219</v>
      </c>
    </row>
    <row r="534" spans="1:5" x14ac:dyDescent="0.25">
      <c r="A534" t="s">
        <v>623</v>
      </c>
      <c r="C534">
        <f>device._person_supervisor._company.datasource</f>
        <v>0</v>
      </c>
      <c r="E534" t="s">
        <v>219</v>
      </c>
    </row>
    <row r="535" spans="1:5" x14ac:dyDescent="0.25">
      <c r="A535" t="s">
        <v>624</v>
      </c>
      <c r="C535">
        <f>device._person_supervisor._company.street_post</f>
        <v>0</v>
      </c>
      <c r="E535" t="s">
        <v>219</v>
      </c>
    </row>
    <row r="536" spans="1:5" x14ac:dyDescent="0.25">
      <c r="A536" t="s">
        <v>625</v>
      </c>
      <c r="C536">
        <f>device._person_supervisor._company.street_visit</f>
        <v>0</v>
      </c>
      <c r="E536" t="s">
        <v>219</v>
      </c>
    </row>
    <row r="537" spans="1:5" x14ac:dyDescent="0.25">
      <c r="A537" t="s">
        <v>626</v>
      </c>
      <c r="C537">
        <f>device._person_supervisor._company.zip_code</f>
        <v>0</v>
      </c>
      <c r="E537" t="s">
        <v>219</v>
      </c>
    </row>
    <row r="538" spans="1:5" x14ac:dyDescent="0.25">
      <c r="A538" t="s">
        <v>627</v>
      </c>
      <c r="C538">
        <f>device._person_supervisor._company.city</f>
        <v>0</v>
      </c>
      <c r="E538" t="s">
        <v>219</v>
      </c>
    </row>
    <row r="539" spans="1:5" x14ac:dyDescent="0.25">
      <c r="A539" t="s">
        <v>628</v>
      </c>
      <c r="C539">
        <f>device._person_supervisor._company.notes</f>
        <v>0</v>
      </c>
      <c r="E539" t="s">
        <v>219</v>
      </c>
    </row>
    <row r="540" spans="1:5" x14ac:dyDescent="0.25">
      <c r="A540" t="s">
        <v>629</v>
      </c>
      <c r="C540">
        <f>device._person_supervisor._company.state</f>
        <v>0</v>
      </c>
      <c r="E540" t="s">
        <v>219</v>
      </c>
    </row>
    <row r="541" spans="1:5" x14ac:dyDescent="0.25">
      <c r="A541" t="s">
        <v>630</v>
      </c>
      <c r="C541">
        <f>device._person_supervisor._company.email</f>
        <v>0</v>
      </c>
      <c r="E541" t="s">
        <v>219</v>
      </c>
    </row>
    <row r="542" spans="1:5" x14ac:dyDescent="0.25">
      <c r="A542" t="s">
        <v>631</v>
      </c>
      <c r="C542">
        <f>device._person_supervisor._company.customer_value</f>
        <v>0</v>
      </c>
      <c r="E542" t="s">
        <v>219</v>
      </c>
    </row>
    <row r="543" spans="1:5" x14ac:dyDescent="0.25">
      <c r="A543" t="s">
        <v>632</v>
      </c>
      <c r="C543">
        <f>device._person_supervisor._company.area_uusimaa</f>
        <v>0</v>
      </c>
      <c r="E543" t="s">
        <v>219</v>
      </c>
    </row>
    <row r="544" spans="1:5" x14ac:dyDescent="0.25">
      <c r="A544" t="s">
        <v>633</v>
      </c>
      <c r="C544">
        <f>device._person_supervisor._company.area_varsinais</f>
        <v>0</v>
      </c>
      <c r="E544" t="s">
        <v>219</v>
      </c>
    </row>
    <row r="545" spans="1:5" x14ac:dyDescent="0.25">
      <c r="A545" t="s">
        <v>634</v>
      </c>
      <c r="C545">
        <f>device._person_supervisor._company.area_kymenlaakso</f>
        <v>0</v>
      </c>
      <c r="E545" t="s">
        <v>219</v>
      </c>
    </row>
    <row r="546" spans="1:5" x14ac:dyDescent="0.25">
      <c r="A546" t="s">
        <v>635</v>
      </c>
      <c r="C546">
        <f>device._person_supervisor._company.area_hame</f>
        <v>0</v>
      </c>
      <c r="E546" t="s">
        <v>219</v>
      </c>
    </row>
    <row r="547" spans="1:5" x14ac:dyDescent="0.25">
      <c r="A547" t="s">
        <v>636</v>
      </c>
      <c r="C547">
        <f>device._person_supervisor._company.area_satakunta</f>
        <v>0</v>
      </c>
      <c r="E547" t="s">
        <v>219</v>
      </c>
    </row>
    <row r="548" spans="1:5" x14ac:dyDescent="0.25">
      <c r="A548" t="s">
        <v>637</v>
      </c>
      <c r="C548">
        <f>device._person_supervisor._company.area_pohjanmaa</f>
        <v>0</v>
      </c>
      <c r="E548" t="s">
        <v>219</v>
      </c>
    </row>
    <row r="549" spans="1:5" x14ac:dyDescent="0.25">
      <c r="A549" t="s">
        <v>638</v>
      </c>
      <c r="C549">
        <f>device._person_supervisor._company.area_pohjois</f>
        <v>0</v>
      </c>
      <c r="E549" t="s">
        <v>219</v>
      </c>
    </row>
    <row r="550" spans="1:5" x14ac:dyDescent="0.25">
      <c r="A550" t="s">
        <v>639</v>
      </c>
      <c r="C550">
        <f>device._person_supervisor._company.area_lappi</f>
        <v>0</v>
      </c>
      <c r="E550" t="s">
        <v>219</v>
      </c>
    </row>
    <row r="551" spans="1:5" x14ac:dyDescent="0.25">
      <c r="A551" t="s">
        <v>640</v>
      </c>
      <c r="C551">
        <f>device._person_supervisor._company.devgroup_paine</f>
        <v>0</v>
      </c>
      <c r="E551" t="s">
        <v>219</v>
      </c>
    </row>
    <row r="552" spans="1:5" x14ac:dyDescent="0.25">
      <c r="A552" t="s">
        <v>641</v>
      </c>
      <c r="C552">
        <f>device._person_supervisor._company.devgroup_kemikaali</f>
        <v>0</v>
      </c>
      <c r="E552" t="s">
        <v>219</v>
      </c>
    </row>
    <row r="553" spans="1:5" x14ac:dyDescent="0.25">
      <c r="A553" t="s">
        <v>642</v>
      </c>
      <c r="C553">
        <f>device._person_supervisor._company.devgroup_nestekaasu</f>
        <v>0</v>
      </c>
      <c r="E553" t="s">
        <v>219</v>
      </c>
    </row>
    <row r="554" spans="1:5" x14ac:dyDescent="0.25">
      <c r="A554" t="s">
        <v>643</v>
      </c>
      <c r="C554">
        <f>device._person_supervisor._company.devgroup_maakaasu</f>
        <v>0</v>
      </c>
      <c r="E554" t="s">
        <v>219</v>
      </c>
    </row>
    <row r="555" spans="1:5" x14ac:dyDescent="0.25">
      <c r="A555" t="s">
        <v>644</v>
      </c>
      <c r="C555">
        <f>device._person_supervisor._company.devgroup_biokaasu</f>
        <v>0</v>
      </c>
      <c r="E555" t="s">
        <v>219</v>
      </c>
    </row>
    <row r="556" spans="1:5" x14ac:dyDescent="0.25">
      <c r="A556" t="s">
        <v>645</v>
      </c>
      <c r="C556">
        <f>device._person_supervisor._company.devgroup_vakadr</f>
        <v>0</v>
      </c>
      <c r="E556" t="s">
        <v>219</v>
      </c>
    </row>
    <row r="557" spans="1:5" x14ac:dyDescent="0.25">
      <c r="A557" t="s">
        <v>646</v>
      </c>
      <c r="C557">
        <f>device._person_supervisor._company.devgroup_a2</f>
        <v>0</v>
      </c>
      <c r="E557" t="s">
        <v>219</v>
      </c>
    </row>
    <row r="558" spans="1:5" x14ac:dyDescent="0.25">
      <c r="A558" t="s">
        <v>647</v>
      </c>
      <c r="C558">
        <f>device._person_supervisor._company.devgroup_g</f>
        <v>0</v>
      </c>
      <c r="E558" t="s">
        <v>219</v>
      </c>
    </row>
    <row r="559" spans="1:5" x14ac:dyDescent="0.25">
      <c r="A559" t="s">
        <v>648</v>
      </c>
      <c r="C559">
        <f>device._person_supervisor._company.devgroup_other</f>
        <v>0</v>
      </c>
      <c r="E559" t="s">
        <v>219</v>
      </c>
    </row>
    <row r="560" spans="1:5" x14ac:dyDescent="0.25">
      <c r="A560" t="s">
        <v>649</v>
      </c>
      <c r="C560">
        <f>device._person_supervisor._company.role_manufacturer</f>
        <v>0</v>
      </c>
      <c r="E560" t="s">
        <v>219</v>
      </c>
    </row>
    <row r="561" spans="1:5" x14ac:dyDescent="0.25">
      <c r="A561" t="s">
        <v>650</v>
      </c>
      <c r="C561">
        <f>device._person_supervisor._company.role_energyplant</f>
        <v>0</v>
      </c>
      <c r="E561" t="s">
        <v>219</v>
      </c>
    </row>
    <row r="562" spans="1:5" x14ac:dyDescent="0.25">
      <c r="A562" t="s">
        <v>651</v>
      </c>
      <c r="C562">
        <f>device._person_supervisor._company.role_government</f>
        <v>0</v>
      </c>
      <c r="E562" t="s">
        <v>219</v>
      </c>
    </row>
    <row r="563" spans="1:5" x14ac:dyDescent="0.25">
      <c r="A563" t="s">
        <v>652</v>
      </c>
      <c r="C563">
        <f>device._person_supervisor._company.role_processplant</f>
        <v>0</v>
      </c>
      <c r="E563" t="s">
        <v>219</v>
      </c>
    </row>
    <row r="564" spans="1:5" x14ac:dyDescent="0.25">
      <c r="A564" t="s">
        <v>653</v>
      </c>
      <c r="C564">
        <f>device._person_supervisor._company.role_transport</f>
        <v>0</v>
      </c>
      <c r="E564" t="s">
        <v>219</v>
      </c>
    </row>
    <row r="565" spans="1:5" x14ac:dyDescent="0.25">
      <c r="A565" t="s">
        <v>654</v>
      </c>
      <c r="C565">
        <f>device._person_supervisor._company.inspection_institution</f>
        <v>0</v>
      </c>
      <c r="E565" t="s">
        <v>219</v>
      </c>
    </row>
    <row r="566" spans="1:5" x14ac:dyDescent="0.25">
      <c r="A566" t="s">
        <v>655</v>
      </c>
      <c r="C566">
        <f>device._person_supervisor_alt.uuid</f>
        <v>0</v>
      </c>
      <c r="E566" t="s">
        <v>219</v>
      </c>
    </row>
    <row r="567" spans="1:5" x14ac:dyDescent="0.25">
      <c r="A567" t="s">
        <v>656</v>
      </c>
      <c r="C567">
        <f>device._person_supervisor_alt.aindex</f>
        <v>0</v>
      </c>
      <c r="E567" t="s">
        <v>219</v>
      </c>
    </row>
    <row r="568" spans="1:5" x14ac:dyDescent="0.25">
      <c r="A568" t="s">
        <v>657</v>
      </c>
      <c r="C568">
        <f>device._person_supervisor_alt.company</f>
        <v>0</v>
      </c>
      <c r="E568" t="s">
        <v>219</v>
      </c>
    </row>
    <row r="569" spans="1:5" x14ac:dyDescent="0.25">
      <c r="A569" t="s">
        <v>658</v>
      </c>
      <c r="C569">
        <f>device._person_supervisor_alt.migration</f>
        <v>0</v>
      </c>
      <c r="E569" t="s">
        <v>219</v>
      </c>
    </row>
    <row r="570" spans="1:5" x14ac:dyDescent="0.25">
      <c r="A570" t="s">
        <v>659</v>
      </c>
      <c r="C570">
        <f>device._person_supervisor_alt.migration_target</f>
        <v>0</v>
      </c>
      <c r="E570" t="s">
        <v>219</v>
      </c>
    </row>
    <row r="571" spans="1:5" x14ac:dyDescent="0.25">
      <c r="A571" t="s">
        <v>660</v>
      </c>
      <c r="C571">
        <f>device._person_supervisor_alt.company_role</f>
        <v>0</v>
      </c>
      <c r="E571" t="s">
        <v>219</v>
      </c>
    </row>
    <row r="572" spans="1:5" x14ac:dyDescent="0.25">
      <c r="A572" t="s">
        <v>661</v>
      </c>
      <c r="C572">
        <f>device._person_supervisor_alt.name</f>
        <v>0</v>
      </c>
      <c r="E572" t="s">
        <v>219</v>
      </c>
    </row>
    <row r="573" spans="1:5" x14ac:dyDescent="0.25">
      <c r="A573" t="s">
        <v>662</v>
      </c>
      <c r="C573">
        <f>device._person_supervisor_alt.shorthand</f>
        <v>0</v>
      </c>
      <c r="E573" t="s">
        <v>219</v>
      </c>
    </row>
    <row r="574" spans="1:5" x14ac:dyDescent="0.25">
      <c r="A574" t="s">
        <v>663</v>
      </c>
      <c r="C574">
        <f>device._person_supervisor_alt.email</f>
        <v>0</v>
      </c>
      <c r="E574" t="s">
        <v>219</v>
      </c>
    </row>
    <row r="575" spans="1:5" x14ac:dyDescent="0.25">
      <c r="A575" t="s">
        <v>664</v>
      </c>
      <c r="C575">
        <f>device._person_supervisor_alt.phonenumber_cc</f>
        <v>0</v>
      </c>
      <c r="E575" t="s">
        <v>219</v>
      </c>
    </row>
    <row r="576" spans="1:5" x14ac:dyDescent="0.25">
      <c r="A576" t="s">
        <v>665</v>
      </c>
      <c r="C576">
        <f>device._person_supervisor_alt.phonenumber</f>
        <v>0</v>
      </c>
      <c r="E576" t="s">
        <v>219</v>
      </c>
    </row>
    <row r="577" spans="1:5" x14ac:dyDescent="0.25">
      <c r="A577" t="s">
        <v>666</v>
      </c>
      <c r="C577">
        <f>device._person_supervisor_alt.jobtitle</f>
        <v>0</v>
      </c>
      <c r="E577" t="s">
        <v>219</v>
      </c>
    </row>
    <row r="578" spans="1:5" x14ac:dyDescent="0.25">
      <c r="A578" t="s">
        <v>667</v>
      </c>
      <c r="C578">
        <f>device._person_supervisor_alt.qualification</f>
        <v>0</v>
      </c>
      <c r="E578" t="s">
        <v>219</v>
      </c>
    </row>
    <row r="579" spans="1:5" x14ac:dyDescent="0.25">
      <c r="A579" t="s">
        <v>668</v>
      </c>
      <c r="C579">
        <f>device._person_supervisor_alt.qualification_code</f>
        <v>0</v>
      </c>
      <c r="E579" t="s">
        <v>219</v>
      </c>
    </row>
    <row r="580" spans="1:5" x14ac:dyDescent="0.25">
      <c r="A580" t="s">
        <v>669</v>
      </c>
      <c r="C580">
        <f>device._person_supervisor_alt.role</f>
        <v>0</v>
      </c>
      <c r="E580" t="s">
        <v>219</v>
      </c>
    </row>
    <row r="581" spans="1:5" x14ac:dyDescent="0.25">
      <c r="A581" t="s">
        <v>670</v>
      </c>
      <c r="C581">
        <f>device._person_supervisor_alt.role_code</f>
        <v>0</v>
      </c>
      <c r="E581" t="s">
        <v>219</v>
      </c>
    </row>
    <row r="582" spans="1:5" x14ac:dyDescent="0.25">
      <c r="A582" t="s">
        <v>671</v>
      </c>
      <c r="C582">
        <f>device._person_supervisor_alt.delivery_address</f>
        <v>0</v>
      </c>
      <c r="E582" t="s">
        <v>219</v>
      </c>
    </row>
    <row r="583" spans="1:5" x14ac:dyDescent="0.25">
      <c r="A583" t="s">
        <v>672</v>
      </c>
      <c r="C583">
        <f>device._person_supervisor_alt.InsertTime</f>
        <v>0</v>
      </c>
      <c r="E583" t="s">
        <v>219</v>
      </c>
    </row>
    <row r="584" spans="1:5" x14ac:dyDescent="0.25">
      <c r="A584" t="s">
        <v>673</v>
      </c>
      <c r="C584">
        <f>device._person_supervisor_alt.UpdateTime</f>
        <v>0</v>
      </c>
      <c r="E584" t="s">
        <v>219</v>
      </c>
    </row>
    <row r="585" spans="1:5" x14ac:dyDescent="0.25">
      <c r="A585" t="s">
        <v>674</v>
      </c>
      <c r="C585">
        <f>device._person_supervisor_alt.migrated</f>
        <v>0</v>
      </c>
      <c r="E585" t="s">
        <v>219</v>
      </c>
    </row>
    <row r="586" spans="1:5" x14ac:dyDescent="0.25">
      <c r="A586" t="s">
        <v>675</v>
      </c>
      <c r="C586">
        <f>device._person_supervisor_alt.competence_lpg_supervisor</f>
        <v>0</v>
      </c>
      <c r="E586" t="s">
        <v>219</v>
      </c>
    </row>
    <row r="587" spans="1:5" x14ac:dyDescent="0.25">
      <c r="A587" t="s">
        <v>676</v>
      </c>
      <c r="C587">
        <f>device._person_supervisor_alt.competence_lpg_operator</f>
        <v>0</v>
      </c>
      <c r="E587" t="s">
        <v>219</v>
      </c>
    </row>
    <row r="588" spans="1:5" x14ac:dyDescent="0.25">
      <c r="A588" t="s">
        <v>677</v>
      </c>
      <c r="C588">
        <f>device._person_supervisor_alt.enabled</f>
        <v>0</v>
      </c>
      <c r="E588" t="s">
        <v>219</v>
      </c>
    </row>
    <row r="589" spans="1:5" x14ac:dyDescent="0.25">
      <c r="A589" t="s">
        <v>678</v>
      </c>
      <c r="C589">
        <f>device._person_supervisor_alt.birth_date</f>
        <v>0</v>
      </c>
      <c r="E589" t="s">
        <v>219</v>
      </c>
    </row>
    <row r="590" spans="1:5" x14ac:dyDescent="0.25">
      <c r="A590" t="s">
        <v>679</v>
      </c>
      <c r="C590">
        <f>device._person_supervisor_alt.birth_place</f>
        <v>0</v>
      </c>
      <c r="E590" t="s">
        <v>219</v>
      </c>
    </row>
    <row r="591" spans="1:5" x14ac:dyDescent="0.25">
      <c r="A591" t="s">
        <v>680</v>
      </c>
      <c r="C591">
        <f>device._person_supervisor_alt._company.uuid</f>
        <v>0</v>
      </c>
      <c r="E591" t="s">
        <v>219</v>
      </c>
    </row>
    <row r="592" spans="1:5" x14ac:dyDescent="0.25">
      <c r="A592" t="s">
        <v>681</v>
      </c>
      <c r="C592">
        <f>device._person_supervisor_alt._company.aindex</f>
        <v>0</v>
      </c>
      <c r="E592" t="s">
        <v>219</v>
      </c>
    </row>
    <row r="593" spans="1:5" x14ac:dyDescent="0.25">
      <c r="A593" t="s">
        <v>682</v>
      </c>
      <c r="C593">
        <f>device._person_supervisor_alt._company.name</f>
        <v>0</v>
      </c>
      <c r="E593" t="s">
        <v>219</v>
      </c>
    </row>
    <row r="594" spans="1:5" x14ac:dyDescent="0.25">
      <c r="A594" t="s">
        <v>683</v>
      </c>
      <c r="C594">
        <f>device._person_supervisor_alt._company.enabled</f>
        <v>0</v>
      </c>
      <c r="E594" t="s">
        <v>219</v>
      </c>
    </row>
    <row r="595" spans="1:5" x14ac:dyDescent="0.25">
      <c r="A595" t="s">
        <v>684</v>
      </c>
      <c r="C595">
        <f>device._person_supervisor_alt._company.migrated</f>
        <v>0</v>
      </c>
      <c r="E595" t="s">
        <v>219</v>
      </c>
    </row>
    <row r="596" spans="1:5" x14ac:dyDescent="0.25">
      <c r="A596" t="s">
        <v>685</v>
      </c>
      <c r="C596">
        <f>device._person_supervisor_alt._company.migration</f>
        <v>0</v>
      </c>
      <c r="E596" t="s">
        <v>219</v>
      </c>
    </row>
    <row r="597" spans="1:5" x14ac:dyDescent="0.25">
      <c r="A597" t="s">
        <v>686</v>
      </c>
      <c r="C597">
        <f>device._person_supervisor_alt._company.migration_target</f>
        <v>0</v>
      </c>
      <c r="E597" t="s">
        <v>219</v>
      </c>
    </row>
    <row r="598" spans="1:5" x14ac:dyDescent="0.25">
      <c r="A598" t="s">
        <v>687</v>
      </c>
      <c r="C598">
        <f>device._person_supervisor_alt._company.StartTime</f>
        <v>0</v>
      </c>
      <c r="E598" t="s">
        <v>219</v>
      </c>
    </row>
    <row r="599" spans="1:5" x14ac:dyDescent="0.25">
      <c r="A599" t="s">
        <v>688</v>
      </c>
      <c r="C599">
        <f>device._person_supervisor_alt._company.UpdateTime</f>
        <v>0</v>
      </c>
      <c r="E599" t="s">
        <v>219</v>
      </c>
    </row>
    <row r="600" spans="1:5" x14ac:dyDescent="0.25">
      <c r="A600" t="s">
        <v>689</v>
      </c>
      <c r="C600">
        <f>device._person_supervisor_alt._company.datasource</f>
        <v>0</v>
      </c>
      <c r="E600" t="s">
        <v>219</v>
      </c>
    </row>
    <row r="601" spans="1:5" x14ac:dyDescent="0.25">
      <c r="A601" t="s">
        <v>690</v>
      </c>
      <c r="C601">
        <f>device._person_supervisor_alt._company.street_post</f>
        <v>0</v>
      </c>
      <c r="E601" t="s">
        <v>219</v>
      </c>
    </row>
    <row r="602" spans="1:5" x14ac:dyDescent="0.25">
      <c r="A602" t="s">
        <v>691</v>
      </c>
      <c r="C602">
        <f>device._person_supervisor_alt._company.street_visit</f>
        <v>0</v>
      </c>
      <c r="E602" t="s">
        <v>219</v>
      </c>
    </row>
    <row r="603" spans="1:5" x14ac:dyDescent="0.25">
      <c r="A603" t="s">
        <v>692</v>
      </c>
      <c r="C603">
        <f>device._person_supervisor_alt._company.zip_code</f>
        <v>0</v>
      </c>
      <c r="E603" t="s">
        <v>219</v>
      </c>
    </row>
    <row r="604" spans="1:5" x14ac:dyDescent="0.25">
      <c r="A604" t="s">
        <v>693</v>
      </c>
      <c r="C604">
        <f>device._person_supervisor_alt._company.city</f>
        <v>0</v>
      </c>
      <c r="E604" t="s">
        <v>219</v>
      </c>
    </row>
    <row r="605" spans="1:5" x14ac:dyDescent="0.25">
      <c r="A605" t="s">
        <v>694</v>
      </c>
      <c r="C605">
        <f>device._person_supervisor_alt._company.notes</f>
        <v>0</v>
      </c>
      <c r="E605" t="s">
        <v>219</v>
      </c>
    </row>
    <row r="606" spans="1:5" x14ac:dyDescent="0.25">
      <c r="A606" t="s">
        <v>695</v>
      </c>
      <c r="C606">
        <f>device._person_supervisor_alt._company.state</f>
        <v>0</v>
      </c>
      <c r="E606" t="s">
        <v>219</v>
      </c>
    </row>
    <row r="607" spans="1:5" x14ac:dyDescent="0.25">
      <c r="A607" t="s">
        <v>696</v>
      </c>
      <c r="C607">
        <f>device._person_supervisor_alt._company.email</f>
        <v>0</v>
      </c>
      <c r="E607" t="s">
        <v>219</v>
      </c>
    </row>
    <row r="608" spans="1:5" x14ac:dyDescent="0.25">
      <c r="A608" t="s">
        <v>697</v>
      </c>
      <c r="C608">
        <f>device._person_supervisor_alt._company.customer_value</f>
        <v>0</v>
      </c>
      <c r="E608" t="s">
        <v>219</v>
      </c>
    </row>
    <row r="609" spans="1:5" x14ac:dyDescent="0.25">
      <c r="A609" t="s">
        <v>698</v>
      </c>
      <c r="C609">
        <f>device._person_supervisor_alt._company.area_uusimaa</f>
        <v>0</v>
      </c>
      <c r="E609" t="s">
        <v>219</v>
      </c>
    </row>
    <row r="610" spans="1:5" x14ac:dyDescent="0.25">
      <c r="A610" t="s">
        <v>699</v>
      </c>
      <c r="C610">
        <f>device._person_supervisor_alt._company.area_varsinais</f>
        <v>0</v>
      </c>
      <c r="E610" t="s">
        <v>219</v>
      </c>
    </row>
    <row r="611" spans="1:5" x14ac:dyDescent="0.25">
      <c r="A611" t="s">
        <v>700</v>
      </c>
      <c r="C611">
        <f>device._person_supervisor_alt._company.area_kymenlaakso</f>
        <v>0</v>
      </c>
      <c r="E611" t="s">
        <v>219</v>
      </c>
    </row>
    <row r="612" spans="1:5" x14ac:dyDescent="0.25">
      <c r="A612" t="s">
        <v>701</v>
      </c>
      <c r="C612">
        <f>device._person_supervisor_alt._company.area_hame</f>
        <v>0</v>
      </c>
      <c r="E612" t="s">
        <v>219</v>
      </c>
    </row>
    <row r="613" spans="1:5" x14ac:dyDescent="0.25">
      <c r="A613" t="s">
        <v>702</v>
      </c>
      <c r="C613">
        <f>device._person_supervisor_alt._company.area_satakunta</f>
        <v>0</v>
      </c>
      <c r="E613" t="s">
        <v>219</v>
      </c>
    </row>
    <row r="614" spans="1:5" x14ac:dyDescent="0.25">
      <c r="A614" t="s">
        <v>703</v>
      </c>
      <c r="C614">
        <f>device._person_supervisor_alt._company.area_pohjanmaa</f>
        <v>0</v>
      </c>
      <c r="E614" t="s">
        <v>219</v>
      </c>
    </row>
    <row r="615" spans="1:5" x14ac:dyDescent="0.25">
      <c r="A615" t="s">
        <v>704</v>
      </c>
      <c r="C615">
        <f>device._person_supervisor_alt._company.area_pohjois</f>
        <v>0</v>
      </c>
      <c r="E615" t="s">
        <v>219</v>
      </c>
    </row>
    <row r="616" spans="1:5" x14ac:dyDescent="0.25">
      <c r="A616" t="s">
        <v>705</v>
      </c>
      <c r="C616">
        <f>device._person_supervisor_alt._company.area_lappi</f>
        <v>0</v>
      </c>
      <c r="E616" t="s">
        <v>219</v>
      </c>
    </row>
    <row r="617" spans="1:5" x14ac:dyDescent="0.25">
      <c r="A617" t="s">
        <v>706</v>
      </c>
      <c r="C617">
        <f>device._person_supervisor_alt._company.devgroup_paine</f>
        <v>0</v>
      </c>
      <c r="E617" t="s">
        <v>219</v>
      </c>
    </row>
    <row r="618" spans="1:5" x14ac:dyDescent="0.25">
      <c r="A618" t="s">
        <v>707</v>
      </c>
      <c r="C618">
        <f>device._person_supervisor_alt._company.devgroup_kemikaali</f>
        <v>0</v>
      </c>
      <c r="E618" t="s">
        <v>219</v>
      </c>
    </row>
    <row r="619" spans="1:5" x14ac:dyDescent="0.25">
      <c r="A619" t="s">
        <v>708</v>
      </c>
      <c r="C619">
        <f>device._person_supervisor_alt._company.devgroup_nestekaasu</f>
        <v>0</v>
      </c>
      <c r="E619" t="s">
        <v>219</v>
      </c>
    </row>
    <row r="620" spans="1:5" x14ac:dyDescent="0.25">
      <c r="A620" t="s">
        <v>709</v>
      </c>
      <c r="C620">
        <f>device._person_supervisor_alt._company.devgroup_maakaasu</f>
        <v>0</v>
      </c>
      <c r="E620" t="s">
        <v>219</v>
      </c>
    </row>
    <row r="621" spans="1:5" x14ac:dyDescent="0.25">
      <c r="A621" t="s">
        <v>710</v>
      </c>
      <c r="C621">
        <f>device._person_supervisor_alt._company.devgroup_biokaasu</f>
        <v>0</v>
      </c>
      <c r="E621" t="s">
        <v>219</v>
      </c>
    </row>
    <row r="622" spans="1:5" x14ac:dyDescent="0.25">
      <c r="A622" t="s">
        <v>711</v>
      </c>
      <c r="C622">
        <f>device._person_supervisor_alt._company.devgroup_vakadr</f>
        <v>0</v>
      </c>
      <c r="E622" t="s">
        <v>219</v>
      </c>
    </row>
    <row r="623" spans="1:5" x14ac:dyDescent="0.25">
      <c r="A623" t="s">
        <v>712</v>
      </c>
      <c r="C623">
        <f>device._person_supervisor_alt._company.devgroup_a2</f>
        <v>0</v>
      </c>
      <c r="E623" t="s">
        <v>219</v>
      </c>
    </row>
    <row r="624" spans="1:5" x14ac:dyDescent="0.25">
      <c r="A624" t="s">
        <v>713</v>
      </c>
      <c r="C624">
        <f>device._person_supervisor_alt._company.devgroup_g</f>
        <v>0</v>
      </c>
      <c r="E624" t="s">
        <v>219</v>
      </c>
    </row>
    <row r="625" spans="1:6" x14ac:dyDescent="0.25">
      <c r="A625" t="s">
        <v>714</v>
      </c>
      <c r="C625">
        <f>device._person_supervisor_alt._company.devgroup_other</f>
        <v>0</v>
      </c>
      <c r="E625" t="s">
        <v>219</v>
      </c>
    </row>
    <row r="626" spans="1:6" x14ac:dyDescent="0.25">
      <c r="A626" t="s">
        <v>715</v>
      </c>
      <c r="C626">
        <f>device._person_supervisor_alt._company.role_manufacturer</f>
        <v>0</v>
      </c>
      <c r="E626" t="s">
        <v>219</v>
      </c>
    </row>
    <row r="627" spans="1:6" x14ac:dyDescent="0.25">
      <c r="A627" t="s">
        <v>716</v>
      </c>
      <c r="C627">
        <f>device._person_supervisor_alt._company.role_energyplant</f>
        <v>0</v>
      </c>
      <c r="E627" t="s">
        <v>219</v>
      </c>
    </row>
    <row r="628" spans="1:6" x14ac:dyDescent="0.25">
      <c r="A628" t="s">
        <v>717</v>
      </c>
      <c r="C628">
        <f>device._person_supervisor_alt._company.role_government</f>
        <v>0</v>
      </c>
      <c r="E628" t="s">
        <v>219</v>
      </c>
    </row>
    <row r="629" spans="1:6" x14ac:dyDescent="0.25">
      <c r="A629" t="s">
        <v>718</v>
      </c>
      <c r="C629">
        <f>device._person_supervisor_alt._company.role_processplant</f>
        <v>0</v>
      </c>
      <c r="E629" t="s">
        <v>219</v>
      </c>
    </row>
    <row r="630" spans="1:6" x14ac:dyDescent="0.25">
      <c r="A630" t="s">
        <v>719</v>
      </c>
      <c r="C630">
        <f>device._person_supervisor_alt._company.role_transport</f>
        <v>0</v>
      </c>
      <c r="E630" t="s">
        <v>219</v>
      </c>
    </row>
    <row r="631" spans="1:6" x14ac:dyDescent="0.25">
      <c r="A631" t="s">
        <v>720</v>
      </c>
      <c r="C631">
        <f>device._person_supervisor_alt._company.inspection_institution</f>
        <v>0</v>
      </c>
      <c r="E631" t="s">
        <v>219</v>
      </c>
    </row>
    <row r="632" spans="1:6" x14ac:dyDescent="0.25">
      <c r="A632" t="s">
        <v>721</v>
      </c>
      <c r="C632">
        <f>vaatimustenmukaisuustodistus_tarkastettu</f>
        <v>0</v>
      </c>
      <c r="D632" t="s">
        <v>722</v>
      </c>
      <c r="E632" t="s">
        <v>723</v>
      </c>
      <c r="F632" t="s">
        <v>60</v>
      </c>
    </row>
    <row r="633" spans="1:6" x14ac:dyDescent="0.25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 x14ac:dyDescent="0.25">
      <c r="A634" t="s">
        <v>726</v>
      </c>
      <c r="C634">
        <f>vaatimustenmukaisuusvakuutus_tarkastettu</f>
        <v>0</v>
      </c>
      <c r="D634" t="s">
        <v>722</v>
      </c>
      <c r="E634" t="s">
        <v>723</v>
      </c>
      <c r="F634" t="s">
        <v>60</v>
      </c>
    </row>
    <row r="635" spans="1:6" x14ac:dyDescent="0.25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 x14ac:dyDescent="0.25">
      <c r="A636" t="s">
        <v>728</v>
      </c>
      <c r="C636">
        <f>kayttoarvot_tarkastettu</f>
        <v>0</v>
      </c>
      <c r="D636" t="s">
        <v>722</v>
      </c>
      <c r="E636" t="s">
        <v>723</v>
      </c>
      <c r="F636" t="s">
        <v>60</v>
      </c>
    </row>
    <row r="637" spans="1:6" x14ac:dyDescent="0.25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 x14ac:dyDescent="0.25">
      <c r="A638" t="s">
        <v>730</v>
      </c>
      <c r="C638">
        <f>laitekokonaisuus_vaatimustenmukaisuusvakuutus_tarkastettu</f>
        <v>0</v>
      </c>
      <c r="D638" t="s">
        <v>722</v>
      </c>
      <c r="E638" t="s">
        <v>723</v>
      </c>
      <c r="F638" t="s">
        <v>60</v>
      </c>
    </row>
    <row r="639" spans="1:6" x14ac:dyDescent="0.25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 x14ac:dyDescent="0.25">
      <c r="A640" t="s">
        <v>732</v>
      </c>
      <c r="C640">
        <f>varoventtiilien_vaatimustenmukaisuusvakuutus_tarkastettu</f>
        <v>0</v>
      </c>
      <c r="D640" t="s">
        <v>722</v>
      </c>
      <c r="E640" t="s">
        <v>723</v>
      </c>
      <c r="F640" t="s">
        <v>60</v>
      </c>
    </row>
    <row r="641" spans="1:6" x14ac:dyDescent="0.25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 x14ac:dyDescent="0.25">
      <c r="A642" t="s">
        <v>734</v>
      </c>
      <c r="C642">
        <f>varusteiden_toimintatarkastus_tarkastettu</f>
        <v>0</v>
      </c>
      <c r="D642" t="s">
        <v>722</v>
      </c>
      <c r="E642" t="s">
        <v>723</v>
      </c>
      <c r="F642" t="s">
        <v>60</v>
      </c>
    </row>
    <row r="643" spans="1:6" x14ac:dyDescent="0.25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 x14ac:dyDescent="0.25">
      <c r="A644" t="s">
        <v>736</v>
      </c>
      <c r="C644">
        <f>sijoituksen_turvallisuus_tarkastettu</f>
        <v>0</v>
      </c>
      <c r="D644" t="s">
        <v>722</v>
      </c>
      <c r="E644" t="s">
        <v>723</v>
      </c>
      <c r="F644" t="s">
        <v>60</v>
      </c>
    </row>
    <row r="645" spans="1:6" x14ac:dyDescent="0.25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 x14ac:dyDescent="0.25">
      <c r="A646" t="s">
        <v>738</v>
      </c>
      <c r="C646">
        <f>yleistarkastus_tarkastettu</f>
        <v>0</v>
      </c>
      <c r="D646" t="s">
        <v>722</v>
      </c>
      <c r="E646" t="s">
        <v>723</v>
      </c>
      <c r="F646" t="s">
        <v>60</v>
      </c>
    </row>
    <row r="647" spans="1:6" x14ac:dyDescent="0.25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 x14ac:dyDescent="0.25">
      <c r="A648" t="s">
        <v>740</v>
      </c>
      <c r="C648">
        <f>ohjeet_tarkastettu</f>
        <v>0</v>
      </c>
      <c r="D648" t="s">
        <v>722</v>
      </c>
      <c r="E648" t="s">
        <v>723</v>
      </c>
      <c r="F648" t="s">
        <v>60</v>
      </c>
    </row>
    <row r="649" spans="1:6" x14ac:dyDescent="0.25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 x14ac:dyDescent="0.25">
      <c r="A650" t="s">
        <v>742</v>
      </c>
      <c r="C650">
        <f>putkisto_tarkastettu</f>
        <v>0</v>
      </c>
      <c r="D650" t="s">
        <v>722</v>
      </c>
      <c r="E650" t="s">
        <v>723</v>
      </c>
      <c r="F650" t="s">
        <v>60</v>
      </c>
    </row>
    <row r="651" spans="1:6" x14ac:dyDescent="0.25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 x14ac:dyDescent="0.25">
      <c r="A652" t="s">
        <v>744</v>
      </c>
      <c r="C652">
        <f>kilpimerkinnat_tarkastettu</f>
        <v>0</v>
      </c>
      <c r="D652" t="s">
        <v>722</v>
      </c>
      <c r="E652" t="s">
        <v>723</v>
      </c>
      <c r="F652" t="s">
        <v>60</v>
      </c>
    </row>
    <row r="653" spans="1:6" x14ac:dyDescent="0.25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 x14ac:dyDescent="0.25">
      <c r="A654" t="s">
        <v>746</v>
      </c>
      <c r="C654">
        <f>pikaavio_tarkastettu</f>
        <v>0</v>
      </c>
      <c r="D654" t="s">
        <v>722</v>
      </c>
      <c r="E654" t="s">
        <v>723</v>
      </c>
      <c r="F654" t="s">
        <v>60</v>
      </c>
    </row>
    <row r="655" spans="1:6" x14ac:dyDescent="0.25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 x14ac:dyDescent="0.25">
      <c r="A656" t="s">
        <v>748</v>
      </c>
      <c r="C656">
        <f>riittavahenkilosto_tarkastettu</f>
        <v>0</v>
      </c>
      <c r="D656" t="s">
        <v>722</v>
      </c>
      <c r="E656" t="s">
        <v>723</v>
      </c>
      <c r="F656" t="s">
        <v>60</v>
      </c>
    </row>
    <row r="657" spans="1:6" x14ac:dyDescent="0.25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 x14ac:dyDescent="0.25">
      <c r="A658" t="s">
        <v>750</v>
      </c>
      <c r="C658">
        <f>yleisetjarjestelyt_tarkastettu</f>
        <v>0</v>
      </c>
      <c r="D658" t="s">
        <v>722</v>
      </c>
      <c r="E658" t="s">
        <v>723</v>
      </c>
      <c r="F658" t="s">
        <v>60</v>
      </c>
    </row>
    <row r="659" spans="1:6" x14ac:dyDescent="0.25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 x14ac:dyDescent="0.25">
      <c r="A660" t="s">
        <v>752</v>
      </c>
      <c r="C660">
        <f>ensimmainentarkastus_paiva</f>
        <v>0</v>
      </c>
      <c r="D660" t="s">
        <v>753</v>
      </c>
      <c r="E660" t="s">
        <v>723</v>
      </c>
      <c r="F660" t="s">
        <v>754</v>
      </c>
    </row>
    <row r="661" spans="1:6" x14ac:dyDescent="0.25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 x14ac:dyDescent="0.25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 x14ac:dyDescent="0.25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 x14ac:dyDescent="0.25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 x14ac:dyDescent="0.25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 x14ac:dyDescent="0.25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 x14ac:dyDescent="0.25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 x14ac:dyDescent="0.25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 x14ac:dyDescent="0.25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 x14ac:dyDescent="0.25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 x14ac:dyDescent="0.25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 x14ac:dyDescent="0.25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 x14ac:dyDescent="0.25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 x14ac:dyDescent="0.25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 x14ac:dyDescent="0.25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 x14ac:dyDescent="0.25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 x14ac:dyDescent="0.25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 x14ac:dyDescent="0.25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 x14ac:dyDescent="0.25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 x14ac:dyDescent="0.25">
      <c r="A680" t="s">
        <v>721</v>
      </c>
      <c r="C680">
        <f>vaatimustenmukaisuustodistus_tarkastettu</f>
        <v>0</v>
      </c>
      <c r="D680" t="s">
        <v>722</v>
      </c>
      <c r="E680" t="s">
        <v>777</v>
      </c>
      <c r="F680" t="s">
        <v>60</v>
      </c>
    </row>
    <row r="681" spans="1:6" x14ac:dyDescent="0.25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 x14ac:dyDescent="0.25">
      <c r="A682" t="s">
        <v>726</v>
      </c>
      <c r="C682">
        <f>vaatimustenmukaisuusvakuutus_tarkastettu</f>
        <v>0</v>
      </c>
      <c r="D682" t="s">
        <v>722</v>
      </c>
      <c r="E682" t="s">
        <v>777</v>
      </c>
      <c r="F682" t="s">
        <v>60</v>
      </c>
    </row>
    <row r="683" spans="1:6" x14ac:dyDescent="0.25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 x14ac:dyDescent="0.25">
      <c r="A684" t="s">
        <v>728</v>
      </c>
      <c r="C684">
        <f>kayttoarvot_tarkastettu</f>
        <v>0</v>
      </c>
      <c r="D684" t="s">
        <v>722</v>
      </c>
      <c r="E684" t="s">
        <v>777</v>
      </c>
      <c r="F684" t="s">
        <v>60</v>
      </c>
    </row>
    <row r="685" spans="1:6" x14ac:dyDescent="0.25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 x14ac:dyDescent="0.25">
      <c r="A686" t="s">
        <v>730</v>
      </c>
      <c r="C686">
        <f>laitekokonaisuus_vaatimustenmukaisuusvakuutus_tarkastettu</f>
        <v>0</v>
      </c>
      <c r="D686" t="s">
        <v>722</v>
      </c>
      <c r="E686" t="s">
        <v>777</v>
      </c>
      <c r="F686" t="s">
        <v>60</v>
      </c>
    </row>
    <row r="687" spans="1:6" x14ac:dyDescent="0.25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 x14ac:dyDescent="0.25">
      <c r="A688" t="s">
        <v>732</v>
      </c>
      <c r="C688">
        <f>varoventtiilien_vaatimustenmukaisuusvakuutus_tarkastettu</f>
        <v>0</v>
      </c>
      <c r="D688" t="s">
        <v>722</v>
      </c>
      <c r="E688" t="s">
        <v>777</v>
      </c>
      <c r="F688" t="s">
        <v>60</v>
      </c>
    </row>
    <row r="689" spans="1:6" x14ac:dyDescent="0.25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 x14ac:dyDescent="0.25">
      <c r="A690" t="s">
        <v>734</v>
      </c>
      <c r="C690">
        <f>varusteiden_toimintatarkastus_tarkastettu</f>
        <v>0</v>
      </c>
      <c r="D690" t="s">
        <v>722</v>
      </c>
      <c r="E690" t="s">
        <v>777</v>
      </c>
      <c r="F690" t="s">
        <v>60</v>
      </c>
    </row>
    <row r="691" spans="1:6" x14ac:dyDescent="0.25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 x14ac:dyDescent="0.25">
      <c r="A692" t="s">
        <v>736</v>
      </c>
      <c r="C692">
        <f>sijoituksen_turvallisuus_tarkastettu</f>
        <v>0</v>
      </c>
      <c r="D692" t="s">
        <v>722</v>
      </c>
      <c r="E692" t="s">
        <v>777</v>
      </c>
      <c r="F692" t="s">
        <v>60</v>
      </c>
    </row>
    <row r="693" spans="1:6" x14ac:dyDescent="0.25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 x14ac:dyDescent="0.25">
      <c r="A694" t="s">
        <v>738</v>
      </c>
      <c r="C694">
        <f>yleistarkastus_tarkastettu</f>
        <v>0</v>
      </c>
      <c r="D694" t="s">
        <v>722</v>
      </c>
      <c r="E694" t="s">
        <v>777</v>
      </c>
      <c r="F694" t="s">
        <v>60</v>
      </c>
    </row>
    <row r="695" spans="1:6" x14ac:dyDescent="0.25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 x14ac:dyDescent="0.25">
      <c r="A696" t="s">
        <v>778</v>
      </c>
      <c r="C696">
        <f>turvaautomaatio_tarkastettu</f>
        <v>0</v>
      </c>
      <c r="D696" t="s">
        <v>722</v>
      </c>
      <c r="E696" t="s">
        <v>777</v>
      </c>
      <c r="F696" t="s">
        <v>60</v>
      </c>
    </row>
    <row r="697" spans="1:6" x14ac:dyDescent="0.25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 x14ac:dyDescent="0.25">
      <c r="A698" t="s">
        <v>780</v>
      </c>
      <c r="C698">
        <f>varmistuslaitteet_tarkastettu</f>
        <v>0</v>
      </c>
      <c r="D698" t="s">
        <v>722</v>
      </c>
      <c r="E698" t="s">
        <v>777</v>
      </c>
      <c r="F698" t="s">
        <v>60</v>
      </c>
    </row>
    <row r="699" spans="1:6" x14ac:dyDescent="0.25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 x14ac:dyDescent="0.25">
      <c r="A700" t="s">
        <v>740</v>
      </c>
      <c r="C700">
        <f>ohjeet_tarkastettu</f>
        <v>0</v>
      </c>
      <c r="D700" t="s">
        <v>722</v>
      </c>
      <c r="E700" t="s">
        <v>777</v>
      </c>
      <c r="F700" t="s">
        <v>60</v>
      </c>
    </row>
    <row r="701" spans="1:6" x14ac:dyDescent="0.25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 x14ac:dyDescent="0.25">
      <c r="A702" t="s">
        <v>742</v>
      </c>
      <c r="C702">
        <f>putkisto_tarkastettu</f>
        <v>0</v>
      </c>
      <c r="D702" t="s">
        <v>722</v>
      </c>
      <c r="E702" t="s">
        <v>777</v>
      </c>
      <c r="F702" t="s">
        <v>60</v>
      </c>
    </row>
    <row r="703" spans="1:6" x14ac:dyDescent="0.25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 x14ac:dyDescent="0.25">
      <c r="A704" t="s">
        <v>782</v>
      </c>
      <c r="C704">
        <f>vaaranarviointi_tarkastettu</f>
        <v>0</v>
      </c>
      <c r="D704" t="s">
        <v>722</v>
      </c>
      <c r="E704" t="s">
        <v>777</v>
      </c>
      <c r="F704" t="s">
        <v>60</v>
      </c>
    </row>
    <row r="705" spans="1:6" x14ac:dyDescent="0.25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 x14ac:dyDescent="0.25">
      <c r="A706" t="s">
        <v>744</v>
      </c>
      <c r="C706">
        <f>kilpimerkinnat_tarkastettu</f>
        <v>0</v>
      </c>
      <c r="D706" t="s">
        <v>722</v>
      </c>
      <c r="E706" t="s">
        <v>777</v>
      </c>
      <c r="F706" t="s">
        <v>60</v>
      </c>
    </row>
    <row r="707" spans="1:6" x14ac:dyDescent="0.25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 x14ac:dyDescent="0.25">
      <c r="A708" t="s">
        <v>746</v>
      </c>
      <c r="C708">
        <f>pikaavio_tarkastettu</f>
        <v>0</v>
      </c>
      <c r="D708" t="s">
        <v>722</v>
      </c>
      <c r="E708" t="s">
        <v>777</v>
      </c>
      <c r="F708" t="s">
        <v>60</v>
      </c>
    </row>
    <row r="709" spans="1:6" x14ac:dyDescent="0.25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 x14ac:dyDescent="0.25">
      <c r="A710" t="s">
        <v>748</v>
      </c>
      <c r="C710">
        <f>riittavahenkilosto_tarkastettu</f>
        <v>0</v>
      </c>
      <c r="D710" t="s">
        <v>722</v>
      </c>
      <c r="E710" t="s">
        <v>777</v>
      </c>
      <c r="F710" t="s">
        <v>60</v>
      </c>
    </row>
    <row r="711" spans="1:6" x14ac:dyDescent="0.25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 x14ac:dyDescent="0.25">
      <c r="A712" t="s">
        <v>750</v>
      </c>
      <c r="C712">
        <f>yleisetjarjestelyt_tarkastettu</f>
        <v>0</v>
      </c>
      <c r="D712" t="s">
        <v>722</v>
      </c>
      <c r="E712" t="s">
        <v>777</v>
      </c>
      <c r="F712" t="s">
        <v>60</v>
      </c>
    </row>
    <row r="713" spans="1:6" x14ac:dyDescent="0.25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 x14ac:dyDescent="0.25">
      <c r="A714" t="s">
        <v>752</v>
      </c>
      <c r="C714">
        <f>ensimmainentarkastus_paiva</f>
        <v>0</v>
      </c>
      <c r="D714" t="s">
        <v>753</v>
      </c>
      <c r="E714" t="s">
        <v>777</v>
      </c>
      <c r="F714" t="s">
        <v>754</v>
      </c>
    </row>
    <row r="715" spans="1:6" x14ac:dyDescent="0.25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 x14ac:dyDescent="0.25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 x14ac:dyDescent="0.25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 x14ac:dyDescent="0.25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 x14ac:dyDescent="0.25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 x14ac:dyDescent="0.25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 x14ac:dyDescent="0.25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 x14ac:dyDescent="0.25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 x14ac:dyDescent="0.25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 x14ac:dyDescent="0.25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 x14ac:dyDescent="0.25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 x14ac:dyDescent="0.25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 x14ac:dyDescent="0.25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 x14ac:dyDescent="0.25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 x14ac:dyDescent="0.25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 x14ac:dyDescent="0.25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 x14ac:dyDescent="0.25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 x14ac:dyDescent="0.25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 x14ac:dyDescent="0.25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 x14ac:dyDescent="0.25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 x14ac:dyDescent="0.25">
      <c r="A735" t="s">
        <v>785</v>
      </c>
      <c r="C735">
        <f>varoventtiili_painemittarin_numero</f>
        <v>0</v>
      </c>
      <c r="D735" t="s">
        <v>725</v>
      </c>
      <c r="E735" t="s">
        <v>47</v>
      </c>
      <c r="F735" t="s">
        <v>53</v>
      </c>
    </row>
    <row r="736" spans="1:6" x14ac:dyDescent="0.25">
      <c r="A736" t="s">
        <v>786</v>
      </c>
      <c r="C736">
        <f>varoventtiili_paineanturin_numero</f>
        <v>0</v>
      </c>
      <c r="D736" t="s">
        <v>725</v>
      </c>
      <c r="E736" t="s">
        <v>47</v>
      </c>
      <c r="F736" t="s">
        <v>787</v>
      </c>
    </row>
    <row r="737" spans="1:6" x14ac:dyDescent="0.25">
      <c r="A737" t="s">
        <v>788</v>
      </c>
      <c r="C737">
        <f>varoventtiin_sinetointi</f>
        <v>0</v>
      </c>
      <c r="D737" t="s">
        <v>722</v>
      </c>
      <c r="E737" t="s">
        <v>47</v>
      </c>
      <c r="F737" t="s">
        <v>55</v>
      </c>
    </row>
    <row r="738" spans="1:6" x14ac:dyDescent="0.25">
      <c r="A738" t="s">
        <v>789</v>
      </c>
      <c r="C738">
        <f>varoventtiilin_merkinnat</f>
        <v>0</v>
      </c>
      <c r="D738" t="s">
        <v>722</v>
      </c>
      <c r="E738" t="s">
        <v>47</v>
      </c>
      <c r="F738" t="s">
        <v>56</v>
      </c>
    </row>
    <row r="739" spans="1:6" x14ac:dyDescent="0.25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 x14ac:dyDescent="0.25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 x14ac:dyDescent="0.25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 x14ac:dyDescent="0.25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 x14ac:dyDescent="0.25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 x14ac:dyDescent="0.25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 x14ac:dyDescent="0.25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 x14ac:dyDescent="0.25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 x14ac:dyDescent="0.25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 x14ac:dyDescent="0.25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 x14ac:dyDescent="0.25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 x14ac:dyDescent="0.25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 x14ac:dyDescent="0.25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 x14ac:dyDescent="0.25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 x14ac:dyDescent="0.25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 x14ac:dyDescent="0.25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 x14ac:dyDescent="0.25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 x14ac:dyDescent="0.25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 x14ac:dyDescent="0.25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 x14ac:dyDescent="0.25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 x14ac:dyDescent="0.25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 x14ac:dyDescent="0.25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 x14ac:dyDescent="0.25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 x14ac:dyDescent="0.25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 x14ac:dyDescent="0.25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 x14ac:dyDescent="0.25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 x14ac:dyDescent="0.25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 x14ac:dyDescent="0.25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 x14ac:dyDescent="0.25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 x14ac:dyDescent="0.25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 x14ac:dyDescent="0.25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 x14ac:dyDescent="0.25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 x14ac:dyDescent="0.25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 x14ac:dyDescent="0.25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 x14ac:dyDescent="0.25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 x14ac:dyDescent="0.25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 x14ac:dyDescent="0.25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 x14ac:dyDescent="0.25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 x14ac:dyDescent="0.25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 x14ac:dyDescent="0.25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 x14ac:dyDescent="0.25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 x14ac:dyDescent="0.25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 x14ac:dyDescent="0.25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 x14ac:dyDescent="0.25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 x14ac:dyDescent="0.25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 x14ac:dyDescent="0.25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 x14ac:dyDescent="0.25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 x14ac:dyDescent="0.25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 x14ac:dyDescent="0.25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 x14ac:dyDescent="0.25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 x14ac:dyDescent="0.25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 x14ac:dyDescent="0.25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 x14ac:dyDescent="0.25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 x14ac:dyDescent="0.25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 x14ac:dyDescent="0.25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 x14ac:dyDescent="0.25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 x14ac:dyDescent="0.25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 x14ac:dyDescent="0.25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 x14ac:dyDescent="0.25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 x14ac:dyDescent="0.25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 x14ac:dyDescent="0.25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 x14ac:dyDescent="0.25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 x14ac:dyDescent="0.25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 x14ac:dyDescent="0.25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 x14ac:dyDescent="0.25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 x14ac:dyDescent="0.25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 x14ac:dyDescent="0.25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 x14ac:dyDescent="0.25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 x14ac:dyDescent="0.25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 x14ac:dyDescent="0.25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 x14ac:dyDescent="0.25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 x14ac:dyDescent="0.25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 x14ac:dyDescent="0.25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 x14ac:dyDescent="0.25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 x14ac:dyDescent="0.25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 x14ac:dyDescent="0.25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 x14ac:dyDescent="0.25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 x14ac:dyDescent="0.25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 x14ac:dyDescent="0.25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 x14ac:dyDescent="0.25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 x14ac:dyDescent="0.25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 x14ac:dyDescent="0.25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 x14ac:dyDescent="0.25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 x14ac:dyDescent="0.25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 x14ac:dyDescent="0.25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 x14ac:dyDescent="0.25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 x14ac:dyDescent="0.25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 x14ac:dyDescent="0.25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 x14ac:dyDescent="0.25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 x14ac:dyDescent="0.25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 x14ac:dyDescent="0.25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 x14ac:dyDescent="0.25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 x14ac:dyDescent="0.25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 x14ac:dyDescent="0.25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 x14ac:dyDescent="0.25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 x14ac:dyDescent="0.25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 x14ac:dyDescent="0.25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 x14ac:dyDescent="0.25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 x14ac:dyDescent="0.25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 x14ac:dyDescent="0.25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 x14ac:dyDescent="0.25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 x14ac:dyDescent="0.25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 x14ac:dyDescent="0.25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 x14ac:dyDescent="0.25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 x14ac:dyDescent="0.25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 x14ac:dyDescent="0.25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 x14ac:dyDescent="0.25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 x14ac:dyDescent="0.25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 x14ac:dyDescent="0.25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 x14ac:dyDescent="0.25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 x14ac:dyDescent="0.25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 x14ac:dyDescent="0.25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 x14ac:dyDescent="0.25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 x14ac:dyDescent="0.25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 x14ac:dyDescent="0.25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 x14ac:dyDescent="0.25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 x14ac:dyDescent="0.25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 x14ac:dyDescent="0.25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 x14ac:dyDescent="0.25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 x14ac:dyDescent="0.25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 x14ac:dyDescent="0.25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 x14ac:dyDescent="0.25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 x14ac:dyDescent="0.25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 x14ac:dyDescent="0.25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 x14ac:dyDescent="0.25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 x14ac:dyDescent="0.25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 x14ac:dyDescent="0.25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 x14ac:dyDescent="0.25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 x14ac:dyDescent="0.25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 x14ac:dyDescent="0.25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 x14ac:dyDescent="0.25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 x14ac:dyDescent="0.25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 x14ac:dyDescent="0.25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 x14ac:dyDescent="0.25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 x14ac:dyDescent="0.25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 x14ac:dyDescent="0.25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 x14ac:dyDescent="0.25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 x14ac:dyDescent="0.25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 x14ac:dyDescent="0.25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 x14ac:dyDescent="0.25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 x14ac:dyDescent="0.25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 x14ac:dyDescent="0.25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 x14ac:dyDescent="0.25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 x14ac:dyDescent="0.25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 x14ac:dyDescent="0.25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 x14ac:dyDescent="0.25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 x14ac:dyDescent="0.25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 x14ac:dyDescent="0.25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 x14ac:dyDescent="0.25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 x14ac:dyDescent="0.25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 x14ac:dyDescent="0.25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 x14ac:dyDescent="0.25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 x14ac:dyDescent="0.25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 x14ac:dyDescent="0.25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 x14ac:dyDescent="0.25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 x14ac:dyDescent="0.25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 x14ac:dyDescent="0.25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 x14ac:dyDescent="0.25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 x14ac:dyDescent="0.25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 x14ac:dyDescent="0.25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 x14ac:dyDescent="0.25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 x14ac:dyDescent="0.25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 x14ac:dyDescent="0.25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 x14ac:dyDescent="0.25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 x14ac:dyDescent="0.25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 x14ac:dyDescent="0.25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 x14ac:dyDescent="0.25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 x14ac:dyDescent="0.25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 x14ac:dyDescent="0.25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 x14ac:dyDescent="0.25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 x14ac:dyDescent="0.25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 x14ac:dyDescent="0.25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 x14ac:dyDescent="0.25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 x14ac:dyDescent="0.25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 x14ac:dyDescent="0.25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 x14ac:dyDescent="0.25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 x14ac:dyDescent="0.25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 x14ac:dyDescent="0.25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 x14ac:dyDescent="0.25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 x14ac:dyDescent="0.25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 x14ac:dyDescent="0.25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 x14ac:dyDescent="0.25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 x14ac:dyDescent="0.25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 x14ac:dyDescent="0.25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 x14ac:dyDescent="0.25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 x14ac:dyDescent="0.25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 x14ac:dyDescent="0.25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 x14ac:dyDescent="0.25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 x14ac:dyDescent="0.25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 x14ac:dyDescent="0.25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 x14ac:dyDescent="0.25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 x14ac:dyDescent="0.25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 x14ac:dyDescent="0.25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 x14ac:dyDescent="0.25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 x14ac:dyDescent="0.25">
      <c r="A933" t="s">
        <v>1011</v>
      </c>
      <c r="C933">
        <f>next_inspection_date</f>
        <v>0</v>
      </c>
      <c r="D933" t="s">
        <v>753</v>
      </c>
      <c r="E933" t="s">
        <v>12</v>
      </c>
      <c r="F933" t="s">
        <v>13</v>
      </c>
    </row>
    <row r="934" spans="1:6" x14ac:dyDescent="0.25">
      <c r="A934" t="s">
        <v>1012</v>
      </c>
      <c r="C934">
        <f>next_inside_inspection</f>
        <v>0</v>
      </c>
      <c r="D934" t="s">
        <v>722</v>
      </c>
      <c r="E934" t="s">
        <v>12</v>
      </c>
      <c r="F934" t="s">
        <v>14</v>
      </c>
    </row>
    <row r="935" spans="1:6" x14ac:dyDescent="0.25">
      <c r="A935" t="s">
        <v>1013</v>
      </c>
      <c r="C935">
        <f>next_usage_inspection</f>
        <v>0</v>
      </c>
      <c r="D935" t="s">
        <v>722</v>
      </c>
      <c r="E935" t="s">
        <v>12</v>
      </c>
      <c r="F935" t="s">
        <v>15</v>
      </c>
    </row>
    <row r="936" spans="1:6" x14ac:dyDescent="0.25">
      <c r="A936" t="s">
        <v>1014</v>
      </c>
      <c r="C936">
        <f>next_scheduled_pressure</f>
        <v>0</v>
      </c>
      <c r="D936" t="s">
        <v>722</v>
      </c>
      <c r="E936" t="s">
        <v>12</v>
      </c>
      <c r="F936" t="s">
        <v>16</v>
      </c>
    </row>
    <row r="937" spans="1:6" x14ac:dyDescent="0.25">
      <c r="A937" t="s">
        <v>1015</v>
      </c>
      <c r="C937">
        <f>next_other_inspection</f>
        <v>0</v>
      </c>
      <c r="D937" t="s">
        <v>722</v>
      </c>
      <c r="E937" t="s">
        <v>12</v>
      </c>
      <c r="F937" t="s">
        <v>1016</v>
      </c>
    </row>
    <row r="938" spans="1:6" x14ac:dyDescent="0.25">
      <c r="A938" t="s">
        <v>1017</v>
      </c>
      <c r="C938">
        <f>next_followup</f>
        <v>0</v>
      </c>
      <c r="D938" t="s">
        <v>722</v>
      </c>
      <c r="E938" t="s">
        <v>12</v>
      </c>
      <c r="F938" t="s">
        <v>18</v>
      </c>
    </row>
    <row r="939" spans="1:6" x14ac:dyDescent="0.25">
      <c r="A939" t="s">
        <v>1018</v>
      </c>
      <c r="C939">
        <f>next_condition_inspection</f>
        <v>0</v>
      </c>
      <c r="D939" t="s">
        <v>722</v>
      </c>
      <c r="E939" t="s">
        <v>12</v>
      </c>
      <c r="F939" t="s">
        <v>1019</v>
      </c>
    </row>
    <row r="940" spans="1:6" x14ac:dyDescent="0.25">
      <c r="A940" t="s">
        <v>1020</v>
      </c>
      <c r="C940">
        <f>inspection_result</f>
        <v>0</v>
      </c>
      <c r="D940" t="s">
        <v>1021</v>
      </c>
      <c r="E940" t="s">
        <v>1022</v>
      </c>
      <c r="F940" t="s">
        <v>1023</v>
      </c>
    </row>
    <row r="941" spans="1:6" x14ac:dyDescent="0.25">
      <c r="A941" t="s">
        <v>1024</v>
      </c>
      <c r="C941">
        <f>inspection_result_boolean</f>
        <v>0</v>
      </c>
      <c r="D941" t="s">
        <v>722</v>
      </c>
      <c r="E941" t="s">
        <v>1022</v>
      </c>
      <c r="F941" t="s">
        <v>1025</v>
      </c>
    </row>
    <row r="942" spans="1:6" x14ac:dyDescent="0.25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 x14ac:dyDescent="0.25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 x14ac:dyDescent="0.25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 x14ac:dyDescent="0.25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 x14ac:dyDescent="0.25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 x14ac:dyDescent="0.25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 x14ac:dyDescent="0.25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 x14ac:dyDescent="0.25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 x14ac:dyDescent="0.25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 x14ac:dyDescent="0.25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 x14ac:dyDescent="0.25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 x14ac:dyDescent="0.25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 x14ac:dyDescent="0.25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 x14ac:dyDescent="0.25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 x14ac:dyDescent="0.25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 x14ac:dyDescent="0.25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 x14ac:dyDescent="0.25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 x14ac:dyDescent="0.25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 x14ac:dyDescent="0.25">
      <c r="A960" t="s">
        <v>1045</v>
      </c>
      <c r="C960">
        <f>general_description_device</f>
        <v>0</v>
      </c>
      <c r="D960" t="s">
        <v>756</v>
      </c>
      <c r="E960" t="s">
        <v>1022</v>
      </c>
      <c r="F960" t="s">
        <v>1046</v>
      </c>
    </row>
    <row r="961" spans="1:6" x14ac:dyDescent="0.25">
      <c r="A961" t="s">
        <v>1047</v>
      </c>
      <c r="C961">
        <f>inspection_date</f>
        <v>0</v>
      </c>
      <c r="D961" t="s">
        <v>753</v>
      </c>
      <c r="E961" t="s">
        <v>1022</v>
      </c>
      <c r="F961" t="s">
        <v>754</v>
      </c>
    </row>
    <row r="962" spans="1:6" x14ac:dyDescent="0.25">
      <c r="A962" t="s">
        <v>1048</v>
      </c>
      <c r="C962">
        <f>signature_date</f>
        <v>0</v>
      </c>
      <c r="D962" t="s">
        <v>753</v>
      </c>
      <c r="E962" t="s">
        <v>1022</v>
      </c>
      <c r="F962" t="s">
        <v>1049</v>
      </c>
    </row>
    <row r="963" spans="1:6" x14ac:dyDescent="0.25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 x14ac:dyDescent="0.25">
      <c r="A964" t="s">
        <v>1052</v>
      </c>
      <c r="C964">
        <f>hyvaksynta_tarkastaja</f>
        <v>0</v>
      </c>
      <c r="D964" t="s">
        <v>725</v>
      </c>
      <c r="E964" t="s">
        <v>1022</v>
      </c>
      <c r="F964" t="s">
        <v>22</v>
      </c>
    </row>
    <row r="965" spans="1:6" x14ac:dyDescent="0.25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 x14ac:dyDescent="0.25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 x14ac:dyDescent="0.25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 x14ac:dyDescent="0.25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 x14ac:dyDescent="0.25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 x14ac:dyDescent="0.25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 x14ac:dyDescent="0.25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 x14ac:dyDescent="0.25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 x14ac:dyDescent="0.25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 x14ac:dyDescent="0.25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 x14ac:dyDescent="0.25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 x14ac:dyDescent="0.25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 x14ac:dyDescent="0.25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 x14ac:dyDescent="0.25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 x14ac:dyDescent="0.25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 x14ac:dyDescent="0.25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 x14ac:dyDescent="0.25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 x14ac:dyDescent="0.25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934</vt:i4>
      </vt:variant>
    </vt:vector>
  </HeadingPairs>
  <TitlesOfParts>
    <vt:vector size="936" baseType="lpstr">
      <vt:lpstr>Print</vt:lpstr>
      <vt:lpstr>data</vt:lpstr>
      <vt:lpstr>device._company_holder.aindex</vt:lpstr>
      <vt:lpstr>device._company_holder.area_hame</vt:lpstr>
      <vt:lpstr>device._company_holder.area_kymenlaakso</vt:lpstr>
      <vt:lpstr>device._company_holder.area_lappi</vt:lpstr>
      <vt:lpstr>device._company_holder.area_pohjanmaa</vt:lpstr>
      <vt:lpstr>device._company_holder.area_pohjois</vt:lpstr>
      <vt:lpstr>device._company_holder.area_satakunta</vt:lpstr>
      <vt:lpstr>device._company_holder.area_uusimaa</vt:lpstr>
      <vt:lpstr>device._company_holder.area_varsinais</vt:lpstr>
      <vt:lpstr>device._company_holder.city</vt:lpstr>
      <vt:lpstr>device._company_holder.customer_value</vt:lpstr>
      <vt:lpstr>device._company_holder.datasource</vt:lpstr>
      <vt:lpstr>device._company_holder.devgroup_a2</vt:lpstr>
      <vt:lpstr>device._company_holder.devgroup_biokaasu</vt:lpstr>
      <vt:lpstr>device._company_holder.devgroup_g</vt:lpstr>
      <vt:lpstr>device._company_holder.devgroup_kemikaali</vt:lpstr>
      <vt:lpstr>device._company_holder.devgroup_maakaasu</vt:lpstr>
      <vt:lpstr>device._company_holder.devgroup_nestekaasu</vt:lpstr>
      <vt:lpstr>device._company_holder.devgroup_other</vt:lpstr>
      <vt:lpstr>device._company_holder.devgroup_paine</vt:lpstr>
      <vt:lpstr>device._company_holder.devgroup_vakadr</vt:lpstr>
      <vt:lpstr>device._company_holder.email</vt:lpstr>
      <vt:lpstr>device._company_holder.enabled</vt:lpstr>
      <vt:lpstr>device._company_holder.inspection_institution</vt:lpstr>
      <vt:lpstr>device._company_holder.migrated</vt:lpstr>
      <vt:lpstr>device._company_holder.migration</vt:lpstr>
      <vt:lpstr>device._company_holder.migration_target</vt:lpstr>
      <vt:lpstr>device._company_holder.name</vt:lpstr>
      <vt:lpstr>device._company_holder.notes</vt:lpstr>
      <vt:lpstr>device._company_holder.role_energyplant</vt:lpstr>
      <vt:lpstr>device._company_holder.role_government</vt:lpstr>
      <vt:lpstr>device._company_holder.role_manufacturer</vt:lpstr>
      <vt:lpstr>device._company_holder.role_processplant</vt:lpstr>
      <vt:lpstr>device._company_holder.role_transport</vt:lpstr>
      <vt:lpstr>device._company_holder.StartTime</vt:lpstr>
      <vt:lpstr>device._company_holder.state</vt:lpstr>
      <vt:lpstr>device._company_holder.street_post</vt:lpstr>
      <vt:lpstr>device._company_holder.street_visit</vt:lpstr>
      <vt:lpstr>device._company_holder.UpdateTime</vt:lpstr>
      <vt:lpstr>device._company_holder.uuid</vt:lpstr>
      <vt:lpstr>device._company_holder.zip_code</vt:lpstr>
      <vt:lpstr>device._company_importer.aindex</vt:lpstr>
      <vt:lpstr>device._company_importer.area_hame</vt:lpstr>
      <vt:lpstr>device._company_importer.area_kymenlaakso</vt:lpstr>
      <vt:lpstr>device._company_importer.area_lappi</vt:lpstr>
      <vt:lpstr>device._company_importer.area_pohjanmaa</vt:lpstr>
      <vt:lpstr>device._company_importer.area_pohjois</vt:lpstr>
      <vt:lpstr>device._company_importer.area_satakunta</vt:lpstr>
      <vt:lpstr>device._company_importer.area_uusimaa</vt:lpstr>
      <vt:lpstr>device._company_importer.area_varsinais</vt:lpstr>
      <vt:lpstr>device._company_importer.city</vt:lpstr>
      <vt:lpstr>device._company_importer.customer_value</vt:lpstr>
      <vt:lpstr>device._company_importer.datasource</vt:lpstr>
      <vt:lpstr>device._company_importer.devgroup_a2</vt:lpstr>
      <vt:lpstr>device._company_importer.devgroup_biokaasu</vt:lpstr>
      <vt:lpstr>device._company_importer.devgroup_g</vt:lpstr>
      <vt:lpstr>device._company_importer.devgroup_kemikaali</vt:lpstr>
      <vt:lpstr>device._company_importer.devgroup_maakaasu</vt:lpstr>
      <vt:lpstr>device._company_importer.devgroup_nestekaasu</vt:lpstr>
      <vt:lpstr>device._company_importer.devgroup_other</vt:lpstr>
      <vt:lpstr>device._company_importer.devgroup_paine</vt:lpstr>
      <vt:lpstr>device._company_importer.devgroup_vakadr</vt:lpstr>
      <vt:lpstr>device._company_importer.email</vt:lpstr>
      <vt:lpstr>device._company_importer.enabled</vt:lpstr>
      <vt:lpstr>device._company_importer.inspection_institution</vt:lpstr>
      <vt:lpstr>device._company_importer.migrated</vt:lpstr>
      <vt:lpstr>device._company_importer.migration</vt:lpstr>
      <vt:lpstr>device._company_importer.migration_target</vt:lpstr>
      <vt:lpstr>device._company_importer.name</vt:lpstr>
      <vt:lpstr>device._company_importer.notes</vt:lpstr>
      <vt:lpstr>device._company_importer.role_energyplant</vt:lpstr>
      <vt:lpstr>device._company_importer.role_government</vt:lpstr>
      <vt:lpstr>device._company_importer.role_manufacturer</vt:lpstr>
      <vt:lpstr>device._company_importer.role_processplant</vt:lpstr>
      <vt:lpstr>device._company_importer.role_transport</vt:lpstr>
      <vt:lpstr>device._company_importer.StartTime</vt:lpstr>
      <vt:lpstr>device._company_importer.state</vt:lpstr>
      <vt:lpstr>device._company_importer.street_post</vt:lpstr>
      <vt:lpstr>device._company_importer.street_visit</vt:lpstr>
      <vt:lpstr>device._company_importer.UpdateTime</vt:lpstr>
      <vt:lpstr>device._company_importer.uuid</vt:lpstr>
      <vt:lpstr>device._company_importer.zip_code</vt:lpstr>
      <vt:lpstr>device._company_manufacturer.aindex</vt:lpstr>
      <vt:lpstr>device._company_manufacturer.area_hame</vt:lpstr>
      <vt:lpstr>device._company_manufacturer.area_kymenlaakso</vt:lpstr>
      <vt:lpstr>device._company_manufacturer.area_lappi</vt:lpstr>
      <vt:lpstr>device._company_manufacturer.area_pohjanmaa</vt:lpstr>
      <vt:lpstr>device._company_manufacturer.area_pohjois</vt:lpstr>
      <vt:lpstr>device._company_manufacturer.area_satakunta</vt:lpstr>
      <vt:lpstr>device._company_manufacturer.area_uusimaa</vt:lpstr>
      <vt:lpstr>device._company_manufacturer.area_varsinais</vt:lpstr>
      <vt:lpstr>device._company_manufacturer.city</vt:lpstr>
      <vt:lpstr>device._company_manufacturer.customer_value</vt:lpstr>
      <vt:lpstr>device._company_manufacturer.datasource</vt:lpstr>
      <vt:lpstr>device._company_manufacturer.devgroup_a2</vt:lpstr>
      <vt:lpstr>device._company_manufacturer.devgroup_biokaasu</vt:lpstr>
      <vt:lpstr>device._company_manufacturer.devgroup_g</vt:lpstr>
      <vt:lpstr>device._company_manufacturer.devgroup_kemikaali</vt:lpstr>
      <vt:lpstr>device._company_manufacturer.devgroup_maakaasu</vt:lpstr>
      <vt:lpstr>device._company_manufacturer.devgroup_nestekaasu</vt:lpstr>
      <vt:lpstr>device._company_manufacturer.devgroup_other</vt:lpstr>
      <vt:lpstr>device._company_manufacturer.devgroup_paine</vt:lpstr>
      <vt:lpstr>device._company_manufacturer.devgroup_vakadr</vt:lpstr>
      <vt:lpstr>device._company_manufacturer.email</vt:lpstr>
      <vt:lpstr>device._company_manufacturer.enabled</vt:lpstr>
      <vt:lpstr>device._company_manufacturer.inspection_institution</vt:lpstr>
      <vt:lpstr>device._company_manufacturer.migrated</vt:lpstr>
      <vt:lpstr>device._company_manufacturer.migration</vt:lpstr>
      <vt:lpstr>device._company_manufacturer.migration_target</vt:lpstr>
      <vt:lpstr>device._company_manufacturer.name</vt:lpstr>
      <vt:lpstr>device._company_manufacturer.notes</vt:lpstr>
      <vt:lpstr>device._company_manufacturer.role_energyplant</vt:lpstr>
      <vt:lpstr>device._company_manufacturer.role_government</vt:lpstr>
      <vt:lpstr>device._company_manufacturer.role_manufacturer</vt:lpstr>
      <vt:lpstr>device._company_manufacturer.role_processplant</vt:lpstr>
      <vt:lpstr>device._company_manufacturer.role_transport</vt:lpstr>
      <vt:lpstr>device._company_manufacturer.StartTime</vt:lpstr>
      <vt:lpstr>device._company_manufacturer.state</vt:lpstr>
      <vt:lpstr>device._company_manufacturer.street_post</vt:lpstr>
      <vt:lpstr>device._company_manufacturer.street_visit</vt:lpstr>
      <vt:lpstr>device._company_manufacturer.UpdateTime</vt:lpstr>
      <vt:lpstr>device._company_manufacturer.uuid</vt:lpstr>
      <vt:lpstr>device._company_manufacturer.zip_code</vt:lpstr>
      <vt:lpstr>device._company_owner.aindex</vt:lpstr>
      <vt:lpstr>device._company_owner.area_hame</vt:lpstr>
      <vt:lpstr>device._company_owner.area_kymenlaakso</vt:lpstr>
      <vt:lpstr>device._company_owner.area_lappi</vt:lpstr>
      <vt:lpstr>device._company_owner.area_pohjanmaa</vt:lpstr>
      <vt:lpstr>device._company_owner.area_pohjois</vt:lpstr>
      <vt:lpstr>device._company_owner.area_satakunta</vt:lpstr>
      <vt:lpstr>device._company_owner.area_uusimaa</vt:lpstr>
      <vt:lpstr>device._company_owner.area_varsinais</vt:lpstr>
      <vt:lpstr>device._company_owner.city</vt:lpstr>
      <vt:lpstr>device._company_owner.customer_value</vt:lpstr>
      <vt:lpstr>device._company_owner.datasource</vt:lpstr>
      <vt:lpstr>device._company_owner.devgroup_a2</vt:lpstr>
      <vt:lpstr>device._company_owner.devgroup_biokaasu</vt:lpstr>
      <vt:lpstr>device._company_owner.devgroup_g</vt:lpstr>
      <vt:lpstr>device._company_owner.devgroup_kemikaali</vt:lpstr>
      <vt:lpstr>device._company_owner.devgroup_maakaasu</vt:lpstr>
      <vt:lpstr>device._company_owner.devgroup_nestekaasu</vt:lpstr>
      <vt:lpstr>device._company_owner.devgroup_other</vt:lpstr>
      <vt:lpstr>device._company_owner.devgroup_paine</vt:lpstr>
      <vt:lpstr>device._company_owner.devgroup_vakadr</vt:lpstr>
      <vt:lpstr>device._company_owner.email</vt:lpstr>
      <vt:lpstr>device._company_owner.enabled</vt:lpstr>
      <vt:lpstr>device._company_owner.inspection_institution</vt:lpstr>
      <vt:lpstr>device._company_owner.migrated</vt:lpstr>
      <vt:lpstr>device._company_owner.migration</vt:lpstr>
      <vt:lpstr>device._company_owner.migration_target</vt:lpstr>
      <vt:lpstr>device._company_owner.name</vt:lpstr>
      <vt:lpstr>device._company_owner.notes</vt:lpstr>
      <vt:lpstr>device._company_owner.role_energyplant</vt:lpstr>
      <vt:lpstr>device._company_owner.role_government</vt:lpstr>
      <vt:lpstr>device._company_owner.role_manufacturer</vt:lpstr>
      <vt:lpstr>device._company_owner.role_processplant</vt:lpstr>
      <vt:lpstr>device._company_owner.role_transport</vt:lpstr>
      <vt:lpstr>device._company_owner.StartTime</vt:lpstr>
      <vt:lpstr>device._company_owner.state</vt:lpstr>
      <vt:lpstr>device._company_owner.street_post</vt:lpstr>
      <vt:lpstr>device._company_owner.street_visit</vt:lpstr>
      <vt:lpstr>device._company_owner.UpdateTime</vt:lpstr>
      <vt:lpstr>device._company_owner.uuid</vt:lpstr>
      <vt:lpstr>device._company_owner.zip_code</vt:lpstr>
      <vt:lpstr>device._person_contact._company.aindex</vt:lpstr>
      <vt:lpstr>device._person_contact._company.area_hame</vt:lpstr>
      <vt:lpstr>device._person_contact._company.area_kymenlaakso</vt:lpstr>
      <vt:lpstr>device._person_contact._company.area_lappi</vt:lpstr>
      <vt:lpstr>device._person_contact._company.area_pohjanmaa</vt:lpstr>
      <vt:lpstr>device._person_contact._company.area_pohjois</vt:lpstr>
      <vt:lpstr>device._person_contact._company.area_satakunta</vt:lpstr>
      <vt:lpstr>device._person_contact._company.area_uusimaa</vt:lpstr>
      <vt:lpstr>device._person_contact._company.area_varsinais</vt:lpstr>
      <vt:lpstr>device._person_contact._company.city</vt:lpstr>
      <vt:lpstr>device._person_contact._company.customer_value</vt:lpstr>
      <vt:lpstr>device._person_contact._company.datasource</vt:lpstr>
      <vt:lpstr>device._person_contact._company.devgroup_a2</vt:lpstr>
      <vt:lpstr>device._person_contact._company.devgroup_biokaasu</vt:lpstr>
      <vt:lpstr>device._person_contact._company.devgroup_g</vt:lpstr>
      <vt:lpstr>device._person_contact._company.devgroup_kemikaali</vt:lpstr>
      <vt:lpstr>device._person_contact._company.devgroup_maakaasu</vt:lpstr>
      <vt:lpstr>device._person_contact._company.devgroup_nestekaasu</vt:lpstr>
      <vt:lpstr>device._person_contact._company.devgroup_other</vt:lpstr>
      <vt:lpstr>device._person_contact._company.devgroup_paine</vt:lpstr>
      <vt:lpstr>device._person_contact._company.devgroup_vakadr</vt:lpstr>
      <vt:lpstr>device._person_contact._company.email</vt:lpstr>
      <vt:lpstr>device._person_contact._company.enabled</vt:lpstr>
      <vt:lpstr>device._person_contact._company.inspection_institution</vt:lpstr>
      <vt:lpstr>device._person_contact._company.migrated</vt:lpstr>
      <vt:lpstr>device._person_contact._company.migration</vt:lpstr>
      <vt:lpstr>device._person_contact._company.migration_target</vt:lpstr>
      <vt:lpstr>device._person_contact._company.name</vt:lpstr>
      <vt:lpstr>device._person_contact._company.notes</vt:lpstr>
      <vt:lpstr>device._person_contact._company.role_energyplant</vt:lpstr>
      <vt:lpstr>device._person_contact._company.role_government</vt:lpstr>
      <vt:lpstr>device._person_contact._company.role_manufacturer</vt:lpstr>
      <vt:lpstr>device._person_contact._company.role_processplant</vt:lpstr>
      <vt:lpstr>device._person_contact._company.role_transport</vt:lpstr>
      <vt:lpstr>device._person_contact._company.StartTime</vt:lpstr>
      <vt:lpstr>device._person_contact._company.state</vt:lpstr>
      <vt:lpstr>device._person_contact._company.street_post</vt:lpstr>
      <vt:lpstr>device._person_contact._company.street_visit</vt:lpstr>
      <vt:lpstr>device._person_contact._company.UpdateTime</vt:lpstr>
      <vt:lpstr>device._person_contact._company.uuid</vt:lpstr>
      <vt:lpstr>device._person_contact._company.zip_code</vt:lpstr>
      <vt:lpstr>device._person_contact.aindex</vt:lpstr>
      <vt:lpstr>device._person_contact.birth_date</vt:lpstr>
      <vt:lpstr>device._person_contact.birth_place</vt:lpstr>
      <vt:lpstr>device._person_contact.company</vt:lpstr>
      <vt:lpstr>device._person_contact.company_role</vt:lpstr>
      <vt:lpstr>device._person_contact.competence_lpg_operator</vt:lpstr>
      <vt:lpstr>device._person_contact.competence_lpg_supervisor</vt:lpstr>
      <vt:lpstr>device._person_contact.delivery_address</vt:lpstr>
      <vt:lpstr>device._person_contact.email</vt:lpstr>
      <vt:lpstr>device._person_contact.enabled</vt:lpstr>
      <vt:lpstr>device._person_contact.InsertTime</vt:lpstr>
      <vt:lpstr>device._person_contact.jobtitle</vt:lpstr>
      <vt:lpstr>device._person_contact.migrated</vt:lpstr>
      <vt:lpstr>device._person_contact.migration</vt:lpstr>
      <vt:lpstr>device._person_contact.migration_target</vt:lpstr>
      <vt:lpstr>device._person_contact.name</vt:lpstr>
      <vt:lpstr>device._person_contact.phonenumber</vt:lpstr>
      <vt:lpstr>device._person_contact.phonenumber_cc</vt:lpstr>
      <vt:lpstr>device._person_contact.qualification</vt:lpstr>
      <vt:lpstr>device._person_contact.qualification_code</vt:lpstr>
      <vt:lpstr>device._person_contact.role</vt:lpstr>
      <vt:lpstr>device._person_contact.role_code</vt:lpstr>
      <vt:lpstr>device._person_contact.shorthand</vt:lpstr>
      <vt:lpstr>device._person_contact.UpdateTime</vt:lpstr>
      <vt:lpstr>device._person_contact.uuid</vt:lpstr>
      <vt:lpstr>device._person_supervisor._company.aindex</vt:lpstr>
      <vt:lpstr>device._person_supervisor._company.area_hame</vt:lpstr>
      <vt:lpstr>device._person_supervisor._company.area_kymenlaakso</vt:lpstr>
      <vt:lpstr>device._person_supervisor._company.area_lappi</vt:lpstr>
      <vt:lpstr>device._person_supervisor._company.area_pohjanmaa</vt:lpstr>
      <vt:lpstr>device._person_supervisor._company.area_pohjois</vt:lpstr>
      <vt:lpstr>device._person_supervisor._company.area_satakunta</vt:lpstr>
      <vt:lpstr>device._person_supervisor._company.area_uusimaa</vt:lpstr>
      <vt:lpstr>device._person_supervisor._company.area_varsinais</vt:lpstr>
      <vt:lpstr>device._person_supervisor._company.city</vt:lpstr>
      <vt:lpstr>device._person_supervisor._company.customer_value</vt:lpstr>
      <vt:lpstr>device._person_supervisor._company.datasource</vt:lpstr>
      <vt:lpstr>device._person_supervisor._company.devgroup_a2</vt:lpstr>
      <vt:lpstr>device._person_supervisor._company.devgroup_biokaasu</vt:lpstr>
      <vt:lpstr>device._person_supervisor._company.devgroup_g</vt:lpstr>
      <vt:lpstr>device._person_supervisor._company.devgroup_kemikaali</vt:lpstr>
      <vt:lpstr>device._person_supervisor._company.devgroup_maakaasu</vt:lpstr>
      <vt:lpstr>device._person_supervisor._company.devgroup_nestekaasu</vt:lpstr>
      <vt:lpstr>device._person_supervisor._company.devgroup_other</vt:lpstr>
      <vt:lpstr>device._person_supervisor._company.devgroup_paine</vt:lpstr>
      <vt:lpstr>device._person_supervisor._company.devgroup_vakadr</vt:lpstr>
      <vt:lpstr>device._person_supervisor._company.email</vt:lpstr>
      <vt:lpstr>device._person_supervisor._company.enabled</vt:lpstr>
      <vt:lpstr>device._person_supervisor._company.inspection_institution</vt:lpstr>
      <vt:lpstr>device._person_supervisor._company.migrated</vt:lpstr>
      <vt:lpstr>device._person_supervisor._company.migration</vt:lpstr>
      <vt:lpstr>device._person_supervisor._company.migration_target</vt:lpstr>
      <vt:lpstr>device._person_supervisor._company.name</vt:lpstr>
      <vt:lpstr>device._person_supervisor._company.notes</vt:lpstr>
      <vt:lpstr>device._person_supervisor._company.role_energyplant</vt:lpstr>
      <vt:lpstr>device._person_supervisor._company.role_government</vt:lpstr>
      <vt:lpstr>device._person_supervisor._company.role_manufacturer</vt:lpstr>
      <vt:lpstr>device._person_supervisor._company.role_processplant</vt:lpstr>
      <vt:lpstr>device._person_supervisor._company.role_transport</vt:lpstr>
      <vt:lpstr>device._person_supervisor._company.StartTime</vt:lpstr>
      <vt:lpstr>device._person_supervisor._company.state</vt:lpstr>
      <vt:lpstr>device._person_supervisor._company.street_post</vt:lpstr>
      <vt:lpstr>device._person_supervisor._company.street_visit</vt:lpstr>
      <vt:lpstr>device._person_supervisor._company.UpdateTime</vt:lpstr>
      <vt:lpstr>device._person_supervisor._company.uuid</vt:lpstr>
      <vt:lpstr>device._person_supervisor._company.zip_code</vt:lpstr>
      <vt:lpstr>device._person_supervisor.aindex</vt:lpstr>
      <vt:lpstr>device._person_supervisor.birth_date</vt:lpstr>
      <vt:lpstr>device._person_supervisor.birth_place</vt:lpstr>
      <vt:lpstr>device._person_supervisor.company</vt:lpstr>
      <vt:lpstr>device._person_supervisor.company_role</vt:lpstr>
      <vt:lpstr>device._person_supervisor.competence_lpg_operator</vt:lpstr>
      <vt:lpstr>device._person_supervisor.competence_lpg_supervisor</vt:lpstr>
      <vt:lpstr>device._person_supervisor.delivery_address</vt:lpstr>
      <vt:lpstr>device._person_supervisor.email</vt:lpstr>
      <vt:lpstr>device._person_supervisor.enabled</vt:lpstr>
      <vt:lpstr>device._person_supervisor.InsertTime</vt:lpstr>
      <vt:lpstr>device._person_supervisor.jobtitle</vt:lpstr>
      <vt:lpstr>device._person_supervisor.migrated</vt:lpstr>
      <vt:lpstr>device._person_supervisor.migration</vt:lpstr>
      <vt:lpstr>device._person_supervisor.migration_target</vt:lpstr>
      <vt:lpstr>device._person_supervisor.name</vt:lpstr>
      <vt:lpstr>device._person_supervisor.phonenumber</vt:lpstr>
      <vt:lpstr>device._person_supervisor.phonenumber_cc</vt:lpstr>
      <vt:lpstr>device._person_supervisor.qualification</vt:lpstr>
      <vt:lpstr>device._person_supervisor.qualification_code</vt:lpstr>
      <vt:lpstr>device._person_supervisor.role</vt:lpstr>
      <vt:lpstr>device._person_supervisor.role_code</vt:lpstr>
      <vt:lpstr>device._person_supervisor.shorthand</vt:lpstr>
      <vt:lpstr>device._person_supervisor.UpdateTime</vt:lpstr>
      <vt:lpstr>device._person_supervisor.uuid</vt:lpstr>
      <vt:lpstr>device._person_supervisor_alt._company.aindex</vt:lpstr>
      <vt:lpstr>device._person_supervisor_alt._company.area_hame</vt:lpstr>
      <vt:lpstr>device._person_supervisor_alt._company.area_kymenlaakso</vt:lpstr>
      <vt:lpstr>device._person_supervisor_alt._company.area_lappi</vt:lpstr>
      <vt:lpstr>device._person_supervisor_alt._company.area_pohjanmaa</vt:lpstr>
      <vt:lpstr>device._person_supervisor_alt._company.area_pohjois</vt:lpstr>
      <vt:lpstr>device._person_supervisor_alt._company.area_satakunta</vt:lpstr>
      <vt:lpstr>device._person_supervisor_alt._company.area_uusimaa</vt:lpstr>
      <vt:lpstr>device._person_supervisor_alt._company.area_varsinais</vt:lpstr>
      <vt:lpstr>device._person_supervisor_alt._company.city</vt:lpstr>
      <vt:lpstr>device._person_supervisor_alt._company.customer_value</vt:lpstr>
      <vt:lpstr>device._person_supervisor_alt._company.datasource</vt:lpstr>
      <vt:lpstr>device._person_supervisor_alt._company.devgroup_a2</vt:lpstr>
      <vt:lpstr>device._person_supervisor_alt._company.devgroup_biokaasu</vt:lpstr>
      <vt:lpstr>device._person_supervisor_alt._company.devgroup_g</vt:lpstr>
      <vt:lpstr>device._person_supervisor_alt._company.devgroup_kemikaali</vt:lpstr>
      <vt:lpstr>device._person_supervisor_alt._company.devgroup_maakaasu</vt:lpstr>
      <vt:lpstr>device._person_supervisor_alt._company.devgroup_nestekaasu</vt:lpstr>
      <vt:lpstr>device._person_supervisor_alt._company.devgroup_other</vt:lpstr>
      <vt:lpstr>device._person_supervisor_alt._company.devgroup_paine</vt:lpstr>
      <vt:lpstr>device._person_supervisor_alt._company.devgroup_vakadr</vt:lpstr>
      <vt:lpstr>device._person_supervisor_alt._company.email</vt:lpstr>
      <vt:lpstr>device._person_supervisor_alt._company.enabled</vt:lpstr>
      <vt:lpstr>device._person_supervisor_alt._company.inspection_institution</vt:lpstr>
      <vt:lpstr>device._person_supervisor_alt._company.migrated</vt:lpstr>
      <vt:lpstr>device._person_supervisor_alt._company.migration</vt:lpstr>
      <vt:lpstr>device._person_supervisor_alt._company.migration_target</vt:lpstr>
      <vt:lpstr>device._person_supervisor_alt._company.name</vt:lpstr>
      <vt:lpstr>device._person_supervisor_alt._company.notes</vt:lpstr>
      <vt:lpstr>device._person_supervisor_alt._company.role_energyplant</vt:lpstr>
      <vt:lpstr>device._person_supervisor_alt._company.role_government</vt:lpstr>
      <vt:lpstr>device._person_supervisor_alt._company.role_manufacturer</vt:lpstr>
      <vt:lpstr>device._person_supervisor_alt._company.role_processplant</vt:lpstr>
      <vt:lpstr>device._person_supervisor_alt._company.role_transport</vt:lpstr>
      <vt:lpstr>device._person_supervisor_alt._company.StartTime</vt:lpstr>
      <vt:lpstr>device._person_supervisor_alt._company.state</vt:lpstr>
      <vt:lpstr>device._person_supervisor_alt._company.street_post</vt:lpstr>
      <vt:lpstr>device._person_supervisor_alt._company.street_visit</vt:lpstr>
      <vt:lpstr>device._person_supervisor_alt._company.UpdateTime</vt:lpstr>
      <vt:lpstr>device._person_supervisor_alt._company.uuid</vt:lpstr>
      <vt:lpstr>device._person_supervisor_alt._company.zip_code</vt:lpstr>
      <vt:lpstr>device._person_supervisor_alt.aindex</vt:lpstr>
      <vt:lpstr>device._person_supervisor_alt.birth_date</vt:lpstr>
      <vt:lpstr>device._person_supervisor_alt.birth_place</vt:lpstr>
      <vt:lpstr>device._person_supervisor_alt.company</vt:lpstr>
      <vt:lpstr>device._person_supervisor_alt.company_role</vt:lpstr>
      <vt:lpstr>device._person_supervisor_alt.competence_lpg_operator</vt:lpstr>
      <vt:lpstr>device._person_supervisor_alt.competence_lpg_supervisor</vt:lpstr>
      <vt:lpstr>device._person_supervisor_alt.delivery_address</vt:lpstr>
      <vt:lpstr>device._person_supervisor_alt.email</vt:lpstr>
      <vt:lpstr>device._person_supervisor_alt.enabled</vt:lpstr>
      <vt:lpstr>device._person_supervisor_alt.InsertTime</vt:lpstr>
      <vt:lpstr>device._person_supervisor_alt.jobtitle</vt:lpstr>
      <vt:lpstr>device._person_supervisor_alt.migrated</vt:lpstr>
      <vt:lpstr>device._person_supervisor_alt.migration</vt:lpstr>
      <vt:lpstr>device._person_supervisor_alt.migration_target</vt:lpstr>
      <vt:lpstr>device._person_supervisor_alt.name</vt:lpstr>
      <vt:lpstr>device._person_supervisor_alt.phonenumber</vt:lpstr>
      <vt:lpstr>device._person_supervisor_alt.phonenumber_cc</vt:lpstr>
      <vt:lpstr>device._person_supervisor_alt.qualification</vt:lpstr>
      <vt:lpstr>device._person_supervisor_alt.qualification_code</vt:lpstr>
      <vt:lpstr>device._person_supervisor_alt.role</vt:lpstr>
      <vt:lpstr>device._person_supervisor_alt.role_code</vt:lpstr>
      <vt:lpstr>device._person_supervisor_alt.shorthand</vt:lpstr>
      <vt:lpstr>device._person_supervisor_alt.UpdateTime</vt:lpstr>
      <vt:lpstr>device._person_supervisor_alt.uuid</vt:lpstr>
      <vt:lpstr>device.aindex</vt:lpstr>
      <vt:lpstr>device.category_code</vt:lpstr>
      <vt:lpstr>device.category_description</vt:lpstr>
      <vt:lpstr>device.certificate_latest_int</vt:lpstr>
      <vt:lpstr>device.class_description</vt:lpstr>
      <vt:lpstr>device.company_holder</vt:lpstr>
      <vt:lpstr>device.company_importer</vt:lpstr>
      <vt:lpstr>device.company_manufacturer</vt:lpstr>
      <vt:lpstr>device.company_owner</vt:lpstr>
      <vt:lpstr>device.container_number</vt:lpstr>
      <vt:lpstr>device.content_primary</vt:lpstr>
      <vt:lpstr>device.content_primary_density</vt:lpstr>
      <vt:lpstr>device.content_primary_subtitle</vt:lpstr>
      <vt:lpstr>device.content_primary_title</vt:lpstr>
      <vt:lpstr>device.content_state1</vt:lpstr>
      <vt:lpstr>device.content_state1_subtitle</vt:lpstr>
      <vt:lpstr>device.content_state1_title</vt:lpstr>
      <vt:lpstr>device.content_state2</vt:lpstr>
      <vt:lpstr>device.content_state2_subtitle</vt:lpstr>
      <vt:lpstr>device.content_state2_title</vt:lpstr>
      <vt:lpstr>device.content_state3</vt:lpstr>
      <vt:lpstr>device.content_state3_subtitle</vt:lpstr>
      <vt:lpstr>device.content_state3_title</vt:lpstr>
      <vt:lpstr>device.cycle_condition_inspection</vt:lpstr>
      <vt:lpstr>device.cycle_followup</vt:lpstr>
      <vt:lpstr>device.cycle_inside_inspection</vt:lpstr>
      <vt:lpstr>device.cycle_operational_inspection</vt:lpstr>
      <vt:lpstr>device.cycle_other_inspection</vt:lpstr>
      <vt:lpstr>device.cycle_scheduled_inspection</vt:lpstr>
      <vt:lpstr>device.cycle_scheduled_pressure</vt:lpstr>
      <vt:lpstr>device.cycle_seal_inspection</vt:lpstr>
      <vt:lpstr>device.cycle_usage_inspection</vt:lpstr>
      <vt:lpstr>device.delete_allowed</vt:lpstr>
      <vt:lpstr>device.dn_state1</vt:lpstr>
      <vt:lpstr>device.dn_state2</vt:lpstr>
      <vt:lpstr>device.dn_state3</vt:lpstr>
      <vt:lpstr>device.EditDate</vt:lpstr>
      <vt:lpstr>device.editor</vt:lpstr>
      <vt:lpstr>device.InsertTime</vt:lpstr>
      <vt:lpstr>device.inspection_date_latest</vt:lpstr>
      <vt:lpstr>device.inspection_date_next</vt:lpstr>
      <vt:lpstr>device.inspector</vt:lpstr>
      <vt:lpstr>device.inspector_person_name</vt:lpstr>
      <vt:lpstr>device.latest_change_inspection</vt:lpstr>
      <vt:lpstr>device.latest_condition_inspection</vt:lpstr>
      <vt:lpstr>device.latest_followup</vt:lpstr>
      <vt:lpstr>device.latest_inside_inspection</vt:lpstr>
      <vt:lpstr>device.latest_operational_inspection</vt:lpstr>
      <vt:lpstr>device.latest_other_inspection</vt:lpstr>
      <vt:lpstr>device.latest_scheduled_inspection</vt:lpstr>
      <vt:lpstr>device.latest_scheduled_pressure</vt:lpstr>
      <vt:lpstr>device.latest_seal_inspection</vt:lpstr>
      <vt:lpstr>device.latest_usage_inspection</vt:lpstr>
      <vt:lpstr>device.location_address</vt:lpstr>
      <vt:lpstr>device.location_city</vt:lpstr>
      <vt:lpstr>device.location_description</vt:lpstr>
      <vt:lpstr>device.location_device</vt:lpstr>
      <vt:lpstr>device.location_state1</vt:lpstr>
      <vt:lpstr>device.location_state2</vt:lpstr>
      <vt:lpstr>device.location_state3</vt:lpstr>
      <vt:lpstr>device.manufacturing_number</vt:lpstr>
      <vt:lpstr>device.manufacturing_standard</vt:lpstr>
      <vt:lpstr>device.manufacturing_standardby</vt:lpstr>
      <vt:lpstr>device.manufacturing_year</vt:lpstr>
      <vt:lpstr>device.next_condition_inspection</vt:lpstr>
      <vt:lpstr>device.next_followup</vt:lpstr>
      <vt:lpstr>device.next_inside_inspection</vt:lpstr>
      <vt:lpstr>device.next_operational_inspection</vt:lpstr>
      <vt:lpstr>device.next_other_inspection</vt:lpstr>
      <vt:lpstr>device.next_scheduled_inspection</vt:lpstr>
      <vt:lpstr>device.next_scheduled_pressure</vt:lpstr>
      <vt:lpstr>device.next_seal_inspection</vt:lpstr>
      <vt:lpstr>device.next_usage_inspection</vt:lpstr>
      <vt:lpstr>device.notes</vt:lpstr>
      <vt:lpstr>device.orbeon_import_allowed</vt:lpstr>
      <vt:lpstr>device.orbeon_imported</vt:lpstr>
      <vt:lpstr>device.person_contact</vt:lpstr>
      <vt:lpstr>device.person_supervisor</vt:lpstr>
      <vt:lpstr>device.person_supervisor_alt</vt:lpstr>
      <vt:lpstr>device.person_supervisor_alt_qualification</vt:lpstr>
      <vt:lpstr>device.person_supervisor_alt_qualification_code</vt:lpstr>
      <vt:lpstr>device.person_supervisor_alt_role</vt:lpstr>
      <vt:lpstr>device.person_supervisor_alt_role_code</vt:lpstr>
      <vt:lpstr>device.person_supervisor_qualification</vt:lpstr>
      <vt:lpstr>device.person_supervisor_qualification_code</vt:lpstr>
      <vt:lpstr>device.person_supervisor_role</vt:lpstr>
      <vt:lpstr>device.person_supervisor_role_code</vt:lpstr>
      <vt:lpstr>device.power_state1</vt:lpstr>
      <vt:lpstr>device.power_state2</vt:lpstr>
      <vt:lpstr>device.power_state3</vt:lpstr>
      <vt:lpstr>device.primary_class</vt:lpstr>
      <vt:lpstr>device.primary_diameter</vt:lpstr>
      <vt:lpstr>device.primary_fuel</vt:lpstr>
      <vt:lpstr>device.primary_fuel_code</vt:lpstr>
      <vt:lpstr>device.primary_lenght</vt:lpstr>
      <vt:lpstr>device.primary_volume</vt:lpstr>
      <vt:lpstr>device.ps_state1_max</vt:lpstr>
      <vt:lpstr>device.ps_state1_min</vt:lpstr>
      <vt:lpstr>device.ps_state2_max</vt:lpstr>
      <vt:lpstr>device.ps_state2_min</vt:lpstr>
      <vt:lpstr>device.ps_state3_max</vt:lpstr>
      <vt:lpstr>device.ps_state3_min</vt:lpstr>
      <vt:lpstr>device.reg</vt:lpstr>
      <vt:lpstr>device.reg_prev</vt:lpstr>
      <vt:lpstr>device.reg_unavailable</vt:lpstr>
      <vt:lpstr>device.running_number</vt:lpstr>
      <vt:lpstr>device.running_number_changed</vt:lpstr>
      <vt:lpstr>device.running_number_history</vt:lpstr>
      <vt:lpstr>device.running_number_static</vt:lpstr>
      <vt:lpstr>device.safety_device_description</vt:lpstr>
      <vt:lpstr>device.stucture_bottom_material</vt:lpstr>
      <vt:lpstr>device.stucture_bottom_strength</vt:lpstr>
      <vt:lpstr>device.stucture_code</vt:lpstr>
      <vt:lpstr>device.stucture_description</vt:lpstr>
      <vt:lpstr>device.stucture_drawings</vt:lpstr>
      <vt:lpstr>device.stucture_sheat_material</vt:lpstr>
      <vt:lpstr>device.stucture_sheat_strength</vt:lpstr>
      <vt:lpstr>device.stucture_topend_material</vt:lpstr>
      <vt:lpstr>device.stucture_topend_strength</vt:lpstr>
      <vt:lpstr>device.subcategory_code</vt:lpstr>
      <vt:lpstr>device.subcategory_description</vt:lpstr>
      <vt:lpstr>device.substucture_description</vt:lpstr>
      <vt:lpstr>device.title</vt:lpstr>
      <vt:lpstr>device.title_state1</vt:lpstr>
      <vt:lpstr>device.title_state2</vt:lpstr>
      <vt:lpstr>device.title_state3</vt:lpstr>
      <vt:lpstr>device.ts_state1_max</vt:lpstr>
      <vt:lpstr>device.ts_state1_min</vt:lpstr>
      <vt:lpstr>device.ts_state2_max</vt:lpstr>
      <vt:lpstr>device.ts_state2_min</vt:lpstr>
      <vt:lpstr>device.ts_state3_max</vt:lpstr>
      <vt:lpstr>device.ts_state3_min</vt:lpstr>
      <vt:lpstr>device.UpdateTime</vt:lpstr>
      <vt:lpstr>device.usage_method_code</vt:lpstr>
      <vt:lpstr>device.usage_method_description</vt:lpstr>
      <vt:lpstr>device.uuid</vt:lpstr>
      <vt:lpstr>device.v_state1</vt:lpstr>
      <vt:lpstr>device.v_state2</vt:lpstr>
      <vt:lpstr>device.v_state3</vt:lpstr>
      <vt:lpstr>device.version</vt:lpstr>
      <vt:lpstr>ensimmainentarkastus_huomiot</vt:lpstr>
      <vt:lpstr>ensimmainentarkastus_paiva</vt:lpstr>
      <vt:lpstr>ensimmainentarkastus_yleiskuva</vt:lpstr>
      <vt:lpstr>ensimmainentarkastus_yleiskuva.aindex</vt:lpstr>
      <vt:lpstr>ensimmainentarkastus_yleiskuva.content</vt:lpstr>
      <vt:lpstr>ensimmainentarkastus_yleiskuva.description</vt:lpstr>
      <vt:lpstr>ensimmainentarkastus_yleiskuva.ext</vt:lpstr>
      <vt:lpstr>ensimmainentarkastus_yleiskuva.filename</vt:lpstr>
      <vt:lpstr>ensimmainentarkastus_yleiskuva.hash</vt:lpstr>
      <vt:lpstr>ensimmainentarkastus_yleiskuva.local_path</vt:lpstr>
      <vt:lpstr>ensimmainentarkastus_yleiskuva.protected</vt:lpstr>
      <vt:lpstr>ensimmainentarkastus_yleiskuva.ref</vt:lpstr>
      <vt:lpstr>ensimmainentarkastus_yleiskuva.size</vt:lpstr>
      <vt:lpstr>ensimmainentarkastus_yleiskuva.StartTime</vt:lpstr>
      <vt:lpstr>ensimmainentarkastus_yleiskuva.title</vt:lpstr>
      <vt:lpstr>ensimmainentarkastus_yleiskuva.type</vt:lpstr>
      <vt:lpstr>ensimmainentarkastus_yleiskuva.uploader</vt:lpstr>
      <vt:lpstr>ensimmainentarkastus_yleiskuva.url</vt:lpstr>
      <vt:lpstr>ensimmainentarkastus_yleiskuva.uuid</vt:lpstr>
      <vt:lpstr>ensimmainentarkastus_yleiskuva.version</vt:lpstr>
      <vt:lpstr>form._employer_create.</vt:lpstr>
      <vt:lpstr>form._employer_create._signature.aindex</vt:lpstr>
      <vt:lpstr>form._employer_create._signature.content</vt:lpstr>
      <vt:lpstr>form._employer_create._signature.description</vt:lpstr>
      <vt:lpstr>form._employer_create._signature.ext</vt:lpstr>
      <vt:lpstr>form._employer_create._signature.filename</vt:lpstr>
      <vt:lpstr>form._employer_create._signature.hash</vt:lpstr>
      <vt:lpstr>form._employer_create._signature.local_path</vt:lpstr>
      <vt:lpstr>form._employer_create._signature.protected</vt:lpstr>
      <vt:lpstr>form._employer_create._signature.ref</vt:lpstr>
      <vt:lpstr>form._employer_create._signature.size</vt:lpstr>
      <vt:lpstr>form._employer_create._signature.StartTime</vt:lpstr>
      <vt:lpstr>form._employer_create._signature.title</vt:lpstr>
      <vt:lpstr>form._employer_create._signature.type</vt:lpstr>
      <vt:lpstr>form._employer_create._signature.uploader</vt:lpstr>
      <vt:lpstr>form._employer_create._signature.url</vt:lpstr>
      <vt:lpstr>form._employer_create._signature.uuid</vt:lpstr>
      <vt:lpstr>form._employer_create._signature.version</vt:lpstr>
      <vt:lpstr>form._employer_create.admin</vt:lpstr>
      <vt:lpstr>form._employer_create.city</vt:lpstr>
      <vt:lpstr>form._employer_create.company</vt:lpstr>
      <vt:lpstr>form._employer_create.company_admin</vt:lpstr>
      <vt:lpstr>form._employer_create.creator</vt:lpstr>
      <vt:lpstr>form._employer_create.creator_ip</vt:lpstr>
      <vt:lpstr>form._employer_create.datasource</vt:lpstr>
      <vt:lpstr>form._employer_create.developer</vt:lpstr>
      <vt:lpstr>form._employer_create.email</vt:lpstr>
      <vt:lpstr>form._employer_create.enabled</vt:lpstr>
      <vt:lpstr>form._employer_create.finuid</vt:lpstr>
      <vt:lpstr>form._employer_create.jobtitle</vt:lpstr>
      <vt:lpstr>form._employer_create.lang</vt:lpstr>
      <vt:lpstr>form._employer_create.LastLogin</vt:lpstr>
      <vt:lpstr>form._employer_create.name</vt:lpstr>
      <vt:lpstr>form._employer_create.phonenumber</vt:lpstr>
      <vt:lpstr>form._employer_create.pressure_meter_number</vt:lpstr>
      <vt:lpstr>form._employer_create.pressure_sensor_number</vt:lpstr>
      <vt:lpstr>form._employer_create.signature_upload</vt:lpstr>
      <vt:lpstr>form._employer_create.signature_url</vt:lpstr>
      <vt:lpstr>form._employer_create.StartTime</vt:lpstr>
      <vt:lpstr>form._employer_create.street</vt:lpstr>
      <vt:lpstr>form._employer_create.UpdateTime</vt:lpstr>
      <vt:lpstr>form._employer_create.uuid</vt:lpstr>
      <vt:lpstr>form._employer_create.x509_login</vt:lpstr>
      <vt:lpstr>form._employer_create.zip_code</vt:lpstr>
      <vt:lpstr>form._employer_update.</vt:lpstr>
      <vt:lpstr>form._employer_update._signature.aindex</vt:lpstr>
      <vt:lpstr>form._employer_update._signature.content</vt:lpstr>
      <vt:lpstr>form._employer_update._signature.description</vt:lpstr>
      <vt:lpstr>form._employer_update._signature.ext</vt:lpstr>
      <vt:lpstr>form._employer_update._signature.filename</vt:lpstr>
      <vt:lpstr>form._employer_update._signature.hash</vt:lpstr>
      <vt:lpstr>form._employer_update._signature.local_path</vt:lpstr>
      <vt:lpstr>form._employer_update._signature.protected</vt:lpstr>
      <vt:lpstr>form._employer_update._signature.ref</vt:lpstr>
      <vt:lpstr>form._employer_update._signature.size</vt:lpstr>
      <vt:lpstr>form._employer_update._signature.StartTime</vt:lpstr>
      <vt:lpstr>form._employer_update._signature.title</vt:lpstr>
      <vt:lpstr>form._employer_update._signature.type</vt:lpstr>
      <vt:lpstr>form._employer_update._signature.uploader</vt:lpstr>
      <vt:lpstr>form._employer_update._signature.url</vt:lpstr>
      <vt:lpstr>form._employer_update._signature.uuid</vt:lpstr>
      <vt:lpstr>form._employer_update._signature.version</vt:lpstr>
      <vt:lpstr>form._employer_update.admin</vt:lpstr>
      <vt:lpstr>form._employer_update.city</vt:lpstr>
      <vt:lpstr>form._employer_update.company</vt:lpstr>
      <vt:lpstr>form._employer_update.company_admin</vt:lpstr>
      <vt:lpstr>form._employer_update.creator</vt:lpstr>
      <vt:lpstr>form._employer_update.creator_ip</vt:lpstr>
      <vt:lpstr>form._employer_update.datasource</vt:lpstr>
      <vt:lpstr>form._employer_update.developer</vt:lpstr>
      <vt:lpstr>form._employer_update.email</vt:lpstr>
      <vt:lpstr>form._employer_update.enabled</vt:lpstr>
      <vt:lpstr>form._employer_update.finuid</vt:lpstr>
      <vt:lpstr>form._employer_update.jobtitle</vt:lpstr>
      <vt:lpstr>form._employer_update.lang</vt:lpstr>
      <vt:lpstr>form._employer_update.LastLogin</vt:lpstr>
      <vt:lpstr>form._employer_update.name</vt:lpstr>
      <vt:lpstr>form._employer_update.phonenumber</vt:lpstr>
      <vt:lpstr>form._employer_update.pressure_meter_number</vt:lpstr>
      <vt:lpstr>form._employer_update.pressure_sensor_number</vt:lpstr>
      <vt:lpstr>form._employer_update.signature_upload</vt:lpstr>
      <vt:lpstr>form._employer_update.signature_url</vt:lpstr>
      <vt:lpstr>form._employer_update.StartTime</vt:lpstr>
      <vt:lpstr>form._employer_update.street</vt:lpstr>
      <vt:lpstr>form._employer_update.UpdateTime</vt:lpstr>
      <vt:lpstr>form._employer_update.uuid</vt:lpstr>
      <vt:lpstr>form._employer_update.x509_login</vt:lpstr>
      <vt:lpstr>form._employer_update.zip_code</vt:lpstr>
      <vt:lpstr>form.aindex</vt:lpstr>
      <vt:lpstr>form.aindex_bundle</vt:lpstr>
      <vt:lpstr>form.aindex_form_template</vt:lpstr>
      <vt:lpstr>form.archive</vt:lpstr>
      <vt:lpstr>form.company</vt:lpstr>
      <vt:lpstr>form.company_create</vt:lpstr>
      <vt:lpstr>form.device</vt:lpstr>
      <vt:lpstr>form.employer_create</vt:lpstr>
      <vt:lpstr>form.employer_update</vt:lpstr>
      <vt:lpstr>form.export_date</vt:lpstr>
      <vt:lpstr>form.export_lock</vt:lpstr>
      <vt:lpstr>form.export_time</vt:lpstr>
      <vt:lpstr>form.fill_state</vt:lpstr>
      <vt:lpstr>form.form_template</vt:lpstr>
      <vt:lpstr>form.InsertTime</vt:lpstr>
      <vt:lpstr>form.lang</vt:lpstr>
      <vt:lpstr>form.manual_report</vt:lpstr>
      <vt:lpstr>form.pdf_report</vt:lpstr>
      <vt:lpstr>form.pdf_title</vt:lpstr>
      <vt:lpstr>form.pdf_upload</vt:lpstr>
      <vt:lpstr>form.pdf_url</vt:lpstr>
      <vt:lpstr>form.person</vt:lpstr>
      <vt:lpstr>form.sheet_report</vt:lpstr>
      <vt:lpstr>form.sheet_url</vt:lpstr>
      <vt:lpstr>form.syslog</vt:lpstr>
      <vt:lpstr>form.title</vt:lpstr>
      <vt:lpstr>form.UpdateTime</vt:lpstr>
      <vt:lpstr>form.UpdateTimeTemplate</vt:lpstr>
      <vt:lpstr>form.upload</vt:lpstr>
      <vt:lpstr>form.upload_url</vt:lpstr>
      <vt:lpstr>form.user</vt:lpstr>
      <vt:lpstr>form.uuid</vt:lpstr>
      <vt:lpstr>form.version</vt:lpstr>
      <vt:lpstr>form.xml_error</vt:lpstr>
      <vt:lpstr>form.xml_report</vt:lpstr>
      <vt:lpstr>form.xml_syslog</vt:lpstr>
      <vt:lpstr>form.xml_template</vt:lpstr>
      <vt:lpstr>form.xml_template2</vt:lpstr>
      <vt:lpstr>form.xml_transfer</vt:lpstr>
      <vt:lpstr>form.xml_transfer_timestamp</vt:lpstr>
      <vt:lpstr>general_description_device</vt:lpstr>
      <vt:lpstr>general_device_image</vt:lpstr>
      <vt:lpstr>general_device_image.aindex</vt:lpstr>
      <vt:lpstr>general_device_image.content</vt:lpstr>
      <vt:lpstr>general_device_image.description</vt:lpstr>
      <vt:lpstr>general_device_image.ext</vt:lpstr>
      <vt:lpstr>general_device_image.filename</vt:lpstr>
      <vt:lpstr>general_device_image.hash</vt:lpstr>
      <vt:lpstr>general_device_image.local_path</vt:lpstr>
      <vt:lpstr>general_device_image.protected</vt:lpstr>
      <vt:lpstr>general_device_image.ref</vt:lpstr>
      <vt:lpstr>general_device_image.size</vt:lpstr>
      <vt:lpstr>general_device_image.StartTime</vt:lpstr>
      <vt:lpstr>general_device_image.title</vt:lpstr>
      <vt:lpstr>general_device_image.type</vt:lpstr>
      <vt:lpstr>general_device_image.uploader</vt:lpstr>
      <vt:lpstr>general_device_image.url</vt:lpstr>
      <vt:lpstr>general_device_image.uuid</vt:lpstr>
      <vt:lpstr>general_device_image.version</vt:lpstr>
      <vt:lpstr>hyvaksynta_tarkastaja</vt:lpstr>
      <vt:lpstr>inspection_date</vt:lpstr>
      <vt:lpstr>inspection_result</vt:lpstr>
      <vt:lpstr>inspection_result_boolean</vt:lpstr>
      <vt:lpstr>kayttoarvot_huomiot</vt:lpstr>
      <vt:lpstr>kayttoarvot_tarkastettu</vt:lpstr>
      <vt:lpstr>kilpimerkinnat_huomiot</vt:lpstr>
      <vt:lpstr>kilpimerkinnat_tarkastettu</vt:lpstr>
      <vt:lpstr>laitekokonaisuus_vaatimustenmukaisuusvakuutus_huomiot</vt:lpstr>
      <vt:lpstr>laitekokonaisuus_vaatimustenmukaisuusvakuutus_tarkastettu</vt:lpstr>
      <vt:lpstr>muut_huomiot</vt:lpstr>
      <vt:lpstr>muut_valokuva1</vt:lpstr>
      <vt:lpstr>muut_valokuva1.aindex</vt:lpstr>
      <vt:lpstr>muut_valokuva1.content</vt:lpstr>
      <vt:lpstr>muut_valokuva1.description</vt:lpstr>
      <vt:lpstr>muut_valokuva1.ext</vt:lpstr>
      <vt:lpstr>muut_valokuva1.filename</vt:lpstr>
      <vt:lpstr>muut_valokuva1.hash</vt:lpstr>
      <vt:lpstr>muut_valokuva1.local_path</vt:lpstr>
      <vt:lpstr>muut_valokuva1.protected</vt:lpstr>
      <vt:lpstr>muut_valokuva1.ref</vt:lpstr>
      <vt:lpstr>muut_valokuva1.size</vt:lpstr>
      <vt:lpstr>muut_valokuva1.StartTime</vt:lpstr>
      <vt:lpstr>muut_valokuva1.title</vt:lpstr>
      <vt:lpstr>muut_valokuva1.type</vt:lpstr>
      <vt:lpstr>muut_valokuva1.uploader</vt:lpstr>
      <vt:lpstr>muut_valokuva1.url</vt:lpstr>
      <vt:lpstr>muut_valokuva1.uuid</vt:lpstr>
      <vt:lpstr>muut_valokuva1.version</vt:lpstr>
      <vt:lpstr>muut_valokuva2</vt:lpstr>
      <vt:lpstr>muut_valokuva2.aindex</vt:lpstr>
      <vt:lpstr>muut_valokuva2.content</vt:lpstr>
      <vt:lpstr>muut_valokuva2.description</vt:lpstr>
      <vt:lpstr>muut_valokuva2.ext</vt:lpstr>
      <vt:lpstr>muut_valokuva2.filename</vt:lpstr>
      <vt:lpstr>muut_valokuva2.hash</vt:lpstr>
      <vt:lpstr>muut_valokuva2.local_path</vt:lpstr>
      <vt:lpstr>muut_valokuva2.protected</vt:lpstr>
      <vt:lpstr>muut_valokuva2.ref</vt:lpstr>
      <vt:lpstr>muut_valokuva2.size</vt:lpstr>
      <vt:lpstr>muut_valokuva2.StartTime</vt:lpstr>
      <vt:lpstr>muut_valokuva2.title</vt:lpstr>
      <vt:lpstr>muut_valokuva2.type</vt:lpstr>
      <vt:lpstr>muut_valokuva2.uploader</vt:lpstr>
      <vt:lpstr>muut_valokuva2.url</vt:lpstr>
      <vt:lpstr>muut_valokuva2.uuid</vt:lpstr>
      <vt:lpstr>muut_valokuva2.version</vt:lpstr>
      <vt:lpstr>muut_valokuva3</vt:lpstr>
      <vt:lpstr>muut_valokuva3.aindex</vt:lpstr>
      <vt:lpstr>muut_valokuva3.content</vt:lpstr>
      <vt:lpstr>muut_valokuva3.description</vt:lpstr>
      <vt:lpstr>muut_valokuva3.ext</vt:lpstr>
      <vt:lpstr>muut_valokuva3.filename</vt:lpstr>
      <vt:lpstr>muut_valokuva3.hash</vt:lpstr>
      <vt:lpstr>muut_valokuva3.local_path</vt:lpstr>
      <vt:lpstr>muut_valokuva3.protected</vt:lpstr>
      <vt:lpstr>muut_valokuva3.ref</vt:lpstr>
      <vt:lpstr>muut_valokuva3.size</vt:lpstr>
      <vt:lpstr>muut_valokuva3.StartTime</vt:lpstr>
      <vt:lpstr>muut_valokuva3.title</vt:lpstr>
      <vt:lpstr>muut_valokuva3.type</vt:lpstr>
      <vt:lpstr>muut_valokuva3.uploader</vt:lpstr>
      <vt:lpstr>muut_valokuva3.url</vt:lpstr>
      <vt:lpstr>muut_valokuva3.uuid</vt:lpstr>
      <vt:lpstr>muut_valokuva3.version</vt:lpstr>
      <vt:lpstr>muut_valokuva4</vt:lpstr>
      <vt:lpstr>muut_valokuva4.aindex</vt:lpstr>
      <vt:lpstr>muut_valokuva4.content</vt:lpstr>
      <vt:lpstr>muut_valokuva4.description</vt:lpstr>
      <vt:lpstr>muut_valokuva4.ext</vt:lpstr>
      <vt:lpstr>muut_valokuva4.filename</vt:lpstr>
      <vt:lpstr>muut_valokuva4.hash</vt:lpstr>
      <vt:lpstr>muut_valokuva4.local_path</vt:lpstr>
      <vt:lpstr>muut_valokuva4.protected</vt:lpstr>
      <vt:lpstr>muut_valokuva4.ref</vt:lpstr>
      <vt:lpstr>muut_valokuva4.size</vt:lpstr>
      <vt:lpstr>muut_valokuva4.StartTime</vt:lpstr>
      <vt:lpstr>muut_valokuva4.title</vt:lpstr>
      <vt:lpstr>muut_valokuva4.type</vt:lpstr>
      <vt:lpstr>muut_valokuva4.uploader</vt:lpstr>
      <vt:lpstr>muut_valokuva4.url</vt:lpstr>
      <vt:lpstr>muut_valokuva4.uuid</vt:lpstr>
      <vt:lpstr>muut_valokuva4.version</vt:lpstr>
      <vt:lpstr>muut_valokuva5</vt:lpstr>
      <vt:lpstr>muut_valokuva5.aindex</vt:lpstr>
      <vt:lpstr>muut_valokuva5.content</vt:lpstr>
      <vt:lpstr>muut_valokuva5.description</vt:lpstr>
      <vt:lpstr>muut_valokuva5.ext</vt:lpstr>
      <vt:lpstr>muut_valokuva5.filename</vt:lpstr>
      <vt:lpstr>muut_valokuva5.hash</vt:lpstr>
      <vt:lpstr>muut_valokuva5.local_path</vt:lpstr>
      <vt:lpstr>muut_valokuva5.protected</vt:lpstr>
      <vt:lpstr>muut_valokuva5.ref</vt:lpstr>
      <vt:lpstr>muut_valokuva5.size</vt:lpstr>
      <vt:lpstr>muut_valokuva5.StartTime</vt:lpstr>
      <vt:lpstr>muut_valokuva5.title</vt:lpstr>
      <vt:lpstr>muut_valokuva5.type</vt:lpstr>
      <vt:lpstr>muut_valokuva5.uploader</vt:lpstr>
      <vt:lpstr>muut_valokuva5.url</vt:lpstr>
      <vt:lpstr>muut_valokuva5.uuid</vt:lpstr>
      <vt:lpstr>muut_valokuva5.version</vt:lpstr>
      <vt:lpstr>muut_valokuva6</vt:lpstr>
      <vt:lpstr>muut_valokuva6.aindex</vt:lpstr>
      <vt:lpstr>muut_valokuva6.content</vt:lpstr>
      <vt:lpstr>muut_valokuva6.description</vt:lpstr>
      <vt:lpstr>muut_valokuva6.ext</vt:lpstr>
      <vt:lpstr>muut_valokuva6.filename</vt:lpstr>
      <vt:lpstr>muut_valokuva6.hash</vt:lpstr>
      <vt:lpstr>muut_valokuva6.local_path</vt:lpstr>
      <vt:lpstr>muut_valokuva6.protected</vt:lpstr>
      <vt:lpstr>muut_valokuva6.ref</vt:lpstr>
      <vt:lpstr>muut_valokuva6.size</vt:lpstr>
      <vt:lpstr>muut_valokuva6.StartTime</vt:lpstr>
      <vt:lpstr>muut_valokuva6.title</vt:lpstr>
      <vt:lpstr>muut_valokuva6.type</vt:lpstr>
      <vt:lpstr>muut_valokuva6.uploader</vt:lpstr>
      <vt:lpstr>muut_valokuva6.url</vt:lpstr>
      <vt:lpstr>muut_valokuva6.uuid</vt:lpstr>
      <vt:lpstr>muut_valokuva6.version</vt:lpstr>
      <vt:lpstr>muut_valokuva7</vt:lpstr>
      <vt:lpstr>muut_valokuva7.aindex</vt:lpstr>
      <vt:lpstr>muut_valokuva7.content</vt:lpstr>
      <vt:lpstr>muut_valokuva7.description</vt:lpstr>
      <vt:lpstr>muut_valokuva7.ext</vt:lpstr>
      <vt:lpstr>muut_valokuva7.filename</vt:lpstr>
      <vt:lpstr>muut_valokuva7.hash</vt:lpstr>
      <vt:lpstr>muut_valokuva7.local_path</vt:lpstr>
      <vt:lpstr>muut_valokuva7.protected</vt:lpstr>
      <vt:lpstr>muut_valokuva7.ref</vt:lpstr>
      <vt:lpstr>muut_valokuva7.size</vt:lpstr>
      <vt:lpstr>muut_valokuva7.StartTime</vt:lpstr>
      <vt:lpstr>muut_valokuva7.title</vt:lpstr>
      <vt:lpstr>muut_valokuva7.type</vt:lpstr>
      <vt:lpstr>muut_valokuva7.uploader</vt:lpstr>
      <vt:lpstr>muut_valokuva7.url</vt:lpstr>
      <vt:lpstr>muut_valokuva7.uuid</vt:lpstr>
      <vt:lpstr>muut_valokuva7.version</vt:lpstr>
      <vt:lpstr>muut_valokuva8</vt:lpstr>
      <vt:lpstr>muut_valokuva8.aindex</vt:lpstr>
      <vt:lpstr>muut_valokuva8.content</vt:lpstr>
      <vt:lpstr>muut_valokuva8.description</vt:lpstr>
      <vt:lpstr>muut_valokuva8.ext</vt:lpstr>
      <vt:lpstr>muut_valokuva8.filename</vt:lpstr>
      <vt:lpstr>muut_valokuva8.hash</vt:lpstr>
      <vt:lpstr>muut_valokuva8.local_path</vt:lpstr>
      <vt:lpstr>muut_valokuva8.protected</vt:lpstr>
      <vt:lpstr>muut_valokuva8.ref</vt:lpstr>
      <vt:lpstr>muut_valokuva8.size</vt:lpstr>
      <vt:lpstr>muut_valokuva8.StartTime</vt:lpstr>
      <vt:lpstr>muut_valokuva8.title</vt:lpstr>
      <vt:lpstr>muut_valokuva8.type</vt:lpstr>
      <vt:lpstr>muut_valokuva8.uploader</vt:lpstr>
      <vt:lpstr>muut_valokuva8.url</vt:lpstr>
      <vt:lpstr>muut_valokuva8.uuid</vt:lpstr>
      <vt:lpstr>muut_valokuva8.version</vt:lpstr>
      <vt:lpstr>muut_valokuva9</vt:lpstr>
      <vt:lpstr>muut_valokuva9.aindex</vt:lpstr>
      <vt:lpstr>muut_valokuva9.content</vt:lpstr>
      <vt:lpstr>muut_valokuva9.description</vt:lpstr>
      <vt:lpstr>muut_valokuva9.ext</vt:lpstr>
      <vt:lpstr>muut_valokuva9.filename</vt:lpstr>
      <vt:lpstr>muut_valokuva9.hash</vt:lpstr>
      <vt:lpstr>muut_valokuva9.local_path</vt:lpstr>
      <vt:lpstr>muut_valokuva9.protected</vt:lpstr>
      <vt:lpstr>muut_valokuva9.ref</vt:lpstr>
      <vt:lpstr>muut_valokuva9.size</vt:lpstr>
      <vt:lpstr>muut_valokuva9.StartTime</vt:lpstr>
      <vt:lpstr>muut_valokuva9.title</vt:lpstr>
      <vt:lpstr>muut_valokuva9.type</vt:lpstr>
      <vt:lpstr>muut_valokuva9.uploader</vt:lpstr>
      <vt:lpstr>muut_valokuva9.url</vt:lpstr>
      <vt:lpstr>muut_valokuva9.uuid</vt:lpstr>
      <vt:lpstr>muut_valokuva9.version</vt:lpstr>
      <vt:lpstr>next_condition_inspection</vt:lpstr>
      <vt:lpstr>next_followup</vt:lpstr>
      <vt:lpstr>next_inside_inspection</vt:lpstr>
      <vt:lpstr>next_inspection_date</vt:lpstr>
      <vt:lpstr>next_other_inspection</vt:lpstr>
      <vt:lpstr>next_scheduled_pressure</vt:lpstr>
      <vt:lpstr>next_usage_inspection</vt:lpstr>
      <vt:lpstr>ohjeet_huomiot</vt:lpstr>
      <vt:lpstr>ohjeet_tarkastettu</vt:lpstr>
      <vt:lpstr>pikaavio_huomiot</vt:lpstr>
      <vt:lpstr>pikaavio_tarkastettu</vt:lpstr>
      <vt:lpstr>Print!Print_Area</vt:lpstr>
      <vt:lpstr>putkisto_huomiot</vt:lpstr>
      <vt:lpstr>putkisto_tarkastettu</vt:lpstr>
      <vt:lpstr>riittavahenkilosto_huomiot</vt:lpstr>
      <vt:lpstr>riittavahenkilosto_tarkastettu</vt:lpstr>
      <vt:lpstr>signature_city</vt:lpstr>
      <vt:lpstr>signature_date</vt:lpstr>
      <vt:lpstr>signature_image</vt:lpstr>
      <vt:lpstr>signature_image.aindex</vt:lpstr>
      <vt:lpstr>signature_image.content</vt:lpstr>
      <vt:lpstr>signature_image.description</vt:lpstr>
      <vt:lpstr>signature_image.ext</vt:lpstr>
      <vt:lpstr>signature_image.filename</vt:lpstr>
      <vt:lpstr>signature_image.hash</vt:lpstr>
      <vt:lpstr>signature_image.local_path</vt:lpstr>
      <vt:lpstr>signature_image.protected</vt:lpstr>
      <vt:lpstr>signature_image.ref</vt:lpstr>
      <vt:lpstr>signature_image.size</vt:lpstr>
      <vt:lpstr>signature_image.StartTime</vt:lpstr>
      <vt:lpstr>signature_image.title</vt:lpstr>
      <vt:lpstr>signature_image.type</vt:lpstr>
      <vt:lpstr>signature_image.uploader</vt:lpstr>
      <vt:lpstr>signature_image.url</vt:lpstr>
      <vt:lpstr>signature_image.uuid</vt:lpstr>
      <vt:lpstr>signature_image.version</vt:lpstr>
      <vt:lpstr>sijoituksen_turvallisuus_huomiot</vt:lpstr>
      <vt:lpstr>sijoituksen_turvallisuus_tarkastettu</vt:lpstr>
      <vt:lpstr>turvaautomaatio_huomiot</vt:lpstr>
      <vt:lpstr>turvaautomaatio_tarkastettu</vt:lpstr>
      <vt:lpstr>vaaranarviointi_huomiot</vt:lpstr>
      <vt:lpstr>vaaranarviointi_tarkastettu</vt:lpstr>
      <vt:lpstr>vaatimustenmukaisuustodistus_huomiot</vt:lpstr>
      <vt:lpstr>vaatimustenmukaisuustodistus_tarkastettu</vt:lpstr>
      <vt:lpstr>vaatimustenmukaisuusvakuutus_huomiot</vt:lpstr>
      <vt:lpstr>vaatimustenmukaisuusvakuutus_tarkastettu</vt:lpstr>
      <vt:lpstr>varmistuslaitteet_huomiot</vt:lpstr>
      <vt:lpstr>varmistuslaitteet_tarkastettu</vt:lpstr>
      <vt:lpstr>varoventtiili_bar1</vt:lpstr>
      <vt:lpstr>varoventtiili_bar2</vt:lpstr>
      <vt:lpstr>varoventtiili_bar3</vt:lpstr>
      <vt:lpstr>varoventtiili_koestus_kuva</vt:lpstr>
      <vt:lpstr>varoventtiili_koestus_kuva.aindex</vt:lpstr>
      <vt:lpstr>varoventtiili_koestus_kuva.content</vt:lpstr>
      <vt:lpstr>varoventtiili_koestus_kuva.description</vt:lpstr>
      <vt:lpstr>varoventtiili_koestus_kuva.ext</vt:lpstr>
      <vt:lpstr>varoventtiili_koestus_kuva.filename</vt:lpstr>
      <vt:lpstr>varoventtiili_koestus_kuva.hash</vt:lpstr>
      <vt:lpstr>varoventtiili_koestus_kuva.local_path</vt:lpstr>
      <vt:lpstr>varoventtiili_koestus_kuva.protected</vt:lpstr>
      <vt:lpstr>varoventtiili_koestus_kuva.ref</vt:lpstr>
      <vt:lpstr>varoventtiili_koestus_kuva.size</vt:lpstr>
      <vt:lpstr>varoventtiili_koestus_kuva.StartTime</vt:lpstr>
      <vt:lpstr>varoventtiili_koestus_kuva.title</vt:lpstr>
      <vt:lpstr>varoventtiili_koestus_kuva.type</vt:lpstr>
      <vt:lpstr>varoventtiili_koestus_kuva.uploader</vt:lpstr>
      <vt:lpstr>varoventtiili_koestus_kuva.url</vt:lpstr>
      <vt:lpstr>varoventtiili_koestus_kuva.uuid</vt:lpstr>
      <vt:lpstr>varoventtiili_koestus_kuva.version</vt:lpstr>
      <vt:lpstr>varoventtiili_koestus_teksti</vt:lpstr>
      <vt:lpstr>varoventtiili_kohde1</vt:lpstr>
      <vt:lpstr>varoventtiili_kohde2</vt:lpstr>
      <vt:lpstr>varoventtiili_kohde3</vt:lpstr>
      <vt:lpstr>varoventtiili_paineanturin_numero</vt:lpstr>
      <vt:lpstr>varoventtiili_painemittarin_numero</vt:lpstr>
      <vt:lpstr>varoventtiili_sulkupaine1</vt:lpstr>
      <vt:lpstr>varoventtiili_sulkupaine2</vt:lpstr>
      <vt:lpstr>varoventtiili_sulkupaine3</vt:lpstr>
      <vt:lpstr>varoventtiili_tarkastuspaiva</vt:lpstr>
      <vt:lpstr>varoventtiili_valiaine1</vt:lpstr>
      <vt:lpstr>varoventtiili_valiaine2</vt:lpstr>
      <vt:lpstr>varoventtiili_valiaine3</vt:lpstr>
      <vt:lpstr>varoventtiilien_vaatimustenmukaisuusvakuutus_huomiot</vt:lpstr>
      <vt:lpstr>varoventtiilien_vaatimustenmukaisuusvakuutus_tarkastettu</vt:lpstr>
      <vt:lpstr>varoventtiilin_merkinnat</vt:lpstr>
      <vt:lpstr>varoventtiin_sinetointi</vt:lpstr>
      <vt:lpstr>varusteiden_toimintatarkastus_huomiot</vt:lpstr>
      <vt:lpstr>varusteiden_toimintatarkastus_tarkastettu</vt:lpstr>
      <vt:lpstr>yleisetjarjestelyt_huomiot</vt:lpstr>
      <vt:lpstr>yleisetjarjestelyt_tarkastettu</vt:lpstr>
      <vt:lpstr>yleistarkastus_huomiot</vt:lpstr>
      <vt:lpstr>yleistarkastus_tarkastettu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Stefan Simonsén</cp:lastModifiedBy>
  <dcterms:created xsi:type="dcterms:W3CDTF">2021-05-21T05:14:33Z</dcterms:created>
  <dcterms:modified xsi:type="dcterms:W3CDTF">2024-06-12T01:27:54Z</dcterms:modified>
  <cp:category/>
</cp:coreProperties>
</file>