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Sheet1" sheetId="2" state="hidden" r:id="rId5"/>
    <sheet name="data" sheetId="3" state="hidden" r:id="rId6"/>
  </sheets>
  <definedNames>
    <definedName name="change_inspection">'data'!$B$886</definedName>
    <definedName name="condition_inspection">'data'!$B$889</definedName>
    <definedName name="device._company_holder.address_visit">'data'!$B$584</definedName>
    <definedName name="device._company_holder.aindex">'data'!$B$568</definedName>
    <definedName name="device._company_holder.area_hame">'data'!$B$593</definedName>
    <definedName name="device._company_holder.area_kymenlaakso">'data'!$B$592</definedName>
    <definedName name="device._company_holder.area_lappi">'data'!$B$597</definedName>
    <definedName name="device._company_holder.area_pohjanmaa">'data'!$B$595</definedName>
    <definedName name="device._company_holder.area_pohjois">'data'!$B$596</definedName>
    <definedName name="device._company_holder.area_satakunta">'data'!$B$594</definedName>
    <definedName name="device._company_holder.area_uusimaa">'data'!$B$590</definedName>
    <definedName name="device._company_holder.area_varsinais">'data'!$B$591</definedName>
    <definedName name="device._company_holder.business_id">'data'!$B$575</definedName>
    <definedName name="device._company_holder.business_id_check">'data'!$B$576</definedName>
    <definedName name="device._company_holder.city">'data'!$B$583</definedName>
    <definedName name="device._company_holder.city_visit">'data'!$B$581</definedName>
    <definedName name="device._company_holder.customer_value">'data'!$B$589</definedName>
    <definedName name="device._company_holder.datasource">'data'!$B$578</definedName>
    <definedName name="device._company_holder.devgroup_a2">'data'!$B$604</definedName>
    <definedName name="device._company_holder.devgroup_biokaasu">'data'!$B$602</definedName>
    <definedName name="device._company_holder.devgroup_g">'data'!$B$605</definedName>
    <definedName name="device._company_holder.devgroup_kemikaali">'data'!$B$599</definedName>
    <definedName name="device._company_holder.devgroup_maakaasu">'data'!$B$601</definedName>
    <definedName name="device._company_holder.devgroup_nestekaasu">'data'!$B$600</definedName>
    <definedName name="device._company_holder.devgroup_other">'data'!$B$606</definedName>
    <definedName name="device._company_holder.devgroup_paine">'data'!$B$598</definedName>
    <definedName name="device._company_holder.devgroup_vakadr">'data'!$B$603</definedName>
    <definedName name="device._company_holder.email">'data'!$B$588</definedName>
    <definedName name="device._company_holder.enabled">'data'!$B$570</definedName>
    <definedName name="device._company_holder.inspection_date_next">'data'!$B$613</definedName>
    <definedName name="device._company_holder.inspection_institution">'data'!$B$612</definedName>
    <definedName name="device._company_holder.inspection_overdue_count">'data'!$B$614</definedName>
    <definedName name="device._company_holder.inspection_soon_count">'data'!$B$616</definedName>
    <definedName name="device._company_holder.inspection_upcoming_count">'data'!$B$615</definedName>
    <definedName name="device._company_holder.migrated">'data'!$B$571</definedName>
    <definedName name="device._company_holder.migration">'data'!$B$572</definedName>
    <definedName name="device._company_holder.migration_target">'data'!$B$573</definedName>
    <definedName name="device._company_holder.name">'data'!$B$569</definedName>
    <definedName name="device._company_holder.notes">'data'!$B$586</definedName>
    <definedName name="device._company_holder.ped_licence">'data'!$B$617</definedName>
    <definedName name="device._company_holder.role_energyplant">'data'!$B$608</definedName>
    <definedName name="device._company_holder.role_government">'data'!$B$609</definedName>
    <definedName name="device._company_holder.role_manufacturer">'data'!$B$607</definedName>
    <definedName name="device._company_holder.role_processplant">'data'!$B$610</definedName>
    <definedName name="device._company_holder.role_transport">'data'!$B$611</definedName>
    <definedName name="device._company_holder.StartTime">'data'!$B$574</definedName>
    <definedName name="device._company_holder.state">'data'!$B$587</definedName>
    <definedName name="device._company_holder.street_post">'data'!$B$579</definedName>
    <definedName name="device._company_holder.street_visit">'data'!$B$585</definedName>
    <definedName name="device._company_holder.UpdateTime">'data'!$B$577</definedName>
    <definedName name="device._company_holder.uuid">'data'!$B$567</definedName>
    <definedName name="device._company_holder.zip_code">'data'!$B$582</definedName>
    <definedName name="device._company_holder.zip_code_visit">'data'!$B$580</definedName>
    <definedName name="device._company_importer.address_visit">'data'!$B$482</definedName>
    <definedName name="device._company_importer.aindex">'data'!$B$466</definedName>
    <definedName name="device._company_importer.area_hame">'data'!$B$491</definedName>
    <definedName name="device._company_importer.area_kymenlaakso">'data'!$B$490</definedName>
    <definedName name="device._company_importer.area_lappi">'data'!$B$495</definedName>
    <definedName name="device._company_importer.area_pohjanmaa">'data'!$B$493</definedName>
    <definedName name="device._company_importer.area_pohjois">'data'!$B$494</definedName>
    <definedName name="device._company_importer.area_satakunta">'data'!$B$492</definedName>
    <definedName name="device._company_importer.area_uusimaa">'data'!$B$488</definedName>
    <definedName name="device._company_importer.area_varsinais">'data'!$B$489</definedName>
    <definedName name="device._company_importer.business_id">'data'!$B$473</definedName>
    <definedName name="device._company_importer.business_id_check">'data'!$B$474</definedName>
    <definedName name="device._company_importer.city">'data'!$B$481</definedName>
    <definedName name="device._company_importer.city_visit">'data'!$B$479</definedName>
    <definedName name="device._company_importer.customer_value">'data'!$B$487</definedName>
    <definedName name="device._company_importer.datasource">'data'!$B$476</definedName>
    <definedName name="device._company_importer.devgroup_a2">'data'!$B$502</definedName>
    <definedName name="device._company_importer.devgroup_biokaasu">'data'!$B$500</definedName>
    <definedName name="device._company_importer.devgroup_g">'data'!$B$503</definedName>
    <definedName name="device._company_importer.devgroup_kemikaali">'data'!$B$497</definedName>
    <definedName name="device._company_importer.devgroup_maakaasu">'data'!$B$499</definedName>
    <definedName name="device._company_importer.devgroup_nestekaasu">'data'!$B$498</definedName>
    <definedName name="device._company_importer.devgroup_other">'data'!$B$504</definedName>
    <definedName name="device._company_importer.devgroup_paine">'data'!$B$496</definedName>
    <definedName name="device._company_importer.devgroup_vakadr">'data'!$B$501</definedName>
    <definedName name="device._company_importer.email">'data'!$B$486</definedName>
    <definedName name="device._company_importer.enabled">'data'!$B$468</definedName>
    <definedName name="device._company_importer.inspection_date_next">'data'!$B$511</definedName>
    <definedName name="device._company_importer.inspection_institution">'data'!$B$510</definedName>
    <definedName name="device._company_importer.inspection_overdue_count">'data'!$B$512</definedName>
    <definedName name="device._company_importer.inspection_soon_count">'data'!$B$514</definedName>
    <definedName name="device._company_importer.inspection_upcoming_count">'data'!$B$513</definedName>
    <definedName name="device._company_importer.migrated">'data'!$B$469</definedName>
    <definedName name="device._company_importer.migration">'data'!$B$470</definedName>
    <definedName name="device._company_importer.migration_target">'data'!$B$471</definedName>
    <definedName name="device._company_importer.name">'data'!$B$467</definedName>
    <definedName name="device._company_importer.notes">'data'!$B$484</definedName>
    <definedName name="device._company_importer.ped_licence">'data'!$B$515</definedName>
    <definedName name="device._company_importer.role_energyplant">'data'!$B$506</definedName>
    <definedName name="device._company_importer.role_government">'data'!$B$507</definedName>
    <definedName name="device._company_importer.role_manufacturer">'data'!$B$505</definedName>
    <definedName name="device._company_importer.role_processplant">'data'!$B$508</definedName>
    <definedName name="device._company_importer.role_transport">'data'!$B$509</definedName>
    <definedName name="device._company_importer.StartTime">'data'!$B$472</definedName>
    <definedName name="device._company_importer.state">'data'!$B$485</definedName>
    <definedName name="device._company_importer.street_post">'data'!$B$477</definedName>
    <definedName name="device._company_importer.street_visit">'data'!$B$483</definedName>
    <definedName name="device._company_importer.UpdateTime">'data'!$B$475</definedName>
    <definedName name="device._company_importer.uuid">'data'!$B$465</definedName>
    <definedName name="device._company_importer.zip_code">'data'!$B$480</definedName>
    <definedName name="device._company_importer.zip_code_visit">'data'!$B$478</definedName>
    <definedName name="device._company_manufacturer.address_visit">'data'!$B$431</definedName>
    <definedName name="device._company_manufacturer.aindex">'data'!$B$415</definedName>
    <definedName name="device._company_manufacturer.area_hame">'data'!$B$440</definedName>
    <definedName name="device._company_manufacturer.area_kymenlaakso">'data'!$B$439</definedName>
    <definedName name="device._company_manufacturer.area_lappi">'data'!$B$444</definedName>
    <definedName name="device._company_manufacturer.area_pohjanmaa">'data'!$B$442</definedName>
    <definedName name="device._company_manufacturer.area_pohjois">'data'!$B$443</definedName>
    <definedName name="device._company_manufacturer.area_satakunta">'data'!$B$441</definedName>
    <definedName name="device._company_manufacturer.area_uusimaa">'data'!$B$437</definedName>
    <definedName name="device._company_manufacturer.area_varsinais">'data'!$B$438</definedName>
    <definedName name="device._company_manufacturer.business_id">'data'!$B$422</definedName>
    <definedName name="device._company_manufacturer.business_id_check">'data'!$B$423</definedName>
    <definedName name="device._company_manufacturer.city">'data'!$B$430</definedName>
    <definedName name="device._company_manufacturer.city_visit">'data'!$B$428</definedName>
    <definedName name="device._company_manufacturer.customer_value">'data'!$B$436</definedName>
    <definedName name="device._company_manufacturer.datasource">'data'!$B$425</definedName>
    <definedName name="device._company_manufacturer.devgroup_a2">'data'!$B$451</definedName>
    <definedName name="device._company_manufacturer.devgroup_biokaasu">'data'!$B$449</definedName>
    <definedName name="device._company_manufacturer.devgroup_g">'data'!$B$452</definedName>
    <definedName name="device._company_manufacturer.devgroup_kemikaali">'data'!$B$446</definedName>
    <definedName name="device._company_manufacturer.devgroup_maakaasu">'data'!$B$448</definedName>
    <definedName name="device._company_manufacturer.devgroup_nestekaasu">'data'!$B$447</definedName>
    <definedName name="device._company_manufacturer.devgroup_other">'data'!$B$453</definedName>
    <definedName name="device._company_manufacturer.devgroup_paine">'data'!$B$445</definedName>
    <definedName name="device._company_manufacturer.devgroup_vakadr">'data'!$B$450</definedName>
    <definedName name="device._company_manufacturer.email">'data'!$B$435</definedName>
    <definedName name="device._company_manufacturer.enabled">'data'!$B$417</definedName>
    <definedName name="device._company_manufacturer.inspection_date_next">'data'!$B$460</definedName>
    <definedName name="device._company_manufacturer.inspection_institution">'data'!$B$459</definedName>
    <definedName name="device._company_manufacturer.inspection_overdue_count">'data'!$B$461</definedName>
    <definedName name="device._company_manufacturer.inspection_soon_count">'data'!$B$463</definedName>
    <definedName name="device._company_manufacturer.inspection_upcoming_count">'data'!$B$462</definedName>
    <definedName name="device._company_manufacturer.migrated">'data'!$B$418</definedName>
    <definedName name="device._company_manufacturer.migration">'data'!$B$419</definedName>
    <definedName name="device._company_manufacturer.migration_target">'data'!$B$420</definedName>
    <definedName name="device._company_manufacturer.name">'data'!$B$416</definedName>
    <definedName name="device._company_manufacturer.notes">'data'!$B$433</definedName>
    <definedName name="device._company_manufacturer.ped_licence">'data'!$B$464</definedName>
    <definedName name="device._company_manufacturer.role_energyplant">'data'!$B$455</definedName>
    <definedName name="device._company_manufacturer.role_government">'data'!$B$456</definedName>
    <definedName name="device._company_manufacturer.role_manufacturer">'data'!$B$454</definedName>
    <definedName name="device._company_manufacturer.role_processplant">'data'!$B$457</definedName>
    <definedName name="device._company_manufacturer.role_transport">'data'!$B$458</definedName>
    <definedName name="device._company_manufacturer.StartTime">'data'!$B$421</definedName>
    <definedName name="device._company_manufacturer.state">'data'!$B$434</definedName>
    <definedName name="device._company_manufacturer.street_post">'data'!$B$426</definedName>
    <definedName name="device._company_manufacturer.street_visit">'data'!$B$432</definedName>
    <definedName name="device._company_manufacturer.UpdateTime">'data'!$B$424</definedName>
    <definedName name="device._company_manufacturer.uuid">'data'!$B$414</definedName>
    <definedName name="device._company_manufacturer.zip_code">'data'!$B$429</definedName>
    <definedName name="device._company_manufacturer.zip_code_visit">'data'!$B$427</definedName>
    <definedName name="device._company_owner.address_visit">'data'!$B$533</definedName>
    <definedName name="device._company_owner.aindex">'data'!$B$517</definedName>
    <definedName name="device._company_owner.area_hame">'data'!$B$542</definedName>
    <definedName name="device._company_owner.area_kymenlaakso">'data'!$B$541</definedName>
    <definedName name="device._company_owner.area_lappi">'data'!$B$546</definedName>
    <definedName name="device._company_owner.area_pohjanmaa">'data'!$B$544</definedName>
    <definedName name="device._company_owner.area_pohjois">'data'!$B$545</definedName>
    <definedName name="device._company_owner.area_satakunta">'data'!$B$543</definedName>
    <definedName name="device._company_owner.area_uusimaa">'data'!$B$539</definedName>
    <definedName name="device._company_owner.area_varsinais">'data'!$B$540</definedName>
    <definedName name="device._company_owner.business_id">'data'!$B$524</definedName>
    <definedName name="device._company_owner.business_id_check">'data'!$B$525</definedName>
    <definedName name="device._company_owner.city">'data'!$B$532</definedName>
    <definedName name="device._company_owner.city_visit">'data'!$B$530</definedName>
    <definedName name="device._company_owner.customer_value">'data'!$B$538</definedName>
    <definedName name="device._company_owner.datasource">'data'!$B$527</definedName>
    <definedName name="device._company_owner.devgroup_a2">'data'!$B$553</definedName>
    <definedName name="device._company_owner.devgroup_biokaasu">'data'!$B$551</definedName>
    <definedName name="device._company_owner.devgroup_g">'data'!$B$554</definedName>
    <definedName name="device._company_owner.devgroup_kemikaali">'data'!$B$548</definedName>
    <definedName name="device._company_owner.devgroup_maakaasu">'data'!$B$550</definedName>
    <definedName name="device._company_owner.devgroup_nestekaasu">'data'!$B$549</definedName>
    <definedName name="device._company_owner.devgroup_other">'data'!$B$555</definedName>
    <definedName name="device._company_owner.devgroup_paine">'data'!$B$547</definedName>
    <definedName name="device._company_owner.devgroup_vakadr">'data'!$B$552</definedName>
    <definedName name="device._company_owner.email">'data'!$B$537</definedName>
    <definedName name="device._company_owner.enabled">'data'!$B$519</definedName>
    <definedName name="device._company_owner.inspection_date_next">'data'!$B$562</definedName>
    <definedName name="device._company_owner.inspection_institution">'data'!$B$561</definedName>
    <definedName name="device._company_owner.inspection_overdue_count">'data'!$B$563</definedName>
    <definedName name="device._company_owner.inspection_soon_count">'data'!$B$565</definedName>
    <definedName name="device._company_owner.inspection_upcoming_count">'data'!$B$564</definedName>
    <definedName name="device._company_owner.migrated">'data'!$B$520</definedName>
    <definedName name="device._company_owner.migration">'data'!$B$521</definedName>
    <definedName name="device._company_owner.migration_target">'data'!$B$522</definedName>
    <definedName name="device._company_owner.name">'data'!$B$518</definedName>
    <definedName name="device._company_owner.notes">'data'!$B$535</definedName>
    <definedName name="device._company_owner.ped_licence">'data'!$B$566</definedName>
    <definedName name="device._company_owner.role_energyplant">'data'!$B$557</definedName>
    <definedName name="device._company_owner.role_government">'data'!$B$558</definedName>
    <definedName name="device._company_owner.role_manufacturer">'data'!$B$556</definedName>
    <definedName name="device._company_owner.role_processplant">'data'!$B$559</definedName>
    <definedName name="device._company_owner.role_transport">'data'!$B$560</definedName>
    <definedName name="device._company_owner.StartTime">'data'!$B$523</definedName>
    <definedName name="device._company_owner.state">'data'!$B$536</definedName>
    <definedName name="device._company_owner.street_post">'data'!$B$528</definedName>
    <definedName name="device._company_owner.street_visit">'data'!$B$534</definedName>
    <definedName name="device._company_owner.UpdateTime">'data'!$B$526</definedName>
    <definedName name="device._company_owner.uuid">'data'!$B$516</definedName>
    <definedName name="device._company_owner.zip_code">'data'!$B$531</definedName>
    <definedName name="device._company_owner.zip_code_visit">'data'!$B$529</definedName>
    <definedName name="device._person_contact._company.address_visit">'data'!$B$672</definedName>
    <definedName name="device._person_contact._company.aindex">'data'!$B$656</definedName>
    <definedName name="device._person_contact._company.area_hame">'data'!$B$681</definedName>
    <definedName name="device._person_contact._company.area_kymenlaakso">'data'!$B$680</definedName>
    <definedName name="device._person_contact._company.area_lappi">'data'!$B$685</definedName>
    <definedName name="device._person_contact._company.area_pohjanmaa">'data'!$B$683</definedName>
    <definedName name="device._person_contact._company.area_pohjois">'data'!$B$684</definedName>
    <definedName name="device._person_contact._company.area_satakunta">'data'!$B$682</definedName>
    <definedName name="device._person_contact._company.area_uusimaa">'data'!$B$678</definedName>
    <definedName name="device._person_contact._company.area_varsinais">'data'!$B$679</definedName>
    <definedName name="device._person_contact._company.business_id">'data'!$B$663</definedName>
    <definedName name="device._person_contact._company.business_id_check">'data'!$B$664</definedName>
    <definedName name="device._person_contact._company.city">'data'!$B$671</definedName>
    <definedName name="device._person_contact._company.city_visit">'data'!$B$669</definedName>
    <definedName name="device._person_contact._company.customer_value">'data'!$B$677</definedName>
    <definedName name="device._person_contact._company.datasource">'data'!$B$666</definedName>
    <definedName name="device._person_contact._company.devgroup_a2">'data'!$B$692</definedName>
    <definedName name="device._person_contact._company.devgroup_biokaasu">'data'!$B$690</definedName>
    <definedName name="device._person_contact._company.devgroup_g">'data'!$B$693</definedName>
    <definedName name="device._person_contact._company.devgroup_kemikaali">'data'!$B$687</definedName>
    <definedName name="device._person_contact._company.devgroup_maakaasu">'data'!$B$689</definedName>
    <definedName name="device._person_contact._company.devgroup_nestekaasu">'data'!$B$688</definedName>
    <definedName name="device._person_contact._company.devgroup_other">'data'!$B$694</definedName>
    <definedName name="device._person_contact._company.devgroup_paine">'data'!$B$686</definedName>
    <definedName name="device._person_contact._company.devgroup_vakadr">'data'!$B$691</definedName>
    <definedName name="device._person_contact._company.email">'data'!$B$676</definedName>
    <definedName name="device._person_contact._company.enabled">'data'!$B$658</definedName>
    <definedName name="device._person_contact._company.inspection_date_next">'data'!$B$701</definedName>
    <definedName name="device._person_contact._company.inspection_institution">'data'!$B$700</definedName>
    <definedName name="device._person_contact._company.inspection_overdue_count">'data'!$B$702</definedName>
    <definedName name="device._person_contact._company.inspection_soon_count">'data'!$B$704</definedName>
    <definedName name="device._person_contact._company.inspection_upcoming_count">'data'!$B$703</definedName>
    <definedName name="device._person_contact._company.migrated">'data'!$B$659</definedName>
    <definedName name="device._person_contact._company.migration">'data'!$B$660</definedName>
    <definedName name="device._person_contact._company.migration_target">'data'!$B$661</definedName>
    <definedName name="device._person_contact._company.name">'data'!$B$657</definedName>
    <definedName name="device._person_contact._company.notes">'data'!$B$674</definedName>
    <definedName name="device._person_contact._company.ped_licence">'data'!$B$705</definedName>
    <definedName name="device._person_contact._company.role_energyplant">'data'!$B$696</definedName>
    <definedName name="device._person_contact._company.role_government">'data'!$B$697</definedName>
    <definedName name="device._person_contact._company.role_manufacturer">'data'!$B$695</definedName>
    <definedName name="device._person_contact._company.role_processplant">'data'!$B$698</definedName>
    <definedName name="device._person_contact._company.role_transport">'data'!$B$699</definedName>
    <definedName name="device._person_contact._company.StartTime">'data'!$B$662</definedName>
    <definedName name="device._person_contact._company.state">'data'!$B$675</definedName>
    <definedName name="device._person_contact._company.street_post">'data'!$B$667</definedName>
    <definedName name="device._person_contact._company.street_visit">'data'!$B$673</definedName>
    <definedName name="device._person_contact._company.UpdateTime">'data'!$B$665</definedName>
    <definedName name="device._person_contact._company.uuid">'data'!$B$655</definedName>
    <definedName name="device._person_contact._company.zip_code">'data'!$B$670</definedName>
    <definedName name="device._person_contact._company.zip_code_visit">'data'!$B$668</definedName>
    <definedName name="device._person_contact.aindex">'data'!$B$619</definedName>
    <definedName name="device._person_contact.birth_date">'data'!$B$646</definedName>
    <definedName name="device._person_contact.birth_place">'data'!$B$647</definedName>
    <definedName name="device._person_contact.company">'data'!$B$620</definedName>
    <definedName name="device._person_contact.company_admin">'data'!$B$652</definedName>
    <definedName name="device._person_contact.company_role">'data'!$B$623</definedName>
    <definedName name="device._person_contact.competence_lpg_operator">'data'!$B$644</definedName>
    <definedName name="device._person_contact.competence_lpg_supervisor">'data'!$B$643</definedName>
    <definedName name="device._person_contact.delivery_address">'data'!$B$639</definedName>
    <definedName name="device._person_contact.email">'data'!$B$628</definedName>
    <definedName name="device._person_contact.enabled">'data'!$B$645</definedName>
    <definedName name="device._person_contact.firstname">'data'!$B$625</definedName>
    <definedName name="device._person_contact.has_device">'data'!$B$653</definedName>
    <definedName name="device._person_contact.has_form">'data'!$B$654</definedName>
    <definedName name="device._person_contact.InsertTime">'data'!$B$640</definedName>
    <definedName name="device._person_contact.jobtitle">'data'!$B$631</definedName>
    <definedName name="device._person_contact.lang">'data'!$B$649</definedName>
    <definedName name="device._person_contact.login_inspektor_app">'data'!$B$651</definedName>
    <definedName name="device._person_contact.login_tarkes_app">'data'!$B$650</definedName>
    <definedName name="device._person_contact.migrated">'data'!$B$642</definedName>
    <definedName name="device._person_contact.migration">'data'!$B$621</definedName>
    <definedName name="device._person_contact.migration_target">'data'!$B$622</definedName>
    <definedName name="device._person_contact.name">'data'!$B$624</definedName>
    <definedName name="device._person_contact.notes">'data'!$B$636</definedName>
    <definedName name="device._person_contact.phonenumber">'data'!$B$630</definedName>
    <definedName name="device._person_contact.phonenumber_cc">'data'!$B$629</definedName>
    <definedName name="device._person_contact.qualification">'data'!$B$632</definedName>
    <definedName name="device._person_contact.qualification_code">'data'!$B$633</definedName>
    <definedName name="device._person_contact.qualification_lpg">'data'!$B$634</definedName>
    <definedName name="device._person_contact.qualification_ngl">'data'!$B$635</definedName>
    <definedName name="device._person_contact.role">'data'!$B$637</definedName>
    <definedName name="device._person_contact.role_code">'data'!$B$638</definedName>
    <definedName name="device._person_contact.shorthand">'data'!$B$627</definedName>
    <definedName name="device._person_contact.ssn_encrypted">'data'!$B$648</definedName>
    <definedName name="device._person_contact.surname">'data'!$B$626</definedName>
    <definedName name="device._person_contact.UpdateTime">'data'!$B$641</definedName>
    <definedName name="device._person_contact.uuid">'data'!$B$618</definedName>
    <definedName name="device._person_supervisor._company.address_visit">'data'!$B$760</definedName>
    <definedName name="device._person_supervisor._company.aindex">'data'!$B$744</definedName>
    <definedName name="device._person_supervisor._company.area_hame">'data'!$B$769</definedName>
    <definedName name="device._person_supervisor._company.area_kymenlaakso">'data'!$B$768</definedName>
    <definedName name="device._person_supervisor._company.area_lappi">'data'!$B$773</definedName>
    <definedName name="device._person_supervisor._company.area_pohjanmaa">'data'!$B$771</definedName>
    <definedName name="device._person_supervisor._company.area_pohjois">'data'!$B$772</definedName>
    <definedName name="device._person_supervisor._company.area_satakunta">'data'!$B$770</definedName>
    <definedName name="device._person_supervisor._company.area_uusimaa">'data'!$B$766</definedName>
    <definedName name="device._person_supervisor._company.area_varsinais">'data'!$B$767</definedName>
    <definedName name="device._person_supervisor._company.business_id">'data'!$B$751</definedName>
    <definedName name="device._person_supervisor._company.business_id_check">'data'!$B$752</definedName>
    <definedName name="device._person_supervisor._company.city">'data'!$B$759</definedName>
    <definedName name="device._person_supervisor._company.city_visit">'data'!$B$757</definedName>
    <definedName name="device._person_supervisor._company.customer_value">'data'!$B$765</definedName>
    <definedName name="device._person_supervisor._company.datasource">'data'!$B$754</definedName>
    <definedName name="device._person_supervisor._company.devgroup_a2">'data'!$B$780</definedName>
    <definedName name="device._person_supervisor._company.devgroup_biokaasu">'data'!$B$778</definedName>
    <definedName name="device._person_supervisor._company.devgroup_g">'data'!$B$781</definedName>
    <definedName name="device._person_supervisor._company.devgroup_kemikaali">'data'!$B$775</definedName>
    <definedName name="device._person_supervisor._company.devgroup_maakaasu">'data'!$B$777</definedName>
    <definedName name="device._person_supervisor._company.devgroup_nestekaasu">'data'!$B$776</definedName>
    <definedName name="device._person_supervisor._company.devgroup_other">'data'!$B$782</definedName>
    <definedName name="device._person_supervisor._company.devgroup_paine">'data'!$B$774</definedName>
    <definedName name="device._person_supervisor._company.devgroup_vakadr">'data'!$B$779</definedName>
    <definedName name="device._person_supervisor._company.email">'data'!$B$764</definedName>
    <definedName name="device._person_supervisor._company.enabled">'data'!$B$746</definedName>
    <definedName name="device._person_supervisor._company.inspection_date_next">'data'!$B$789</definedName>
    <definedName name="device._person_supervisor._company.inspection_institution">'data'!$B$788</definedName>
    <definedName name="device._person_supervisor._company.inspection_overdue_count">'data'!$B$790</definedName>
    <definedName name="device._person_supervisor._company.inspection_soon_count">'data'!$B$792</definedName>
    <definedName name="device._person_supervisor._company.inspection_upcoming_count">'data'!$B$791</definedName>
    <definedName name="device._person_supervisor._company.migrated">'data'!$B$747</definedName>
    <definedName name="device._person_supervisor._company.migration">'data'!$B$748</definedName>
    <definedName name="device._person_supervisor._company.migration_target">'data'!$B$749</definedName>
    <definedName name="device._person_supervisor._company.name">'data'!$B$745</definedName>
    <definedName name="device._person_supervisor._company.notes">'data'!$B$762</definedName>
    <definedName name="device._person_supervisor._company.ped_licence">'data'!$B$793</definedName>
    <definedName name="device._person_supervisor._company.role_energyplant">'data'!$B$784</definedName>
    <definedName name="device._person_supervisor._company.role_government">'data'!$B$785</definedName>
    <definedName name="device._person_supervisor._company.role_manufacturer">'data'!$B$783</definedName>
    <definedName name="device._person_supervisor._company.role_processplant">'data'!$B$786</definedName>
    <definedName name="device._person_supervisor._company.role_transport">'data'!$B$787</definedName>
    <definedName name="device._person_supervisor._company.StartTime">'data'!$B$750</definedName>
    <definedName name="device._person_supervisor._company.state">'data'!$B$763</definedName>
    <definedName name="device._person_supervisor._company.street_post">'data'!$B$755</definedName>
    <definedName name="device._person_supervisor._company.street_visit">'data'!$B$761</definedName>
    <definedName name="device._person_supervisor._company.UpdateTime">'data'!$B$753</definedName>
    <definedName name="device._person_supervisor._company.uuid">'data'!$B$743</definedName>
    <definedName name="device._person_supervisor._company.zip_code">'data'!$B$758</definedName>
    <definedName name="device._person_supervisor._company.zip_code_visit">'data'!$B$756</definedName>
    <definedName name="device._person_supervisor.aindex">'data'!$B$707</definedName>
    <definedName name="device._person_supervisor.birth_date">'data'!$B$734</definedName>
    <definedName name="device._person_supervisor.birth_place">'data'!$B$735</definedName>
    <definedName name="device._person_supervisor.company">'data'!$B$708</definedName>
    <definedName name="device._person_supervisor.company_admin">'data'!$B$740</definedName>
    <definedName name="device._person_supervisor.company_role">'data'!$B$711</definedName>
    <definedName name="device._person_supervisor.competence_lpg_operator">'data'!$B$732</definedName>
    <definedName name="device._person_supervisor.competence_lpg_supervisor">'data'!$B$731</definedName>
    <definedName name="device._person_supervisor.delivery_address">'data'!$B$727</definedName>
    <definedName name="device._person_supervisor.email">'data'!$B$716</definedName>
    <definedName name="device._person_supervisor.enabled">'data'!$B$733</definedName>
    <definedName name="device._person_supervisor.firstname">'data'!$B$713</definedName>
    <definedName name="device._person_supervisor.has_device">'data'!$B$741</definedName>
    <definedName name="device._person_supervisor.has_form">'data'!$B$742</definedName>
    <definedName name="device._person_supervisor.InsertTime">'data'!$B$728</definedName>
    <definedName name="device._person_supervisor.jobtitle">'data'!$B$719</definedName>
    <definedName name="device._person_supervisor.lang">'data'!$B$737</definedName>
    <definedName name="device._person_supervisor.login_inspektor_app">'data'!$B$739</definedName>
    <definedName name="device._person_supervisor.login_tarkes_app">'data'!$B$738</definedName>
    <definedName name="device._person_supervisor.migrated">'data'!$B$730</definedName>
    <definedName name="device._person_supervisor.migration">'data'!$B$709</definedName>
    <definedName name="device._person_supervisor.migration_target">'data'!$B$710</definedName>
    <definedName name="device._person_supervisor.name">'data'!$B$712</definedName>
    <definedName name="device._person_supervisor.notes">'data'!$B$724</definedName>
    <definedName name="device._person_supervisor.phonenumber">'data'!$B$718</definedName>
    <definedName name="device._person_supervisor.phonenumber_cc">'data'!$B$717</definedName>
    <definedName name="device._person_supervisor.qualification">'data'!$B$720</definedName>
    <definedName name="device._person_supervisor.qualification_code">'data'!$B$721</definedName>
    <definedName name="device._person_supervisor.qualification_lpg">'data'!$B$722</definedName>
    <definedName name="device._person_supervisor.qualification_ngl">'data'!$B$723</definedName>
    <definedName name="device._person_supervisor.role">'data'!$B$725</definedName>
    <definedName name="device._person_supervisor.role_code">'data'!$B$726</definedName>
    <definedName name="device._person_supervisor.shorthand">'data'!$B$715</definedName>
    <definedName name="device._person_supervisor.ssn_encrypted">'data'!$B$736</definedName>
    <definedName name="device._person_supervisor.surname">'data'!$B$714</definedName>
    <definedName name="device._person_supervisor.UpdateTime">'data'!$B$729</definedName>
    <definedName name="device._person_supervisor.uuid">'data'!$B$706</definedName>
    <definedName name="device._person_supervisor_alt._company.address_visit">'data'!$B$848</definedName>
    <definedName name="device._person_supervisor_alt._company.aindex">'data'!$B$832</definedName>
    <definedName name="device._person_supervisor_alt._company.area_hame">'data'!$B$857</definedName>
    <definedName name="device._person_supervisor_alt._company.area_kymenlaakso">'data'!$B$856</definedName>
    <definedName name="device._person_supervisor_alt._company.area_lappi">'data'!$B$861</definedName>
    <definedName name="device._person_supervisor_alt._company.area_pohjanmaa">'data'!$B$859</definedName>
    <definedName name="device._person_supervisor_alt._company.area_pohjois">'data'!$B$860</definedName>
    <definedName name="device._person_supervisor_alt._company.area_satakunta">'data'!$B$858</definedName>
    <definedName name="device._person_supervisor_alt._company.area_uusimaa">'data'!$B$854</definedName>
    <definedName name="device._person_supervisor_alt._company.area_varsinais">'data'!$B$855</definedName>
    <definedName name="device._person_supervisor_alt._company.business_id">'data'!$B$839</definedName>
    <definedName name="device._person_supervisor_alt._company.business_id_check">'data'!$B$840</definedName>
    <definedName name="device._person_supervisor_alt._company.city">'data'!$B$847</definedName>
    <definedName name="device._person_supervisor_alt._company.city_visit">'data'!$B$845</definedName>
    <definedName name="device._person_supervisor_alt._company.customer_value">'data'!$B$853</definedName>
    <definedName name="device._person_supervisor_alt._company.datasource">'data'!$B$842</definedName>
    <definedName name="device._person_supervisor_alt._company.devgroup_a2">'data'!$B$868</definedName>
    <definedName name="device._person_supervisor_alt._company.devgroup_biokaasu">'data'!$B$866</definedName>
    <definedName name="device._person_supervisor_alt._company.devgroup_g">'data'!$B$869</definedName>
    <definedName name="device._person_supervisor_alt._company.devgroup_kemikaali">'data'!$B$863</definedName>
    <definedName name="device._person_supervisor_alt._company.devgroup_maakaasu">'data'!$B$865</definedName>
    <definedName name="device._person_supervisor_alt._company.devgroup_nestekaasu">'data'!$B$864</definedName>
    <definedName name="device._person_supervisor_alt._company.devgroup_other">'data'!$B$870</definedName>
    <definedName name="device._person_supervisor_alt._company.devgroup_paine">'data'!$B$862</definedName>
    <definedName name="device._person_supervisor_alt._company.devgroup_vakadr">'data'!$B$867</definedName>
    <definedName name="device._person_supervisor_alt._company.email">'data'!$B$852</definedName>
    <definedName name="device._person_supervisor_alt._company.enabled">'data'!$B$834</definedName>
    <definedName name="device._person_supervisor_alt._company.inspection_date_next">'data'!$B$877</definedName>
    <definedName name="device._person_supervisor_alt._company.inspection_institution">'data'!$B$876</definedName>
    <definedName name="device._person_supervisor_alt._company.inspection_overdue_count">'data'!$B$878</definedName>
    <definedName name="device._person_supervisor_alt._company.inspection_soon_count">'data'!$B$880</definedName>
    <definedName name="device._person_supervisor_alt._company.inspection_upcoming_count">'data'!$B$879</definedName>
    <definedName name="device._person_supervisor_alt._company.migrated">'data'!$B$835</definedName>
    <definedName name="device._person_supervisor_alt._company.migration">'data'!$B$836</definedName>
    <definedName name="device._person_supervisor_alt._company.migration_target">'data'!$B$837</definedName>
    <definedName name="device._person_supervisor_alt._company.name">'data'!$B$833</definedName>
    <definedName name="device._person_supervisor_alt._company.notes">'data'!$B$850</definedName>
    <definedName name="device._person_supervisor_alt._company.ped_licence">'data'!$B$881</definedName>
    <definedName name="device._person_supervisor_alt._company.role_energyplant">'data'!$B$872</definedName>
    <definedName name="device._person_supervisor_alt._company.role_government">'data'!$B$873</definedName>
    <definedName name="device._person_supervisor_alt._company.role_manufacturer">'data'!$B$871</definedName>
    <definedName name="device._person_supervisor_alt._company.role_processplant">'data'!$B$874</definedName>
    <definedName name="device._person_supervisor_alt._company.role_transport">'data'!$B$875</definedName>
    <definedName name="device._person_supervisor_alt._company.StartTime">'data'!$B$838</definedName>
    <definedName name="device._person_supervisor_alt._company.state">'data'!$B$851</definedName>
    <definedName name="device._person_supervisor_alt._company.street_post">'data'!$B$843</definedName>
    <definedName name="device._person_supervisor_alt._company.street_visit">'data'!$B$849</definedName>
    <definedName name="device._person_supervisor_alt._company.UpdateTime">'data'!$B$841</definedName>
    <definedName name="device._person_supervisor_alt._company.uuid">'data'!$B$831</definedName>
    <definedName name="device._person_supervisor_alt._company.zip_code">'data'!$B$846</definedName>
    <definedName name="device._person_supervisor_alt._company.zip_code_visit">'data'!$B$844</definedName>
    <definedName name="device._person_supervisor_alt.aindex">'data'!$B$795</definedName>
    <definedName name="device._person_supervisor_alt.birth_date">'data'!$B$822</definedName>
    <definedName name="device._person_supervisor_alt.birth_place">'data'!$B$823</definedName>
    <definedName name="device._person_supervisor_alt.company">'data'!$B$796</definedName>
    <definedName name="device._person_supervisor_alt.company_admin">'data'!$B$828</definedName>
    <definedName name="device._person_supervisor_alt.company_role">'data'!$B$799</definedName>
    <definedName name="device._person_supervisor_alt.competence_lpg_operator">'data'!$B$820</definedName>
    <definedName name="device._person_supervisor_alt.competence_lpg_supervisor">'data'!$B$819</definedName>
    <definedName name="device._person_supervisor_alt.delivery_address">'data'!$B$815</definedName>
    <definedName name="device._person_supervisor_alt.email">'data'!$B$804</definedName>
    <definedName name="device._person_supervisor_alt.enabled">'data'!$B$821</definedName>
    <definedName name="device._person_supervisor_alt.firstname">'data'!$B$801</definedName>
    <definedName name="device._person_supervisor_alt.has_device">'data'!$B$829</definedName>
    <definedName name="device._person_supervisor_alt.has_form">'data'!$B$830</definedName>
    <definedName name="device._person_supervisor_alt.InsertTime">'data'!$B$816</definedName>
    <definedName name="device._person_supervisor_alt.jobtitle">'data'!$B$807</definedName>
    <definedName name="device._person_supervisor_alt.lang">'data'!$B$825</definedName>
    <definedName name="device._person_supervisor_alt.login_inspektor_app">'data'!$B$827</definedName>
    <definedName name="device._person_supervisor_alt.login_tarkes_app">'data'!$B$826</definedName>
    <definedName name="device._person_supervisor_alt.migrated">'data'!$B$818</definedName>
    <definedName name="device._person_supervisor_alt.migration">'data'!$B$797</definedName>
    <definedName name="device._person_supervisor_alt.migration_target">'data'!$B$798</definedName>
    <definedName name="device._person_supervisor_alt.name">'data'!$B$800</definedName>
    <definedName name="device._person_supervisor_alt.notes">'data'!$B$812</definedName>
    <definedName name="device._person_supervisor_alt.phonenumber">'data'!$B$806</definedName>
    <definedName name="device._person_supervisor_alt.phonenumber_cc">'data'!$B$805</definedName>
    <definedName name="device._person_supervisor_alt.qualification">'data'!$B$808</definedName>
    <definedName name="device._person_supervisor_alt.qualification_code">'data'!$B$809</definedName>
    <definedName name="device._person_supervisor_alt.qualification_lpg">'data'!$B$810</definedName>
    <definedName name="device._person_supervisor_alt.qualification_ngl">'data'!$B$811</definedName>
    <definedName name="device._person_supervisor_alt.role">'data'!$B$813</definedName>
    <definedName name="device._person_supervisor_alt.role_code">'data'!$B$814</definedName>
    <definedName name="device._person_supervisor_alt.shorthand">'data'!$B$803</definedName>
    <definedName name="device._person_supervisor_alt.ssn_encrypted">'data'!$B$824</definedName>
    <definedName name="device._person_supervisor_alt.surname">'data'!$B$802</definedName>
    <definedName name="device._person_supervisor_alt.UpdateTime">'data'!$B$817</definedName>
    <definedName name="device._person_supervisor_alt.uuid">'data'!$B$794</definedName>
    <definedName name="device.aindex">'data'!$B$273</definedName>
    <definedName name="device.category_code">'data'!$B$317</definedName>
    <definedName name="device.category_description">'data'!$B$318</definedName>
    <definedName name="device.certificate_latest_int">'data'!$B$283</definedName>
    <definedName name="device.class_description">'data'!$B$410</definedName>
    <definedName name="device.company_holder">'data'!$B$299</definedName>
    <definedName name="device.company_importer">'data'!$B$301</definedName>
    <definedName name="device.company_manufacturer">'data'!$B$300</definedName>
    <definedName name="device.company_owner">'data'!$B$298</definedName>
    <definedName name="device.container_number">'data'!$B$306</definedName>
    <definedName name="device.content_primary">'data'!$B$350</definedName>
    <definedName name="device.content_primary_density">'data'!$B$353</definedName>
    <definedName name="device.content_primary_subtitle">'data'!$B$352</definedName>
    <definedName name="device.content_primary_title">'data'!$B$351</definedName>
    <definedName name="device.content_state1">'data'!$B$354</definedName>
    <definedName name="device.content_state1_subtitle">'data'!$B$356</definedName>
    <definedName name="device.content_state1_title">'data'!$B$355</definedName>
    <definedName name="device.content_state2">'data'!$B$357</definedName>
    <definedName name="device.content_state2_subtitle">'data'!$B$359</definedName>
    <definedName name="device.content_state2_title">'data'!$B$358</definedName>
    <definedName name="device.content_state3">'data'!$B$360</definedName>
    <definedName name="device.content_state3_subtitle">'data'!$B$362</definedName>
    <definedName name="device.content_state3_title">'data'!$B$361</definedName>
    <definedName name="device.cycle_condition_inspection">'data'!$B$379</definedName>
    <definedName name="device.cycle_followup">'data'!$B$377</definedName>
    <definedName name="device.cycle_inside_inspection">'data'!$B$384</definedName>
    <definedName name="device.cycle_operational_inspection">'data'!$B$380</definedName>
    <definedName name="device.cycle_other_inspection">'data'!$B$376</definedName>
    <definedName name="device.cycle_scheduled_inspection">'data'!$B$381</definedName>
    <definedName name="device.cycle_scheduled_pressure">'data'!$B$383</definedName>
    <definedName name="device.cycle_seal_inspection">'data'!$B$378</definedName>
    <definedName name="device.cycle_usage_inspection">'data'!$B$382</definedName>
    <definedName name="device.delete_allowed">'data'!$B$413</definedName>
    <definedName name="device.dn_state1">'data'!$B$395</definedName>
    <definedName name="device.dn_state2">'data'!$B$396</definedName>
    <definedName name="device.dn_state3">'data'!$B$397</definedName>
    <definedName name="device.EditDate">'data'!$B$281</definedName>
    <definedName name="device.editor">'data'!$B$277</definedName>
    <definedName name="device.InsertTime">'data'!$B$386</definedName>
    <definedName name="device.inspection_date_latest">'data'!$B$293</definedName>
    <definedName name="device.inspection_date_next">'data'!$B$294</definedName>
    <definedName name="device.inspector">'data'!$B$278</definedName>
    <definedName name="device.inspector_person_name">'data'!$B$305</definedName>
    <definedName name="device.latest_change_inspection">'data'!$B$375</definedName>
    <definedName name="device.latest_condition_inspection">'data'!$B$369</definedName>
    <definedName name="device.latest_followup">'data'!$B$367</definedName>
    <definedName name="device.latest_inside_inspection">'data'!$B$374</definedName>
    <definedName name="device.latest_operational_inspection">'data'!$B$370</definedName>
    <definedName name="device.latest_other_inspection">'data'!$B$366</definedName>
    <definedName name="device.latest_scheduled_inspection">'data'!$B$371</definedName>
    <definedName name="device.latest_scheduled_pressure">'data'!$B$373</definedName>
    <definedName name="device.latest_seal_inspection">'data'!$B$368</definedName>
    <definedName name="device.latest_usage_inspection">'data'!$B$372</definedName>
    <definedName name="device.location_address">'data'!$B$313</definedName>
    <definedName name="device.location_city">'data'!$B$316</definedName>
    <definedName name="device.location_description">'data'!$B$312</definedName>
    <definedName name="device.location_device">'data'!$B$311</definedName>
    <definedName name="device.location_state1">'data'!$B$392</definedName>
    <definedName name="device.location_state2">'data'!$B$393</definedName>
    <definedName name="device.location_state3">'data'!$B$394</definedName>
    <definedName name="device.location_street">'data'!$B$314</definedName>
    <definedName name="device.location_zip_code">'data'!$B$315</definedName>
    <definedName name="device.manufacturing_number">'data'!$B$308</definedName>
    <definedName name="device.manufacturing_standard">'data'!$B$310</definedName>
    <definedName name="device.manufacturing_standardby">'data'!$B$309</definedName>
    <definedName name="device.manufacturing_year">'data'!$B$307</definedName>
    <definedName name="device.next_condition_inspection">'data'!$B$291</definedName>
    <definedName name="device.next_followup">'data'!$B$289</definedName>
    <definedName name="device.next_inside_inspection">'data'!$B$285</definedName>
    <definedName name="device.next_operational_inspection">'data'!$B$290</definedName>
    <definedName name="device.next_other_inspection">'data'!$B$288</definedName>
    <definedName name="device.next_scheduled_inspection">'data'!$B$287</definedName>
    <definedName name="device.next_scheduled_pressure">'data'!$B$286</definedName>
    <definedName name="device.next_seal_inspection">'data'!$B$292</definedName>
    <definedName name="device.next_usage_inspection">'data'!$B$284</definedName>
    <definedName name="device.notes">'data'!$B$280</definedName>
    <definedName name="device.orbeon_import_allowed">'data'!$B$387</definedName>
    <definedName name="device.orbeon_imported">'data'!$B$388</definedName>
    <definedName name="device.person_contact">'data'!$B$302</definedName>
    <definedName name="device.person_supervisor">'data'!$B$303</definedName>
    <definedName name="device.person_supervisor_alt">'data'!$B$304</definedName>
    <definedName name="device.person_supervisor_alt_qualification">'data'!$B$402</definedName>
    <definedName name="device.person_supervisor_alt_qualification_code">'data'!$B$403</definedName>
    <definedName name="device.person_supervisor_alt_role">'data'!$B$400</definedName>
    <definedName name="device.person_supervisor_alt_role_code">'data'!$B$401</definedName>
    <definedName name="device.person_supervisor_qualification">'data'!$B$404</definedName>
    <definedName name="device.person_supervisor_qualification_code">'data'!$B$405</definedName>
    <definedName name="device.person_supervisor_role">'data'!$B$398</definedName>
    <definedName name="device.person_supervisor_role_code">'data'!$B$399</definedName>
    <definedName name="device.power_state1">'data'!$B$363</definedName>
    <definedName name="device.power_state2">'data'!$B$364</definedName>
    <definedName name="device.power_state3">'data'!$B$365</definedName>
    <definedName name="device.primary_class">'data'!$B$409</definedName>
    <definedName name="device.primary_diameter">'data'!$B$406</definedName>
    <definedName name="device.primary_fuel">'data'!$B$334</definedName>
    <definedName name="device.primary_fuel_code">'data'!$B$333</definedName>
    <definedName name="device.primary_lenght">'data'!$B$408</definedName>
    <definedName name="device.primary_volume">'data'!$B$407</definedName>
    <definedName name="device.ps_state1_max">'data'!$B$336</definedName>
    <definedName name="device.ps_state1_min">'data'!$B$335</definedName>
    <definedName name="device.ps_state2_max">'data'!$B$338</definedName>
    <definedName name="device.ps_state2_min">'data'!$B$337</definedName>
    <definedName name="device.ps_state3_max">'data'!$B$340</definedName>
    <definedName name="device.ps_state3_min">'data'!$B$339</definedName>
    <definedName name="device.reg">'data'!$B$274</definedName>
    <definedName name="device.reg_prev">'data'!$B$275</definedName>
    <definedName name="device.reg_unavailable">'data'!$B$276</definedName>
    <definedName name="device.running_number">'data'!$B$295</definedName>
    <definedName name="device.running_number_changed">'data'!$B$296</definedName>
    <definedName name="device.running_number_history">'data'!$B$297</definedName>
    <definedName name="device.running_number_static">'data'!$B$412</definedName>
    <definedName name="device.safety_device_description">'data'!$B$411</definedName>
    <definedName name="device.stucture_bottom_material">'data'!$B$328</definedName>
    <definedName name="device.stucture_bottom_strength">'data'!$B$329</definedName>
    <definedName name="device.stucture_code">'data'!$B$324</definedName>
    <definedName name="device.stucture_description">'data'!$B$325</definedName>
    <definedName name="device.stucture_drawings">'data'!$B$332</definedName>
    <definedName name="device.stucture_sheat_material">'data'!$B$326</definedName>
    <definedName name="device.stucture_sheat_strength">'data'!$B$327</definedName>
    <definedName name="device.stucture_topend_material">'data'!$B$330</definedName>
    <definedName name="device.stucture_topend_strength">'data'!$B$331</definedName>
    <definedName name="device.subcategory_code">'data'!$B$319</definedName>
    <definedName name="device.subcategory_description">'data'!$B$320</definedName>
    <definedName name="device.substucture_description">'data'!$B$321</definedName>
    <definedName name="device.title">'data'!$B$279</definedName>
    <definedName name="device.title_state1">'data'!$B$389</definedName>
    <definedName name="device.title_state2">'data'!$B$390</definedName>
    <definedName name="device.title_state3">'data'!$B$391</definedName>
    <definedName name="device.ts_state1_max">'data'!$B$342</definedName>
    <definedName name="device.ts_state1_min">'data'!$B$341</definedName>
    <definedName name="device.ts_state2_max">'data'!$B$344</definedName>
    <definedName name="device.ts_state2_min">'data'!$B$343</definedName>
    <definedName name="device.ts_state3_max">'data'!$B$346</definedName>
    <definedName name="device.ts_state3_min">'data'!$B$345</definedName>
    <definedName name="device.UpdateTime">'data'!$B$385</definedName>
    <definedName name="device.usage_method_code">'data'!$B$322</definedName>
    <definedName name="device.usage_method_description">'data'!$B$323</definedName>
    <definedName name="device.uuid">'data'!$B$272</definedName>
    <definedName name="device.v_state1">'data'!$B$347</definedName>
    <definedName name="device.v_state2">'data'!$B$348</definedName>
    <definedName name="device.v_state3">'data'!$B$349</definedName>
    <definedName name="device.version">'data'!$B$282</definedName>
    <definedName name="eko_huomiot">'data'!$B$1031</definedName>
    <definedName name="eristeet">'data'!$B$983</definedName>
    <definedName name="first_inspection">'data'!$B$882</definedName>
    <definedName name="followup_inspection">'data'!$B$888</definedName>
    <definedName name="form._employer_create._signature.aindex">'data'!$B$212</definedName>
    <definedName name="form._employer_create._signature.content">'data'!$B$215</definedName>
    <definedName name="form._employer_create._signature.description">'data'!$B$217</definedName>
    <definedName name="form._employer_create._signature.ext">'data'!$B$223</definedName>
    <definedName name="form._employer_create._signature.filename">'data'!$B$220</definedName>
    <definedName name="form._employer_create._signature.hash">'data'!$B$219</definedName>
    <definedName name="form._employer_create._signature.local_path">'data'!$B$226</definedName>
    <definedName name="form._employer_create._signature.protected">'data'!$B$227</definedName>
    <definedName name="form._employer_create._signature.ref">'data'!$B$213</definedName>
    <definedName name="form._employer_create._signature.size">'data'!$B$224</definedName>
    <definedName name="form._employer_create._signature.StartTime">'data'!$B$218</definedName>
    <definedName name="form._employer_create._signature.title">'data'!$B$216</definedName>
    <definedName name="form._employer_create._signature.type">'data'!$B$222</definedName>
    <definedName name="form._employer_create._signature.uploader">'data'!$B$214</definedName>
    <definedName name="form._employer_create._signature.url">'data'!$B$221</definedName>
    <definedName name="form._employer_create._signature.uuid">'data'!$B$211</definedName>
    <definedName name="form._employer_create._signature.version">'data'!$B$225</definedName>
    <definedName name="form._employer_create.admin">'data'!$B$193</definedName>
    <definedName name="form._employer_create.city">'data'!$B$202</definedName>
    <definedName name="form._employer_create.company">'data'!$B$187</definedName>
    <definedName name="form._employer_create.company_admin">'data'!$B$194</definedName>
    <definedName name="form._employer_create.creator">'data'!$B$188</definedName>
    <definedName name="form._employer_create.creator_ip">'data'!$B$189</definedName>
    <definedName name="form._employer_create.datasource">'data'!$B$198</definedName>
    <definedName name="form._employer_create.developer">'data'!$B$200</definedName>
    <definedName name="form._employer_create.email">'data'!$B$185</definedName>
    <definedName name="form._employer_create.enabled">'data'!$B$192</definedName>
    <definedName name="form._employer_create.finuid">'data'!$B$199</definedName>
    <definedName name="form._employer_create.frontend_version">'data'!$B$210</definedName>
    <definedName name="form._employer_create.jobtitle">'data'!$B$203</definedName>
    <definedName name="form._employer_create.lang">'data'!$B$209</definedName>
    <definedName name="form._employer_create.LastLogin">'data'!$B$197</definedName>
    <definedName name="form._employer_create.name">'data'!$B$186</definedName>
    <definedName name="form._employer_create.phonenumber">'data'!$B$204</definedName>
    <definedName name="form._employer_create.pressure_meter_number">'data'!$B$207</definedName>
    <definedName name="form._employer_create.pressure_sensor_number">'data'!$B$208</definedName>
    <definedName name="form._employer_create.signature_upload">'data'!$B$190</definedName>
    <definedName name="form._employer_create.signature_url">'data'!$B$191</definedName>
    <definedName name="form._employer_create.StartTime">'data'!$B$195</definedName>
    <definedName name="form._employer_create.street">'data'!$B$205</definedName>
    <definedName name="form._employer_create.UpdateTime">'data'!$B$196</definedName>
    <definedName name="form._employer_create.uuid">'data'!$B$184</definedName>
    <definedName name="form._employer_create.x509_login">'data'!$B$201</definedName>
    <definedName name="form._employer_create.zip_code">'data'!$B$206</definedName>
    <definedName name="form._employer_update._signature.aindex">'data'!$B$256</definedName>
    <definedName name="form._employer_update._signature.content">'data'!$B$259</definedName>
    <definedName name="form._employer_update._signature.description">'data'!$B$261</definedName>
    <definedName name="form._employer_update._signature.ext">'data'!$B$267</definedName>
    <definedName name="form._employer_update._signature.filename">'data'!$B$264</definedName>
    <definedName name="form._employer_update._signature.hash">'data'!$B$263</definedName>
    <definedName name="form._employer_update._signature.local_path">'data'!$B$270</definedName>
    <definedName name="form._employer_update._signature.protected">'data'!$B$271</definedName>
    <definedName name="form._employer_update._signature.ref">'data'!$B$257</definedName>
    <definedName name="form._employer_update._signature.size">'data'!$B$268</definedName>
    <definedName name="form._employer_update._signature.StartTime">'data'!$B$262</definedName>
    <definedName name="form._employer_update._signature.title">'data'!$B$260</definedName>
    <definedName name="form._employer_update._signature.type">'data'!$B$266</definedName>
    <definedName name="form._employer_update._signature.uploader">'data'!$B$258</definedName>
    <definedName name="form._employer_update._signature.url">'data'!$B$265</definedName>
    <definedName name="form._employer_update._signature.uuid">'data'!$B$255</definedName>
    <definedName name="form._employer_update._signature.version">'data'!$B$269</definedName>
    <definedName name="form._employer_update.admin">'data'!$B$237</definedName>
    <definedName name="form._employer_update.city">'data'!$B$246</definedName>
    <definedName name="form._employer_update.company">'data'!$B$231</definedName>
    <definedName name="form._employer_update.company_admin">'data'!$B$238</definedName>
    <definedName name="form._employer_update.creator">'data'!$B$232</definedName>
    <definedName name="form._employer_update.creator_ip">'data'!$B$233</definedName>
    <definedName name="form._employer_update.datasource">'data'!$B$242</definedName>
    <definedName name="form._employer_update.developer">'data'!$B$244</definedName>
    <definedName name="form._employer_update.email">'data'!$B$229</definedName>
    <definedName name="form._employer_update.enabled">'data'!$B$236</definedName>
    <definedName name="form._employer_update.finuid">'data'!$B$243</definedName>
    <definedName name="form._employer_update.frontend_version">'data'!$B$254</definedName>
    <definedName name="form._employer_update.jobtitle">'data'!$B$247</definedName>
    <definedName name="form._employer_update.lang">'data'!$B$253</definedName>
    <definedName name="form._employer_update.LastLogin">'data'!$B$241</definedName>
    <definedName name="form._employer_update.name">'data'!$B$230</definedName>
    <definedName name="form._employer_update.phonenumber">'data'!$B$248</definedName>
    <definedName name="form._employer_update.pressure_meter_number">'data'!$B$251</definedName>
    <definedName name="form._employer_update.pressure_sensor_number">'data'!$B$252</definedName>
    <definedName name="form._employer_update.signature_upload">'data'!$B$234</definedName>
    <definedName name="form._employer_update.signature_url">'data'!$B$235</definedName>
    <definedName name="form._employer_update.StartTime">'data'!$B$239</definedName>
    <definedName name="form._employer_update.street">'data'!$B$249</definedName>
    <definedName name="form._employer_update.UpdateTime">'data'!$B$240</definedName>
    <definedName name="form._employer_update.uuid">'data'!$B$228</definedName>
    <definedName name="form._employer_update.x509_login">'data'!$B$245</definedName>
    <definedName name="form._employer_update.zip_code">'data'!$B$250</definedName>
    <definedName name="form.aindex">'data'!$B$138</definedName>
    <definedName name="form.aindex_bundle">'data'!$B$141</definedName>
    <definedName name="form.aindex_form_template">'data'!$B$139</definedName>
    <definedName name="form.archive">'data'!$B$183</definedName>
    <definedName name="form.company">'data'!$B$146</definedName>
    <definedName name="form.company_create">'data'!$B$150</definedName>
    <definedName name="form.content_md5">'data'!$B$158</definedName>
    <definedName name="form.content_report_md5">'data'!$B$159</definedName>
    <definedName name="form.device">'data'!$B$147</definedName>
    <definedName name="form.employer_create">'data'!$B$151</definedName>
    <definedName name="form.employer_update">'data'!$B$152</definedName>
    <definedName name="form.export_date">'data'!$B$172</definedName>
    <definedName name="form.export_lock">'data'!$B$174</definedName>
    <definedName name="form.export_time">'data'!$B$173</definedName>
    <definedName name="form.fill_state">'data'!$B$156</definedName>
    <definedName name="form.form_report_template">'data'!$B$143</definedName>
    <definedName name="form.form_template">'data'!$B$142</definedName>
    <definedName name="form.InsertTime">'data'!$B$160</definedName>
    <definedName name="form.lang">'data'!$B$157</definedName>
    <definedName name="form.manual_report">'data'!$B$175</definedName>
    <definedName name="form.pdf_report">'data'!$B$167</definedName>
    <definedName name="form.pdf_title">'data'!$B$169</definedName>
    <definedName name="form.pdf_upload">'data'!$B$166</definedName>
    <definedName name="form.pdf_url">'data'!$B$168</definedName>
    <definedName name="form.person">'data'!$B$148</definedName>
    <definedName name="form.sheet_report">'data'!$B$171</definedName>
    <definedName name="form.sheet_url">'data'!$B$170</definedName>
    <definedName name="form.shortcode_form_template">'data'!$B$140</definedName>
    <definedName name="form.syslog">'data'!$B$182</definedName>
    <definedName name="form.title">'data'!$B$155</definedName>
    <definedName name="form.UpdateTime">'data'!$B$161</definedName>
    <definedName name="form.UpdateTimeReport">'data'!$B$162</definedName>
    <definedName name="form.UpdateTimeTemplate">'data'!$B$163</definedName>
    <definedName name="form.upload">'data'!$B$164</definedName>
    <definedName name="form.upload_url">'data'!$B$165</definedName>
    <definedName name="form.user">'data'!$B$149</definedName>
    <definedName name="form.uuid">'data'!$B$137</definedName>
    <definedName name="form.version">'data'!$B$153</definedName>
    <definedName name="form.version_local">'data'!$B$154</definedName>
    <definedName name="form.xml_error">'data'!$B$177</definedName>
    <definedName name="form.xml_report">'data'!$B$176</definedName>
    <definedName name="form.xml_syslog">'data'!$B$180</definedName>
    <definedName name="form.xml_template">'data'!$B$144</definedName>
    <definedName name="form.xml_template2">'data'!$B$145</definedName>
    <definedName name="form.xml_transfer">'data'!$B$178</definedName>
    <definedName name="form.xml_transfer_target">'data'!$B$181</definedName>
    <definedName name="form.xml_transfer_timestamp">'data'!$B$179</definedName>
    <definedName name="general_description_device">'data'!$B$1476</definedName>
    <definedName name="general_device_image">'data'!$B$1457</definedName>
    <definedName name="general_device_image.aindex">'data'!$B$1459</definedName>
    <definedName name="general_device_image.content">'data'!$B$1462</definedName>
    <definedName name="general_device_image.description">'data'!$B$1464</definedName>
    <definedName name="general_device_image.ext">'data'!$B$1470</definedName>
    <definedName name="general_device_image.filename">'data'!$B$1467</definedName>
    <definedName name="general_device_image.hash">'data'!$B$1466</definedName>
    <definedName name="general_device_image.local_path">'data'!$B$1473</definedName>
    <definedName name="general_device_image.protected">'data'!$B$1474</definedName>
    <definedName name="general_device_image.ref">'data'!$B$1460</definedName>
    <definedName name="general_device_image.size">'data'!$B$1471</definedName>
    <definedName name="general_device_image.StartTime">'data'!$B$1465</definedName>
    <definedName name="general_device_image.title">'data'!$B$1463</definedName>
    <definedName name="general_device_image.type">'data'!$B$1469</definedName>
    <definedName name="general_device_image.uploader">'data'!$B$1461</definedName>
    <definedName name="general_device_image.url">'data'!$B$1468</definedName>
    <definedName name="general_device_image.uuid">'data'!$B$1458</definedName>
    <definedName name="general_device_image.version">'data'!$B$1472</definedName>
    <definedName name="halytys_ja_varmistuslaitteet">'data'!$B$977</definedName>
    <definedName name="hyvaksynta_tarkastaja">'data'!$B$1480</definedName>
    <definedName name="inside_condition">'data'!$B$1475</definedName>
    <definedName name="inside_inspection">'data'!$B$883</definedName>
    <definedName name="inspection_date">'data'!$B$1477</definedName>
    <definedName name="inspection_result">'data'!$B$1455</definedName>
    <definedName name="inspection_result_boolean">'data'!$B$1456</definedName>
    <definedName name="jaksottainen_valvonta">'data'!$B$988</definedName>
    <definedName name="jatkuva_valvonta">'data'!$B$987</definedName>
    <definedName name="kayton_valvojat">'data'!$B$990</definedName>
    <definedName name="kaytto_ja_kp_ohjeet">'data'!$B$985</definedName>
    <definedName name="kayttoarvot_sallitut">'data'!$B$978</definedName>
    <definedName name="kayttotarkastus_huomiot">'data'!$B$1010</definedName>
    <definedName name="kayttotarkastus_tarkastuspaiva">'data'!$B$972</definedName>
    <definedName name="kayttotarkastus_yleiskuva">'data'!$B$992</definedName>
    <definedName name="kayttotarkastus_yleiskuva.aindex">'data'!$B$994</definedName>
    <definedName name="kayttotarkastus_yleiskuva.content">'data'!$B$997</definedName>
    <definedName name="kayttotarkastus_yleiskuva.description">'data'!$B$999</definedName>
    <definedName name="kayttotarkastus_yleiskuva.ext">'data'!$B$1005</definedName>
    <definedName name="kayttotarkastus_yleiskuva.filename">'data'!$B$1002</definedName>
    <definedName name="kayttotarkastus_yleiskuva.hash">'data'!$B$1001</definedName>
    <definedName name="kayttotarkastus_yleiskuva.local_path">'data'!$B$1008</definedName>
    <definedName name="kayttotarkastus_yleiskuva.protected">'data'!$B$1009</definedName>
    <definedName name="kayttotarkastus_yleiskuva.ref">'data'!$B$995</definedName>
    <definedName name="kayttotarkastus_yleiskuva.size">'data'!$B$1006</definedName>
    <definedName name="kayttotarkastus_yleiskuva.StartTime">'data'!$B$1000</definedName>
    <definedName name="kayttotarkastus_yleiskuva.title">'data'!$B$998</definedName>
    <definedName name="kayttotarkastus_yleiskuva.type">'data'!$B$1004</definedName>
    <definedName name="kayttotarkastus_yleiskuva.uploader">'data'!$B$996</definedName>
    <definedName name="kayttotarkastus_yleiskuva.url">'data'!$B$1003</definedName>
    <definedName name="kayttotarkastus_yleiskuva.uuid">'data'!$B$993</definedName>
    <definedName name="kayttotarkastus_yleiskuva.version">'data'!$B$1007</definedName>
    <definedName name="korjausdokumentit">'data'!$B$986</definedName>
    <definedName name="luvo_huomiot">'data'!$B$1021</definedName>
    <definedName name="muut_huomiot">'data'!$B$1284</definedName>
    <definedName name="muut_valokuva1">'data'!$B$1285</definedName>
    <definedName name="muut_valokuva1.aindex">'data'!$B$1287</definedName>
    <definedName name="muut_valokuva1.content">'data'!$B$1290</definedName>
    <definedName name="muut_valokuva1.description">'data'!$B$1292</definedName>
    <definedName name="muut_valokuva1.ext">'data'!$B$1298</definedName>
    <definedName name="muut_valokuva1.filename">'data'!$B$1295</definedName>
    <definedName name="muut_valokuva1.hash">'data'!$B$1294</definedName>
    <definedName name="muut_valokuva1.local_path">'data'!$B$1301</definedName>
    <definedName name="muut_valokuva1.protected">'data'!$B$1302</definedName>
    <definedName name="muut_valokuva1.ref">'data'!$B$1288</definedName>
    <definedName name="muut_valokuva1.size">'data'!$B$1299</definedName>
    <definedName name="muut_valokuva1.StartTime">'data'!$B$1293</definedName>
    <definedName name="muut_valokuva1.title">'data'!$B$1291</definedName>
    <definedName name="muut_valokuva1.type">'data'!$B$1297</definedName>
    <definedName name="muut_valokuva1.uploader">'data'!$B$1289</definedName>
    <definedName name="muut_valokuva1.url">'data'!$B$1296</definedName>
    <definedName name="muut_valokuva1.uuid">'data'!$B$1286</definedName>
    <definedName name="muut_valokuva1.version">'data'!$B$1300</definedName>
    <definedName name="muut_valokuva2">'data'!$B$1303</definedName>
    <definedName name="muut_valokuva2.aindex">'data'!$B$1305</definedName>
    <definedName name="muut_valokuva2.content">'data'!$B$1308</definedName>
    <definedName name="muut_valokuva2.description">'data'!$B$1310</definedName>
    <definedName name="muut_valokuva2.ext">'data'!$B$1316</definedName>
    <definedName name="muut_valokuva2.filename">'data'!$B$1313</definedName>
    <definedName name="muut_valokuva2.hash">'data'!$B$1312</definedName>
    <definedName name="muut_valokuva2.local_path">'data'!$B$1319</definedName>
    <definedName name="muut_valokuva2.protected">'data'!$B$1320</definedName>
    <definedName name="muut_valokuva2.ref">'data'!$B$1306</definedName>
    <definedName name="muut_valokuva2.size">'data'!$B$1317</definedName>
    <definedName name="muut_valokuva2.StartTime">'data'!$B$1311</definedName>
    <definedName name="muut_valokuva2.title">'data'!$B$1309</definedName>
    <definedName name="muut_valokuva2.type">'data'!$B$1315</definedName>
    <definedName name="muut_valokuva2.uploader">'data'!$B$1307</definedName>
    <definedName name="muut_valokuva2.url">'data'!$B$1314</definedName>
    <definedName name="muut_valokuva2.uuid">'data'!$B$1304</definedName>
    <definedName name="muut_valokuva2.version">'data'!$B$1318</definedName>
    <definedName name="muut_valokuva3">'data'!$B$1321</definedName>
    <definedName name="muut_valokuva3.aindex">'data'!$B$1323</definedName>
    <definedName name="muut_valokuva3.content">'data'!$B$1326</definedName>
    <definedName name="muut_valokuva3.description">'data'!$B$1328</definedName>
    <definedName name="muut_valokuva3.ext">'data'!$B$1334</definedName>
    <definedName name="muut_valokuva3.filename">'data'!$B$1331</definedName>
    <definedName name="muut_valokuva3.hash">'data'!$B$1330</definedName>
    <definedName name="muut_valokuva3.local_path">'data'!$B$1337</definedName>
    <definedName name="muut_valokuva3.protected">'data'!$B$1338</definedName>
    <definedName name="muut_valokuva3.ref">'data'!$B$1324</definedName>
    <definedName name="muut_valokuva3.size">'data'!$B$1335</definedName>
    <definedName name="muut_valokuva3.StartTime">'data'!$B$1329</definedName>
    <definedName name="muut_valokuva3.title">'data'!$B$1327</definedName>
    <definedName name="muut_valokuva3.type">'data'!$B$1333</definedName>
    <definedName name="muut_valokuva3.uploader">'data'!$B$1325</definedName>
    <definedName name="muut_valokuva3.url">'data'!$B$1332</definedName>
    <definedName name="muut_valokuva3.uuid">'data'!$B$1322</definedName>
    <definedName name="muut_valokuva3.version">'data'!$B$1336</definedName>
    <definedName name="muut_valokuva4">'data'!$B$1339</definedName>
    <definedName name="muut_valokuva4.aindex">'data'!$B$1341</definedName>
    <definedName name="muut_valokuva4.content">'data'!$B$1344</definedName>
    <definedName name="muut_valokuva4.description">'data'!$B$1346</definedName>
    <definedName name="muut_valokuva4.ext">'data'!$B$1352</definedName>
    <definedName name="muut_valokuva4.filename">'data'!$B$1349</definedName>
    <definedName name="muut_valokuva4.hash">'data'!$B$1348</definedName>
    <definedName name="muut_valokuva4.local_path">'data'!$B$1355</definedName>
    <definedName name="muut_valokuva4.protected">'data'!$B$1356</definedName>
    <definedName name="muut_valokuva4.ref">'data'!$B$1342</definedName>
    <definedName name="muut_valokuva4.size">'data'!$B$1353</definedName>
    <definedName name="muut_valokuva4.StartTime">'data'!$B$1347</definedName>
    <definedName name="muut_valokuva4.title">'data'!$B$1345</definedName>
    <definedName name="muut_valokuva4.type">'data'!$B$1351</definedName>
    <definedName name="muut_valokuva4.uploader">'data'!$B$1343</definedName>
    <definedName name="muut_valokuva4.url">'data'!$B$1350</definedName>
    <definedName name="muut_valokuva4.uuid">'data'!$B$1340</definedName>
    <definedName name="muut_valokuva4.version">'data'!$B$1354</definedName>
    <definedName name="muut_valokuva5">'data'!$B$1357</definedName>
    <definedName name="muut_valokuva5.aindex">'data'!$B$1359</definedName>
    <definedName name="muut_valokuva5.content">'data'!$B$1362</definedName>
    <definedName name="muut_valokuva5.description">'data'!$B$1364</definedName>
    <definedName name="muut_valokuva5.ext">'data'!$B$1370</definedName>
    <definedName name="muut_valokuva5.filename">'data'!$B$1367</definedName>
    <definedName name="muut_valokuva5.hash">'data'!$B$1366</definedName>
    <definedName name="muut_valokuva5.local_path">'data'!$B$1373</definedName>
    <definedName name="muut_valokuva5.protected">'data'!$B$1374</definedName>
    <definedName name="muut_valokuva5.ref">'data'!$B$1360</definedName>
    <definedName name="muut_valokuva5.size">'data'!$B$1371</definedName>
    <definedName name="muut_valokuva5.StartTime">'data'!$B$1365</definedName>
    <definedName name="muut_valokuva5.title">'data'!$B$1363</definedName>
    <definedName name="muut_valokuva5.type">'data'!$B$1369</definedName>
    <definedName name="muut_valokuva5.uploader">'data'!$B$1361</definedName>
    <definedName name="muut_valokuva5.url">'data'!$B$1368</definedName>
    <definedName name="muut_valokuva5.uuid">'data'!$B$1358</definedName>
    <definedName name="muut_valokuva5.version">'data'!$B$1372</definedName>
    <definedName name="muut_valokuva6">'data'!$B$1375</definedName>
    <definedName name="muut_valokuva6.aindex">'data'!$B$1377</definedName>
    <definedName name="muut_valokuva6.content">'data'!$B$1380</definedName>
    <definedName name="muut_valokuva6.description">'data'!$B$1382</definedName>
    <definedName name="muut_valokuva6.ext">'data'!$B$1388</definedName>
    <definedName name="muut_valokuva6.filename">'data'!$B$1385</definedName>
    <definedName name="muut_valokuva6.hash">'data'!$B$1384</definedName>
    <definedName name="muut_valokuva6.local_path">'data'!$B$1391</definedName>
    <definedName name="muut_valokuva6.protected">'data'!$B$1392</definedName>
    <definedName name="muut_valokuva6.ref">'data'!$B$1378</definedName>
    <definedName name="muut_valokuva6.size">'data'!$B$1389</definedName>
    <definedName name="muut_valokuva6.StartTime">'data'!$B$1383</definedName>
    <definedName name="muut_valokuva6.title">'data'!$B$1381</definedName>
    <definedName name="muut_valokuva6.type">'data'!$B$1387</definedName>
    <definedName name="muut_valokuva6.uploader">'data'!$B$1379</definedName>
    <definedName name="muut_valokuva6.url">'data'!$B$1386</definedName>
    <definedName name="muut_valokuva6.uuid">'data'!$B$1376</definedName>
    <definedName name="muut_valokuva6.version">'data'!$B$1390</definedName>
    <definedName name="muut_valokuva7">'data'!$B$1393</definedName>
    <definedName name="muut_valokuva7.aindex">'data'!$B$1395</definedName>
    <definedName name="muut_valokuva7.content">'data'!$B$1398</definedName>
    <definedName name="muut_valokuva7.description">'data'!$B$1400</definedName>
    <definedName name="muut_valokuva7.ext">'data'!$B$1406</definedName>
    <definedName name="muut_valokuva7.filename">'data'!$B$1403</definedName>
    <definedName name="muut_valokuva7.hash">'data'!$B$1402</definedName>
    <definedName name="muut_valokuva7.local_path">'data'!$B$1409</definedName>
    <definedName name="muut_valokuva7.protected">'data'!$B$1410</definedName>
    <definedName name="muut_valokuva7.ref">'data'!$B$1396</definedName>
    <definedName name="muut_valokuva7.size">'data'!$B$1407</definedName>
    <definedName name="muut_valokuva7.StartTime">'data'!$B$1401</definedName>
    <definedName name="muut_valokuva7.title">'data'!$B$1399</definedName>
    <definedName name="muut_valokuva7.type">'data'!$B$1405</definedName>
    <definedName name="muut_valokuva7.uploader">'data'!$B$1397</definedName>
    <definedName name="muut_valokuva7.url">'data'!$B$1404</definedName>
    <definedName name="muut_valokuva7.uuid">'data'!$B$1394</definedName>
    <definedName name="muut_valokuva7.version">'data'!$B$1408</definedName>
    <definedName name="muut_valokuva8">'data'!$B$1411</definedName>
    <definedName name="muut_valokuva8.aindex">'data'!$B$1413</definedName>
    <definedName name="muut_valokuva8.content">'data'!$B$1416</definedName>
    <definedName name="muut_valokuva8.description">'data'!$B$1418</definedName>
    <definedName name="muut_valokuva8.ext">'data'!$B$1424</definedName>
    <definedName name="muut_valokuva8.filename">'data'!$B$1421</definedName>
    <definedName name="muut_valokuva8.hash">'data'!$B$1420</definedName>
    <definedName name="muut_valokuva8.local_path">'data'!$B$1427</definedName>
    <definedName name="muut_valokuva8.protected">'data'!$B$1428</definedName>
    <definedName name="muut_valokuva8.ref">'data'!$B$1414</definedName>
    <definedName name="muut_valokuva8.size">'data'!$B$1425</definedName>
    <definedName name="muut_valokuva8.StartTime">'data'!$B$1419</definedName>
    <definedName name="muut_valokuva8.title">'data'!$B$1417</definedName>
    <definedName name="muut_valokuva8.type">'data'!$B$1423</definedName>
    <definedName name="muut_valokuva8.uploader">'data'!$B$1415</definedName>
    <definedName name="muut_valokuva8.url">'data'!$B$1422</definedName>
    <definedName name="muut_valokuva8.uuid">'data'!$B$1412</definedName>
    <definedName name="muut_valokuva8.version">'data'!$B$1426</definedName>
    <definedName name="muut_valokuva9">'data'!$B$1429</definedName>
    <definedName name="muut_valokuva9.aindex">'data'!$B$1431</definedName>
    <definedName name="muut_valokuva9.content">'data'!$B$1434</definedName>
    <definedName name="muut_valokuva9.description">'data'!$B$1436</definedName>
    <definedName name="muut_valokuva9.ext">'data'!$B$1442</definedName>
    <definedName name="muut_valokuva9.filename">'data'!$B$1439</definedName>
    <definedName name="muut_valokuva9.hash">'data'!$B$1438</definedName>
    <definedName name="muut_valokuva9.local_path">'data'!$B$1445</definedName>
    <definedName name="muut_valokuva9.protected">'data'!$B$1446</definedName>
    <definedName name="muut_valokuva9.ref">'data'!$B$1432</definedName>
    <definedName name="muut_valokuva9.size">'data'!$B$1443</definedName>
    <definedName name="muut_valokuva9.StartTime">'data'!$B$1437</definedName>
    <definedName name="muut_valokuva9.title">'data'!$B$1435</definedName>
    <definedName name="muut_valokuva9.type">'data'!$B$1441</definedName>
    <definedName name="muut_valokuva9.uploader">'data'!$B$1433</definedName>
    <definedName name="muut_valokuva9.url">'data'!$B$1440</definedName>
    <definedName name="muut_valokuva9.uuid">'data'!$B$1430</definedName>
    <definedName name="muut_valokuva9.version">'data'!$B$1444</definedName>
    <definedName name="muutostarkastus_erillinen_muutostarkastustodistus">'data'!$B$1268</definedName>
    <definedName name="muutostarkastus_hitsaajien_patevyys">'data'!$B$1272</definedName>
    <definedName name="muutostarkastus_hitsausloki">'data'!$B$1277</definedName>
    <definedName name="muutostarkastus_korjaussuunnitelma">'data'!$B$1269</definedName>
    <definedName name="muutostarkastus_lisaaineet">'data'!$B$1271</definedName>
    <definedName name="muutostarkastus_lopputarkastus">'data'!$B$1279</definedName>
    <definedName name="muutostarkastus_materiaalit">'data'!$B$1270</definedName>
    <definedName name="muutostarkastus_muistiinpanot">'data'!$B$1281</definedName>
    <definedName name="muutostarkastus_ndt_patevyydet">'data'!$B$1275</definedName>
    <definedName name="muutostarkastus_ndt_todistukset">'data'!$B$1274</definedName>
    <definedName name="muutostarkastus_painekoe">'data'!$B$1280</definedName>
    <definedName name="muutostarkastus_piirrustukset">'data'!$B$1276</definedName>
    <definedName name="muutostarkastus_suunnitelman_hyvaksyntatodistus">'data'!$B$1267</definedName>
    <definedName name="muutostarkastus_tarkastuspaiva">'data'!$B$1266</definedName>
    <definedName name="muutostarkastus_tarvittavat_kayttoohjeet">'data'!$B$1278</definedName>
    <definedName name="muutostarkastus_wps_wpqr">'data'!$B$1273</definedName>
    <definedName name="next_condition_inspection">'data'!$B$1453</definedName>
    <definedName name="next_followup">'data'!$B$1452</definedName>
    <definedName name="next_inside_inspection">'data'!$B$1448</definedName>
    <definedName name="next_inspection_date">'data'!$B$1447</definedName>
    <definedName name="next_other_inspection">'data'!$B$1451</definedName>
    <definedName name="next_scheduled_pressure">'data'!$B$1450</definedName>
    <definedName name="next_usage_inspection">'data'!$B$1449</definedName>
    <definedName name="other_inspection">'data'!$B$887</definedName>
    <definedName name="painekoe_bar1">'data'!$B$1226</definedName>
    <definedName name="painekoe_bar2">'data'!$B$1230</definedName>
    <definedName name="painekoe_bar3">'data'!$B$1234</definedName>
    <definedName name="painekoe_bar4">'data'!$B$1238</definedName>
    <definedName name="painekoe_edellinen_vuosi">'data'!$B$1244</definedName>
    <definedName name="painekoe_ei_tarvetta">'data'!$B$1245</definedName>
    <definedName name="painekoe_muistiinpanot">'data'!$B$1247</definedName>
    <definedName name="painekoe_paineanturin_numero">'data'!$B$1242</definedName>
    <definedName name="painekoe_painemittarin_numero">'data'!$B$1243</definedName>
    <definedName name="painekoe_pitoaika1">'data'!$B$1227</definedName>
    <definedName name="painekoe_pitoaika2">'data'!$B$1231</definedName>
    <definedName name="painekoe_pitoaika3">'data'!$B$1235</definedName>
    <definedName name="painekoe_pitoaika4">'data'!$B$1239</definedName>
    <definedName name="painekoe_tarkastuspaiva">'data'!$B$1246</definedName>
    <definedName name="painekoe_tila1">'data'!$B$1229</definedName>
    <definedName name="painekoe_tila2">'data'!$B$1233</definedName>
    <definedName name="painekoe_tila3">'data'!$B$1237</definedName>
    <definedName name="painekoe_tila4">'data'!$B$1241</definedName>
    <definedName name="painekoe_valiaine1">'data'!$B$1228</definedName>
    <definedName name="painekoe_valiaine2">'data'!$B$1232</definedName>
    <definedName name="painekoe_valiaine3">'data'!$B$1236</definedName>
    <definedName name="painekoe_valiaine4">'data'!$B$1240</definedName>
    <definedName name="painekoe_valokuva">'data'!$B$1248</definedName>
    <definedName name="painekoe_valokuva.aindex">'data'!$B$1250</definedName>
    <definedName name="painekoe_valokuva.content">'data'!$B$1253</definedName>
    <definedName name="painekoe_valokuva.description">'data'!$B$1255</definedName>
    <definedName name="painekoe_valokuva.ext">'data'!$B$1261</definedName>
    <definedName name="painekoe_valokuva.filename">'data'!$B$1258</definedName>
    <definedName name="painekoe_valokuva.hash">'data'!$B$1257</definedName>
    <definedName name="painekoe_valokuva.local_path">'data'!$B$1264</definedName>
    <definedName name="painekoe_valokuva.protected">'data'!$B$1265</definedName>
    <definedName name="painekoe_valokuva.ref">'data'!$B$1251</definedName>
    <definedName name="painekoe_valokuva.size">'data'!$B$1262</definedName>
    <definedName name="painekoe_valokuva.StartTime">'data'!$B$1256</definedName>
    <definedName name="painekoe_valokuva.title">'data'!$B$1254</definedName>
    <definedName name="painekoe_valokuva.type">'data'!$B$1260</definedName>
    <definedName name="painekoe_valokuva.uploader">'data'!$B$1252</definedName>
    <definedName name="painekoe_valokuva.url">'data'!$B$1259</definedName>
    <definedName name="painekoe_valokuva.uuid">'data'!$B$1249</definedName>
    <definedName name="painekoe_valokuva.version">'data'!$B$1263</definedName>
    <definedName name="pi_kaavio">'data'!$B$984</definedName>
    <definedName name="polttolaitteet">'data'!$B$982</definedName>
    <definedName name="pressure_inspection">'data'!$B$884</definedName>
    <definedName name="putkistot">'data'!$B$991</definedName>
    <definedName name="riittava_henkilosto">'data'!$B$989</definedName>
    <definedName name="signature_city">'data'!$B$1479</definedName>
    <definedName name="signature_date">'data'!$B$1478</definedName>
    <definedName name="signature_image">'data'!$B$1481</definedName>
    <definedName name="signature_image.aindex">'data'!$B$1483</definedName>
    <definedName name="signature_image.content">'data'!$B$1486</definedName>
    <definedName name="signature_image.description">'data'!$B$1488</definedName>
    <definedName name="signature_image.ext">'data'!$B$1494</definedName>
    <definedName name="signature_image.filename">'data'!$B$1491</definedName>
    <definedName name="signature_image.hash">'data'!$B$1490</definedName>
    <definedName name="signature_image.local_path">'data'!$B$1497</definedName>
    <definedName name="signature_image.protected">'data'!$B$1498</definedName>
    <definedName name="signature_image.ref">'data'!$B$1484</definedName>
    <definedName name="signature_image.size">'data'!$B$1495</definedName>
    <definedName name="signature_image.StartTime">'data'!$B$1489</definedName>
    <definedName name="signature_image.title">'data'!$B$1487</definedName>
    <definedName name="signature_image.type">'data'!$B$1493</definedName>
    <definedName name="signature_image.uploader">'data'!$B$1485</definedName>
    <definedName name="signature_image.url">'data'!$B$1492</definedName>
    <definedName name="signature_image.uuid">'data'!$B$1482</definedName>
    <definedName name="signature_image.version">'data'!$B$1496</definedName>
    <definedName name="sijoitusluvan_ehdot_kunnossa">'data'!$B$973</definedName>
    <definedName name="sisa_ulko_tarkastuspaiva">'data'!$B$1205</definedName>
    <definedName name="sp_ei_tarvetta">'data'!$B$1204</definedName>
    <definedName name="sp_ekot_eroosiot">'data'!$B$1030</definedName>
    <definedName name="sp_ekot_kunto_hyva">'data'!$B$1023</definedName>
    <definedName name="sp_ekot_lisatarkastukset">'data'!$B$1029</definedName>
    <definedName name="sp_ekot_muodonmuutoksia">'data'!$B$1028</definedName>
    <definedName name="sp_ekot_ohentumaa">'data'!$B$1025</definedName>
    <definedName name="sp_ekot_pinnoite_kunnossa">'data'!$B$1027</definedName>
    <definedName name="sp_ekot_saroja">'data'!$B$1026</definedName>
    <definedName name="sp_ekot_syopymia">'data'!$B$1024</definedName>
    <definedName name="sp_ekot_tarkastettu">'data'!$B$1022</definedName>
    <definedName name="sp_hoyrystinputket_eroosiot">'data'!$B$1050</definedName>
    <definedName name="sp_hoyrystinputket_huomiot">'data'!$B$1051</definedName>
    <definedName name="sp_hoyrystinputket_kunto_hyva">'data'!$B$1043</definedName>
    <definedName name="sp_hoyrystinputket_lisatarkastukset">'data'!$B$1049</definedName>
    <definedName name="sp_hoyrystinputket_muodonmuutoksia">'data'!$B$1048</definedName>
    <definedName name="sp_hoyrystinputket_ohentumaa">'data'!$B$1045</definedName>
    <definedName name="sp_hoyrystinputket_pinnoite_kunnossa">'data'!$B$1047</definedName>
    <definedName name="sp_hoyrystinputket_saroja">'data'!$B$1046</definedName>
    <definedName name="sp_hoyrystinputket_syopymia">'data'!$B$1044</definedName>
    <definedName name="sp_hoyrystinputket_tarkastettu">'data'!$B$1042</definedName>
    <definedName name="sp_huomiot">'data'!$B$1206</definedName>
    <definedName name="sp_kammiot_eroosiot">'data'!$B$1142</definedName>
    <definedName name="sp_kammiot_huomiot">'data'!$B$1143</definedName>
    <definedName name="sp_kammiot_kunto_hyva">'data'!$B$1135</definedName>
    <definedName name="sp_kammiot_lisatarkastukset">'data'!$B$1141</definedName>
    <definedName name="sp_kammiot_muodonmuutoksia">'data'!$B$1140</definedName>
    <definedName name="sp_kammiot_ohentumaa">'data'!$B$1137</definedName>
    <definedName name="sp_kammiot_pinnoite_kunnossa">'data'!$B$1139</definedName>
    <definedName name="sp_kammiot_saroja">'data'!$B$1138</definedName>
    <definedName name="sp_kammiot_syopymia">'data'!$B$1136</definedName>
    <definedName name="sp_kammiot_tarkastettu">'data'!$B$1134</definedName>
    <definedName name="sp_kannakointi_eroosiot">'data'!$B$1202</definedName>
    <definedName name="sp_kannakointi_huomiot">'data'!$B$1203</definedName>
    <definedName name="sp_kannakointi_kunto_hyva">'data'!$B$1195</definedName>
    <definedName name="sp_kannakointi_lisatarkastukset">'data'!$B$1201</definedName>
    <definedName name="sp_kannakointi_muodonmuutoksia">'data'!$B$1200</definedName>
    <definedName name="sp_kannakointi_ohentumaa">'data'!$B$1197</definedName>
    <definedName name="sp_kannakointi_pinnoite_kunnossa">'data'!$B$1199</definedName>
    <definedName name="sp_kannakointi_saroja">'data'!$B$1198</definedName>
    <definedName name="sp_kannakointi_syopymia">'data'!$B$1196</definedName>
    <definedName name="sp_kannakointi_tarkastettu">'data'!$B$1194</definedName>
    <definedName name="sp_lierio_eroosiot">'data'!$B$1070</definedName>
    <definedName name="sp_lierio_huomiot">'data'!$B$1071</definedName>
    <definedName name="sp_lierio_kunto_hyva">'data'!$B$1063</definedName>
    <definedName name="sp_lierio_lisatarkastukset">'data'!$B$1069</definedName>
    <definedName name="sp_lierio_muodonmuutoksia">'data'!$B$1068</definedName>
    <definedName name="sp_lierio_ohentumaa">'data'!$B$1065</definedName>
    <definedName name="sp_lierio_pinnoite_kunnossa">'data'!$B$1067</definedName>
    <definedName name="sp_lierio_saroja">'data'!$B$1066</definedName>
    <definedName name="sp_lierio_syopymia">'data'!$B$1064</definedName>
    <definedName name="sp_lierio_tarkastettu">'data'!$B$1062</definedName>
    <definedName name="sp_lisahuomiot">'data'!$B$1207</definedName>
    <definedName name="sp_luvo_eroosiot">'data'!$B$1020</definedName>
    <definedName name="sp_luvo_kunto_hyva">'data'!$B$1013</definedName>
    <definedName name="sp_luvo_lisatarkastukset">'data'!$B$1019</definedName>
    <definedName name="sp_luvo_muodonmuutoksia">'data'!$B$1018</definedName>
    <definedName name="sp_luvo_ohentumaa">'data'!$B$1015</definedName>
    <definedName name="sp_luvo_pinnoite_kunnossa">'data'!$B$1017</definedName>
    <definedName name="sp_luvo_saroja">'data'!$B$1016</definedName>
    <definedName name="sp_luvo_syopymia">'data'!$B$1014</definedName>
    <definedName name="sp_luvo_tarkastettu">'data'!$B$1012</definedName>
    <definedName name="sp_paadyt_eroosiot">'data'!$B$1132</definedName>
    <definedName name="sp_paadyt_huomiot">'data'!$B$1133</definedName>
    <definedName name="sp_paadyt_kunto_hyva">'data'!$B$1125</definedName>
    <definedName name="sp_paadyt_lisatarkastukset">'data'!$B$1131</definedName>
    <definedName name="sp_paadyt_muodonmuutoksia">'data'!$B$1130</definedName>
    <definedName name="sp_paadyt_ohentumaa">'data'!$B$1127</definedName>
    <definedName name="sp_paadyt_pinnoite_kunnossa">'data'!$B$1129</definedName>
    <definedName name="sp_paadyt_saroja">'data'!$B$1128</definedName>
    <definedName name="sp_paadyt_syopymia">'data'!$B$1126</definedName>
    <definedName name="sp_paadyt_tarkastettu">'data'!$B$1124</definedName>
    <definedName name="sp_putkipaketti_eroosiot">'data'!$B$1172</definedName>
    <definedName name="sp_putkipaketti_huomiot">'data'!$B$1173</definedName>
    <definedName name="sp_putkipaketti_kunto_hyva">'data'!$B$1165</definedName>
    <definedName name="sp_putkipaketti_lisatarkastukset">'data'!$B$1171</definedName>
    <definedName name="sp_putkipaketti_muodonmuutoksia">'data'!$B$1170</definedName>
    <definedName name="sp_putkipaketti_ohentumaa">'data'!$B$1167</definedName>
    <definedName name="sp_putkipaketti_pinnoite_kunnossa">'data'!$B$1169</definedName>
    <definedName name="sp_putkipaketti_saroja">'data'!$B$1168</definedName>
    <definedName name="sp_putkipaketti_syopymia">'data'!$B$1166</definedName>
    <definedName name="sp_putkipaketti_tarkastettu">'data'!$B$1164</definedName>
    <definedName name="sp_putkistot_eroosiot">'data'!$B$1182</definedName>
    <definedName name="sp_putkistot_huomiot">'data'!$B$1183</definedName>
    <definedName name="sp_putkistot_kunto_hyva">'data'!$B$1175</definedName>
    <definedName name="sp_putkistot_lisatarkastukset">'data'!$B$1181</definedName>
    <definedName name="sp_putkistot_muodonmuutoksia">'data'!$B$1180</definedName>
    <definedName name="sp_putkistot_ohentumaa">'data'!$B$1177</definedName>
    <definedName name="sp_putkistot_pinnoite_kunnossa">'data'!$B$1179</definedName>
    <definedName name="sp_putkistot_saroja">'data'!$B$1178</definedName>
    <definedName name="sp_putkistot_syopymia">'data'!$B$1176</definedName>
    <definedName name="sp_putkistot_tarkastettu">'data'!$B$1174</definedName>
    <definedName name="sp_tukirakenteet_eroosiot">'data'!$B$1192</definedName>
    <definedName name="sp_tukirakenteet_huomiot">'data'!$B$1193</definedName>
    <definedName name="sp_tukirakenteet_kunto_hyva">'data'!$B$1185</definedName>
    <definedName name="sp_tukirakenteet_lisatarkastukset">'data'!$B$1191</definedName>
    <definedName name="sp_tukirakenteet_muodonmuutoksia">'data'!$B$1190</definedName>
    <definedName name="sp_tukirakenteet_ohentumaa">'data'!$B$1187</definedName>
    <definedName name="sp_tukirakenteet_pinnoite_kunnossa">'data'!$B$1189</definedName>
    <definedName name="sp_tukirakenteet_saroja">'data'!$B$1188</definedName>
    <definedName name="sp_tukirakenteet_syopymia">'data'!$B$1186</definedName>
    <definedName name="sp_tukirakenteet_tarkastettu">'data'!$B$1184</definedName>
    <definedName name="sp_tuliputket_eroosiot">'data'!$B$1090</definedName>
    <definedName name="sp_tuliputket_huomiot">'data'!$B$1091</definedName>
    <definedName name="sp_tuliputket_kunto_hyva">'data'!$B$1083</definedName>
    <definedName name="sp_tuliputket_lisatarkastukset">'data'!$B$1089</definedName>
    <definedName name="sp_tuliputket_muodonmuutoksia">'data'!$B$1088</definedName>
    <definedName name="sp_tuliputket_ohentumaa">'data'!$B$1085</definedName>
    <definedName name="sp_tuliputket_pinnoite_kunnossa">'data'!$B$1087</definedName>
    <definedName name="sp_tuliputket_saroja">'data'!$B$1086</definedName>
    <definedName name="sp_tuliputket_syopymia">'data'!$B$1084</definedName>
    <definedName name="sp_tuliputket_tarkastettu">'data'!$B$1082</definedName>
    <definedName name="sp_tulistimet_eroosiot">'data'!$B$1060</definedName>
    <definedName name="sp_tulistimet_huomiot">'data'!$B$1061</definedName>
    <definedName name="sp_tulistimet_kunto_hyva">'data'!$B$1053</definedName>
    <definedName name="sp_tulistimet_lisatarkastukset">'data'!$B$1059</definedName>
    <definedName name="sp_tulistimet_muodonmuutoksia">'data'!$B$1058</definedName>
    <definedName name="sp_tulistimet_ohentumaa">'data'!$B$1055</definedName>
    <definedName name="sp_tulistimet_pinnoite_kunnossa">'data'!$B$1057</definedName>
    <definedName name="sp_tulistimet_saroja">'data'!$B$1056</definedName>
    <definedName name="sp_tulistimet_syopymia">'data'!$B$1054</definedName>
    <definedName name="sp_tulistimet_tarkastettu">'data'!$B$1052</definedName>
    <definedName name="sp_tulitorvi_eroosiot">'data'!$B$1080</definedName>
    <definedName name="sp_tulitorvi_huomiot">'data'!$B$1081</definedName>
    <definedName name="sp_tulitorvi_kunto_hyva">'data'!$B$1073</definedName>
    <definedName name="sp_tulitorvi_lisatarkastukset">'data'!$B$1079</definedName>
    <definedName name="sp_tulitorvi_muodonmuutoksia">'data'!$B$1078</definedName>
    <definedName name="sp_tulitorvi_ohentumaa">'data'!$B$1075</definedName>
    <definedName name="sp_tulitorvi_pinnoite_kunnossa">'data'!$B$1077</definedName>
    <definedName name="sp_tulitorvi_saroja">'data'!$B$1076</definedName>
    <definedName name="sp_tulitorvi_syopymia">'data'!$B$1074</definedName>
    <definedName name="sp_tulitorvi_tarkastettu">'data'!$B$1072</definedName>
    <definedName name="sp_vaippa_eroosiot">'data'!$B$1152</definedName>
    <definedName name="sp_vaippa_huomiot">'data'!$B$1153</definedName>
    <definedName name="sp_vaippa_kunto_hyva">'data'!$B$1145</definedName>
    <definedName name="sp_vaippa_lisatarkastukset">'data'!$B$1151</definedName>
    <definedName name="sp_vaippa_muodonmuutoksia">'data'!$B$1150</definedName>
    <definedName name="sp_vaippa_ohentumaa">'data'!$B$1147</definedName>
    <definedName name="sp_vaippa_pinnoite_kunnossa">'data'!$B$1149</definedName>
    <definedName name="sp_vaippa_saroja">'data'!$B$1148</definedName>
    <definedName name="sp_vaippa_syopymia">'data'!$B$1146</definedName>
    <definedName name="sp_vaippa_tarkastettu">'data'!$B$1144</definedName>
    <definedName name="sp_valokuva">'data'!$B$1208</definedName>
    <definedName name="sp_valokuva.aindex">'data'!$B$1210</definedName>
    <definedName name="sp_valokuva.content">'data'!$B$1213</definedName>
    <definedName name="sp_valokuva.description">'data'!$B$1215</definedName>
    <definedName name="sp_valokuva.ext">'data'!$B$1221</definedName>
    <definedName name="sp_valokuva.filename">'data'!$B$1218</definedName>
    <definedName name="sp_valokuva.hash">'data'!$B$1217</definedName>
    <definedName name="sp_valokuva.local_path">'data'!$B$1224</definedName>
    <definedName name="sp_valokuva.protected">'data'!$B$1225</definedName>
    <definedName name="sp_valokuva.ref">'data'!$B$1211</definedName>
    <definedName name="sp_valokuva.size">'data'!$B$1222</definedName>
    <definedName name="sp_valokuva.StartTime">'data'!$B$1216</definedName>
    <definedName name="sp_valokuva.title">'data'!$B$1214</definedName>
    <definedName name="sp_valokuva.type">'data'!$B$1220</definedName>
    <definedName name="sp_valokuva.uploader">'data'!$B$1212</definedName>
    <definedName name="sp_valokuva.url">'data'!$B$1219</definedName>
    <definedName name="sp_valokuva.uuid">'data'!$B$1209</definedName>
    <definedName name="sp_valokuva.version">'data'!$B$1223</definedName>
    <definedName name="sp_yhteet_eroosiot">'data'!$B$1162</definedName>
    <definedName name="sp_yhteet_huomiot">'data'!$B$1163</definedName>
    <definedName name="sp_yhteet_kunto_hyva">'data'!$B$1155</definedName>
    <definedName name="sp_yhteet_lisatarkastukset">'data'!$B$1161</definedName>
    <definedName name="sp_yhteet_muodonmuutoksia">'data'!$B$1160</definedName>
    <definedName name="sp_yhteet_ohentumaa">'data'!$B$1157</definedName>
    <definedName name="sp_yhteet_pinnoite_kunnossa">'data'!$B$1159</definedName>
    <definedName name="sp_yhteet_saroja">'data'!$B$1158</definedName>
    <definedName name="sp_yhteet_syopymia">'data'!$B$1156</definedName>
    <definedName name="sp_yhteet_tarkastettu">'data'!$B$1154</definedName>
    <definedName name="tarkastuksen_siirto_huomiot">'data'!$B$1283</definedName>
    <definedName name="tarkastuksen_siirto_kesto">'data'!$B$1282</definedName>
    <definedName name="tech_condition_assessment">'data'!$B$1454</definedName>
    <definedName name="turva_automaatio">'data'!$B$976</definedName>
    <definedName name="usage_inspection">'data'!$B$885</definedName>
    <definedName name="vaaran_arviointi">'data'!$B$980</definedName>
    <definedName name="varojen_apuohjaus">'data'!$B$975</definedName>
    <definedName name="varot_koestettu">'data'!$B$974</definedName>
    <definedName name="varoventtiili_bar1">'data'!$B$916</definedName>
    <definedName name="varoventtiili_bar2">'data'!$B$920</definedName>
    <definedName name="varoventtiili_bar3">'data'!$B$924</definedName>
    <definedName name="varoventtiili_bar4">'data'!$B$928</definedName>
    <definedName name="varoventtiili_bar5">'data'!$B$932</definedName>
    <definedName name="varoventtiili_bar6">'data'!$B$936</definedName>
    <definedName name="varoventtiili_koestus_kuva">'data'!$B$896</definedName>
    <definedName name="varoventtiili_koestus_kuva.aindex">'data'!$B$898</definedName>
    <definedName name="varoventtiili_koestus_kuva.content">'data'!$B$901</definedName>
    <definedName name="varoventtiili_koestus_kuva.description">'data'!$B$903</definedName>
    <definedName name="varoventtiili_koestus_kuva.ext">'data'!$B$909</definedName>
    <definedName name="varoventtiili_koestus_kuva.filename">'data'!$B$906</definedName>
    <definedName name="varoventtiili_koestus_kuva.hash">'data'!$B$905</definedName>
    <definedName name="varoventtiili_koestus_kuva.local_path">'data'!$B$912</definedName>
    <definedName name="varoventtiili_koestus_kuva.protected">'data'!$B$913</definedName>
    <definedName name="varoventtiili_koestus_kuva.ref">'data'!$B$899</definedName>
    <definedName name="varoventtiili_koestus_kuva.size">'data'!$B$910</definedName>
    <definedName name="varoventtiili_koestus_kuva.StartTime">'data'!$B$904</definedName>
    <definedName name="varoventtiili_koestus_kuva.title">'data'!$B$902</definedName>
    <definedName name="varoventtiili_koestus_kuva.type">'data'!$B$908</definedName>
    <definedName name="varoventtiili_koestus_kuva.uploader">'data'!$B$900</definedName>
    <definedName name="varoventtiili_koestus_kuva.url">'data'!$B$907</definedName>
    <definedName name="varoventtiili_koestus_kuva.uuid">'data'!$B$897</definedName>
    <definedName name="varoventtiili_koestus_kuva.version">'data'!$B$911</definedName>
    <definedName name="varoventtiili_koestus_teksti">'data'!$B$895</definedName>
    <definedName name="varoventtiili_kohde1">'data'!$B$914</definedName>
    <definedName name="varoventtiili_kohde2">'data'!$B$918</definedName>
    <definedName name="varoventtiili_kohde3">'data'!$B$922</definedName>
    <definedName name="varoventtiili_kohde4">'data'!$B$926</definedName>
    <definedName name="varoventtiili_kohde5">'data'!$B$930</definedName>
    <definedName name="varoventtiili_kohde6">'data'!$B$934</definedName>
    <definedName name="varoventtiili_paineanturin_numero">'data'!$B$892</definedName>
    <definedName name="varoventtiili_painemittarin_numero">'data'!$B$891</definedName>
    <definedName name="varoventtiili_sulkupaine1">'data'!$B$917</definedName>
    <definedName name="varoventtiili_sulkupaine2">'data'!$B$921</definedName>
    <definedName name="varoventtiili_sulkupaine3">'data'!$B$925</definedName>
    <definedName name="varoventtiili_sulkupaine4">'data'!$B$929</definedName>
    <definedName name="varoventtiili_sulkupaine5">'data'!$B$933</definedName>
    <definedName name="varoventtiili_sulkupaine6">'data'!$B$937</definedName>
    <definedName name="varoventtiili_tarkastuspaiva">'data'!$B$890</definedName>
    <definedName name="varoventtiili_valiaine1">'data'!$B$915</definedName>
    <definedName name="varoventtiili_valiaine2">'data'!$B$919</definedName>
    <definedName name="varoventtiili_valiaine3">'data'!$B$923</definedName>
    <definedName name="varoventtiili_valiaine4">'data'!$B$927</definedName>
    <definedName name="varoventtiili_valiaine5">'data'!$B$931</definedName>
    <definedName name="varoventtiili_valiaine6">'data'!$B$935</definedName>
    <definedName name="varoventtiilin_merkinnat">'data'!$B$894</definedName>
    <definedName name="varoventtiin_sinetointi">'data'!$B$893</definedName>
    <definedName name="varusteet">'data'!$B$981</definedName>
    <definedName name="virumisalueen_putkistot">'data'!$B$1011</definedName>
    <definedName name="yleistarkastus">'data'!$B$979</definedName>
    <definedName name="_xlnm.Print_Area" localSheetId="0">'Print'!$A$1:$X$614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<sst xmlns="http://schemas.openxmlformats.org/spreadsheetml/2006/main" uniqueCount="1600">
  <si>
    <t>Tarkes Inspection Oy</t>
  </si>
  <si>
    <t>Todistus numero</t>
  </si>
  <si>
    <t>info@tarkes.fi</t>
  </si>
  <si>
    <t>Pvm</t>
  </si>
  <si>
    <t>tarkes.fi p. 0207 341 810</t>
  </si>
  <si>
    <t>Järjestysnumero</t>
  </si>
  <si>
    <t>UUSILOGO  OK</t>
  </si>
  <si>
    <t>PAINELAITTEEN MÄÄRÄAIKAISTARKASTUS</t>
  </si>
  <si>
    <t>Laite</t>
  </si>
  <si>
    <t>Sijainti</t>
  </si>
  <si>
    <t>Omistaja</t>
  </si>
  <si>
    <t>Haltija</t>
  </si>
  <si>
    <t>Käytönvalvoja</t>
  </si>
  <si>
    <t>Varavalvoja</t>
  </si>
  <si>
    <t>Tehty tarkastus</t>
  </si>
  <si>
    <t>Ensimmäinen määräaikaikaistarkastus</t>
  </si>
  <si>
    <t>Sisäpuolinen tarkastus (SP)</t>
  </si>
  <si>
    <t>Painekoe (PK)</t>
  </si>
  <si>
    <t>Käyttötarkastus (K)</t>
  </si>
  <si>
    <t>Muutostarkastus</t>
  </si>
  <si>
    <t>Painelaitteen seuranta</t>
  </si>
  <si>
    <t>Seuraavat tarkastukset</t>
  </si>
  <si>
    <t>Eräpäivä</t>
  </si>
  <si>
    <t>Sisäpuolinen tarkastus</t>
  </si>
  <si>
    <t>Käyttötarkastus</t>
  </si>
  <si>
    <t>Määräaikainen painekoe</t>
  </si>
  <si>
    <t>Seuranta</t>
  </si>
  <si>
    <t>Kunnon valvonta</t>
  </si>
  <si>
    <t>Tarkastustulos</t>
  </si>
  <si>
    <t>(Painelaitelaki 1144/2016)</t>
  </si>
  <si>
    <t>Tarkastaja</t>
  </si>
  <si>
    <t>Rev 7
Muutoksen haku: Jos olet tyytymätön Insteamin tarkastuspäätökseen, voit hakea siihen oikaisua täyttämällä lomakkeen osoitteessa https://tarkes.fi/muutoksenhakulomake/.</t>
  </si>
  <si>
    <t>Yksityiskohtaiset tiedot painelaite A-rekisterin laite</t>
  </si>
  <si>
    <t>Perustiedot</t>
  </si>
  <si>
    <t>Rekisterinumero</t>
  </si>
  <si>
    <t>Valmistusnumero</t>
  </si>
  <si>
    <t>Valmistusvuosi</t>
  </si>
  <si>
    <t>Painelaite</t>
  </si>
  <si>
    <t>Painelaitetyyppi</t>
  </si>
  <si>
    <t>Tarkastusjaksotus</t>
  </si>
  <si>
    <t>Käyttö (K)</t>
  </si>
  <si>
    <t>Sisäpuolinen (sp)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</si>
  <si>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</si>
  <si>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</si>
  <si>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</si>
  <si>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</si>
  <si>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</si>
  <si>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</si>
  <si>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</si>
  <si>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</si>
  <si>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</si>
  <si>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</si>
  <si>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</si>
  <si>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</si>
  <si>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</si>
  <si>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</si>
  <si>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</si>
  <si>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Mittalaite</t>
  </si>
  <si>
    <t>Painemittarin numero</t>
  </si>
  <si>
    <t xml:space="preserve">Paineanturin numero </t>
  </si>
  <si>
    <t>Sinetöinti</t>
  </si>
  <si>
    <t>Merkinnät</t>
  </si>
  <si>
    <t>Koestuksen muistiinpanot</t>
  </si>
  <si>
    <t>A Rekisteri</t>
  </si>
  <si>
    <t>Tarkastuskohteet</t>
  </si>
  <si>
    <t>Sijoitusluvan ehdot kunnossa</t>
  </si>
  <si>
    <t>Varot koestettu</t>
  </si>
  <si>
    <t>Varojen apuohjaus</t>
  </si>
  <si>
    <t>Turva automaatio</t>
  </si>
  <si>
    <t>Hälytys- ja varmistuslaitteet</t>
  </si>
  <si>
    <t>Käyttöarvot sallitut</t>
  </si>
  <si>
    <t>Yleistarkastus</t>
  </si>
  <si>
    <t>Varusteet</t>
  </si>
  <si>
    <t>Eristeet</t>
  </si>
  <si>
    <t>PI-kaavio</t>
  </si>
  <si>
    <t>Käyttö ja kp-ohjeet</t>
  </si>
  <si>
    <t xml:space="preserve"> </t>
  </si>
  <si>
    <t>Korjausdokumentit</t>
  </si>
  <si>
    <t>Käytön valvojat</t>
  </si>
  <si>
    <t>Putkistot</t>
  </si>
  <si>
    <t>Virumisalueen putkistot ja putkiston kannakointi</t>
  </si>
  <si>
    <t>Huomiot</t>
  </si>
  <si>
    <t>Sisä- ja ulkopuolinen tarkastus</t>
  </si>
  <si>
    <t>Kattilat</t>
  </si>
  <si>
    <t>Yhteenveto</t>
  </si>
  <si>
    <t>Luvo</t>
  </si>
  <si>
    <t>Eko/Ekot</t>
  </si>
  <si>
    <t>Kammiot</t>
  </si>
  <si>
    <t>Höyrystinputket</t>
  </si>
  <si>
    <t>Tulistimet</t>
  </si>
  <si>
    <t>Höyrylieriö</t>
  </si>
  <si>
    <t>Tulitorvi</t>
  </si>
  <si>
    <t>Tuliputket</t>
  </si>
  <si>
    <t>Virumisalueen putkistot</t>
  </si>
  <si>
    <t>Tukirakenteet</t>
  </si>
  <si>
    <t>Kanakointi</t>
  </si>
  <si>
    <t>Painelaiteen tarkastetut osat luokse päästävin osin</t>
  </si>
  <si>
    <t>Kunto hyvä</t>
  </si>
  <si>
    <t>Syöpymiä</t>
  </si>
  <si>
    <t>Ohentumaa</t>
  </si>
  <si>
    <t>Säröjä</t>
  </si>
  <si>
    <t>Pinnoite kunnossa</t>
  </si>
  <si>
    <t>Muodonmuutoksia</t>
  </si>
  <si>
    <t>Lisätarkastukset (NDT)</t>
  </si>
  <si>
    <t>Eroosiot</t>
  </si>
  <si>
    <t>Virusmisalueen putkistot</t>
  </si>
  <si>
    <t>Putkiston
kannakointi</t>
  </si>
  <si>
    <t>Muut laitteet</t>
  </si>
  <si>
    <t>Päädyt</t>
  </si>
  <si>
    <t>Vaippa</t>
  </si>
  <si>
    <t>Yhteet</t>
  </si>
  <si>
    <t>Putkipaketti</t>
  </si>
  <si>
    <t>Liittyvät putkistot</t>
  </si>
  <si>
    <t>Lisätarkastukset</t>
  </si>
  <si>
    <t>Painekoe</t>
  </si>
  <si>
    <t>Koepaine (bar)</t>
  </si>
  <si>
    <t>Pitoaika (min)</t>
  </si>
  <si>
    <t>Tila</t>
  </si>
  <si>
    <t>Ei tarvetta painekokeella</t>
  </si>
  <si>
    <t>Edellinen painekoe tehty vuonna</t>
  </si>
  <si>
    <t>Muistiinpanot</t>
  </si>
  <si>
    <t>Suunnitelman hyväksyntätodistus</t>
  </si>
  <si>
    <t>Erillinen muutostarkastustodistus</t>
  </si>
  <si>
    <t>Korjaussuunnitelma</t>
  </si>
  <si>
    <t>Materiaalit</t>
  </si>
  <si>
    <t>Lisäaineet</t>
  </si>
  <si>
    <t>Hitsaajien pätevyys</t>
  </si>
  <si>
    <t>WPS/WPQR</t>
  </si>
  <si>
    <t>NDT todistukset</t>
  </si>
  <si>
    <t>NDT pätevyydet</t>
  </si>
  <si>
    <t>Piirustukset</t>
  </si>
  <si>
    <t>Hitsausloki ja jäljitettävyys</t>
  </si>
  <si>
    <t>Tarvittavat käyttöohjeet</t>
  </si>
  <si>
    <t>Lopputarkatus</t>
  </si>
  <si>
    <t>Muut huomiot</t>
  </si>
  <si>
    <t>Sisäpuolinen tarkastus lisäsivu</t>
  </si>
  <si>
    <t>Tarkastuksen siirto</t>
  </si>
  <si>
    <t>Siirtomäärä</t>
  </si>
  <si>
    <t>Valokuvat</t>
  </si>
  <si>
    <t>K Rekisteri</t>
  </si>
  <si>
    <t>Vaaran arviointi</t>
  </si>
  <si>
    <t>Polttolaitteet</t>
  </si>
  <si>
    <t>Jatkuva valvonta</t>
  </si>
  <si>
    <t>Jaksottainen valvonta</t>
  </si>
  <si>
    <t>Riittävä henkilöstö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</si>
  <si>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</si>
  <si>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</si>
  <si>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</si>
  <si>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</si>
  <si>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</si>
  <si>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</si>
  <si>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</si>
  <si>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</si>
  <si>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</si>
  <si>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</si>
  <si>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form.shortcode_form_template</t>
  </si>
  <si>
    <t>form.aindex_bundle</t>
  </si>
  <si>
    <t>form.form_template</t>
  </si>
  <si>
    <t>form.form_report_template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</si>
  <si>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</si>
  <si>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</si>
  <si>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</si>
  <si>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</si>
  <si>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</si>
  <si>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</si>
  <si>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</si>
  <si>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</si>
  <si>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</si>
  <si>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</si>
  <si>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form.version_local</t>
  </si>
  <si>
    <t>form.title</t>
  </si>
  <si>
    <t>form.fill_state</t>
  </si>
  <si>
    <t>form.lang</t>
  </si>
  <si>
    <t>form.content_md5</t>
  </si>
  <si>
    <t>form.content_report_md5</t>
  </si>
  <si>
    <t>form.InsertTime</t>
  </si>
  <si>
    <t>form.UpdateTime</t>
  </si>
  <si>
    <t>form.UpdateTimeReport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</si>
  <si>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</si>
  <si>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</si>
  <si>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</si>
  <si>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</si>
  <si>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</si>
  <si>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</si>
  <si>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</si>
  <si>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</si>
  <si>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</si>
  <si>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</si>
  <si>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</si>
  <si>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</si>
  <si>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</si>
  <si>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</si>
  <si>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</si>
  <si>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</si>
  <si>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</si>
  <si>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</si>
  <si>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form.xml_transfer_target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</si>
  <si>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</si>
  <si>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</si>
  <si>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</si>
  <si>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</si>
  <si>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</si>
  <si>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</si>
  <si>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</si>
  <si>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</si>
  <si>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</si>
  <si>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</si>
  <si>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</si>
  <si>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</si>
  <si>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</si>
  <si>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</si>
  <si>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</si>
  <si>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</si>
  <si>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</si>
  <si>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</si>
  <si>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</si>
  <si>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</si>
  <si>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</si>
  <si>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</si>
  <si>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</si>
  <si>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</si>
  <si>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</si>
  <si>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</si>
  <si>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</si>
  <si>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</si>
  <si>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form._employer_create.frontend_version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</si>
  <si>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</si>
  <si>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</si>
  <si>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</si>
  <si>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</si>
  <si>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</si>
  <si>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</si>
  <si>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</si>
  <si>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</si>
  <si>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</si>
  <si>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</si>
  <si>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</si>
  <si>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</si>
  <si>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</si>
  <si>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</si>
  <si>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</si>
  <si>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</si>
  <si>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</si>
  <si>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</si>
  <si>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</si>
  <si>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</si>
  <si>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</si>
  <si>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</si>
  <si>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</si>
  <si>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</si>
  <si>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</si>
  <si>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</si>
  <si>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</si>
  <si>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</si>
  <si>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</si>
  <si>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</si>
  <si>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</si>
  <si>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</si>
  <si>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</si>
  <si>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</si>
  <si>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</si>
  <si>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</si>
  <si>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</si>
  <si>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</si>
  <si>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</si>
  <si>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</si>
  <si>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</si>
  <si>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</si>
  <si>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</si>
  <si>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form._employer_update.frontend_version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</si>
  <si>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</si>
  <si>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</si>
  <si>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</si>
  <si>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</si>
  <si>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</si>
  <si>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</si>
  <si>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</si>
  <si>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</si>
  <si>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</si>
  <si>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</si>
  <si>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</si>
  <si>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</si>
  <si>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</si>
  <si>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</si>
  <si>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</si>
  <si>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</si>
  <si>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</si>
  <si>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</si>
  <si>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</si>
  <si>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</si>
  <si>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</si>
  <si>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</si>
  <si>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</si>
  <si>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</si>
  <si>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</si>
  <si>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</si>
  <si>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</si>
  <si>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</si>
  <si>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</si>
  <si>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</si>
  <si>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</si>
  <si>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</si>
  <si>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</si>
  <si>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</si>
  <si>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</si>
  <si>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</si>
  <si>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</si>
  <si>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</si>
  <si>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</si>
  <si>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</si>
  <si>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</si>
  <si>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</si>
  <si>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</si>
  <si>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</si>
  <si>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</si>
  <si>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</si>
  <si>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</si>
  <si>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</si>
  <si>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</si>
  <si>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</si>
  <si>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</si>
  <si>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</si>
  <si>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</si>
  <si>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</si>
  <si>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</si>
  <si>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</si>
  <si>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</si>
  <si>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</si>
  <si>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</si>
  <si>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</si>
  <si>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device.location_street</t>
  </si>
  <si>
    <t>device.location_zip_code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</si>
  <si>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</si>
  <si>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</si>
  <si>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</si>
  <si>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</si>
  <si>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</si>
  <si>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</si>
  <si>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</si>
  <si>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</si>
  <si>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</si>
  <si>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</si>
  <si>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</si>
  <si>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</si>
  <si>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</si>
  <si>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</si>
  <si>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</si>
  <si>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</si>
  <si>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</si>
  <si>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</si>
  <si>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</si>
  <si>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</si>
  <si>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</si>
  <si>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</si>
  <si>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</si>
  <si>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</si>
  <si>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</si>
  <si>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</si>
  <si>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</si>
  <si>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</si>
  <si>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</si>
  <si>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</si>
  <si>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</si>
  <si>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</si>
  <si>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</si>
  <si>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</si>
  <si>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</si>
  <si>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</si>
  <si>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</si>
  <si>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</si>
  <si>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</si>
  <si>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</si>
  <si>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</si>
  <si>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</si>
  <si>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</si>
  <si>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</si>
  <si>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</si>
  <si>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</si>
  <si>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</si>
  <si>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</si>
  <si>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</si>
  <si>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</si>
  <si>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</si>
  <si>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</si>
  <si>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</si>
  <si>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</si>
  <si>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</si>
  <si>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</si>
  <si>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</si>
  <si>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</si>
  <si>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</si>
  <si>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</si>
  <si>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</si>
  <si>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</si>
  <si>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</si>
  <si>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</si>
  <si>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</si>
  <si>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</si>
  <si>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</si>
  <si>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</si>
  <si>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</si>
  <si>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</si>
  <si>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</si>
  <si>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</si>
  <si>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</si>
  <si>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</si>
  <si>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</si>
  <si>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</si>
  <si>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</si>
  <si>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</si>
  <si>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</si>
  <si>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</si>
  <si>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</si>
  <si>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</si>
  <si>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</si>
  <si>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</si>
  <si>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</si>
  <si>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</si>
  <si>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</si>
  <si>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</si>
  <si>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</si>
  <si>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</si>
  <si>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</si>
  <si>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</si>
  <si>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</si>
  <si>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</si>
  <si>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</si>
  <si>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</si>
  <si>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</si>
  <si>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</si>
  <si>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</si>
  <si>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</si>
  <si>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</si>
  <si>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</si>
  <si>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</si>
  <si>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</si>
  <si>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</si>
  <si>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</si>
  <si>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device._company_manufacturer.business_id</t>
  </si>
  <si>
    <t>device._company_manufacturer.business_id_check</t>
  </si>
  <si>
    <t>device._company_manufacturer.UpdateTime</t>
  </si>
  <si>
    <t>device._company_manufacturer.datasource</t>
  </si>
  <si>
    <t>device._company_manufacturer.street_post</t>
  </si>
  <si>
    <t>device._company_manufacturer.zip_code_visit</t>
  </si>
  <si>
    <t>device._company_manufacturer.city_visit</t>
  </si>
  <si>
    <t>device._company_manufacturer.zip_code</t>
  </si>
  <si>
    <t>device._company_manufacturer.city</t>
  </si>
  <si>
    <t>device._company_manufacturer.address_visit</t>
  </si>
  <si>
    <t>device._company_manufacturer.street_visit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</si>
  <si>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</si>
  <si>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</si>
  <si>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</si>
  <si>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</si>
  <si>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</si>
  <si>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</si>
  <si>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</si>
  <si>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</si>
  <si>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</si>
  <si>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</si>
  <si>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</si>
  <si>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</si>
  <si>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</si>
  <si>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</si>
  <si>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</si>
  <si>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</si>
  <si>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</si>
  <si>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</si>
  <si>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</si>
  <si>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</si>
  <si>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</si>
  <si>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</si>
  <si>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</si>
  <si>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</si>
  <si>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</si>
  <si>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</si>
  <si>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</si>
  <si>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device._company_manufacturer.inspection_date_next</t>
  </si>
  <si>
    <t>device._company_manufacturer.inspection_overdue_count</t>
  </si>
  <si>
    <t>device._company_manufacturer.inspection_upcoming_count</t>
  </si>
  <si>
    <t>device._company_manufacturer.inspection_soon_count</t>
  </si>
  <si>
    <t>device._company_manufacturer.ped_licence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</si>
  <si>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</si>
  <si>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</si>
  <si>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</si>
  <si>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</si>
  <si>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</si>
  <si>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</si>
  <si>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</si>
  <si>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</si>
  <si>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device._company_importer.business_id</t>
  </si>
  <si>
    <t>device._company_importer.business_id_check</t>
  </si>
  <si>
    <t>device._company_importer.UpdateTime</t>
  </si>
  <si>
    <t>device._company_importer.datasource</t>
  </si>
  <si>
    <t>device._company_importer.street_post</t>
  </si>
  <si>
    <t>device._company_importer.zip_code_visit</t>
  </si>
  <si>
    <t>device._company_importer.city_visit</t>
  </si>
  <si>
    <t>device._company_importer.zip_code</t>
  </si>
  <si>
    <t>device._company_importer.city</t>
  </si>
  <si>
    <t>device._company_importer.address_visit</t>
  </si>
  <si>
    <t>device._company_importer.street_visit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</si>
  <si>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</si>
  <si>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</si>
  <si>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</si>
  <si>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</si>
  <si>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</si>
  <si>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</si>
  <si>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</si>
  <si>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</si>
  <si>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</si>
  <si>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</si>
  <si>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</si>
  <si>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</si>
  <si>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</si>
  <si>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</si>
  <si>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</si>
  <si>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</si>
  <si>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</si>
  <si>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</si>
  <si>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</si>
  <si>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</si>
  <si>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</si>
  <si>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</si>
  <si>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</si>
  <si>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</si>
  <si>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</si>
  <si>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</si>
  <si>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</si>
  <si>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device._company_importer.inspection_date_next</t>
  </si>
  <si>
    <t>device._company_importer.inspection_overdue_count</t>
  </si>
  <si>
    <t>device._company_importer.inspection_upcoming_count</t>
  </si>
  <si>
    <t>device._company_importer.inspection_soon_count</t>
  </si>
  <si>
    <t>device._company_importer.ped_licence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</si>
  <si>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</si>
  <si>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</si>
  <si>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</si>
  <si>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</si>
  <si>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</si>
  <si>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</si>
  <si>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</si>
  <si>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</si>
  <si>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device._company_owner.business_id</t>
  </si>
  <si>
    <t>device._company_owner.business_id_check</t>
  </si>
  <si>
    <t>device._company_owner.UpdateTime</t>
  </si>
  <si>
    <t>device._company_owner.datasource</t>
  </si>
  <si>
    <t>device._company_owner.street_post</t>
  </si>
  <si>
    <t>device._company_owner.zip_code_visit</t>
  </si>
  <si>
    <t>device._company_owner.city_visit</t>
  </si>
  <si>
    <t>device._company_owner.zip_code</t>
  </si>
  <si>
    <t>device._company_owner.city</t>
  </si>
  <si>
    <t>device._company_owner.address_visit</t>
  </si>
  <si>
    <t>device._company_owner.street_visit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</si>
  <si>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</si>
  <si>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</si>
  <si>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</si>
  <si>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</si>
  <si>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</si>
  <si>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</si>
  <si>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</si>
  <si>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</si>
  <si>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</si>
  <si>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</si>
  <si>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</si>
  <si>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</si>
  <si>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</si>
  <si>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</si>
  <si>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</si>
  <si>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</si>
  <si>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</si>
  <si>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</si>
  <si>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</si>
  <si>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</si>
  <si>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</si>
  <si>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</si>
  <si>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</si>
  <si>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</si>
  <si>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</si>
  <si>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</si>
  <si>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</si>
  <si>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device._company_owner.inspection_date_next</t>
  </si>
  <si>
    <t>device._company_owner.inspection_overdue_count</t>
  </si>
  <si>
    <t>device._company_owner.inspection_upcoming_count</t>
  </si>
  <si>
    <t>device._company_owner.inspection_soon_count</t>
  </si>
  <si>
    <t>device._company_owner.ped_licence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</si>
  <si>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</si>
  <si>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</si>
  <si>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</si>
  <si>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</si>
  <si>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</si>
  <si>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</si>
  <si>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</si>
  <si>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</si>
  <si>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device._company_holder.business_id</t>
  </si>
  <si>
    <t>device._company_holder.business_id_check</t>
  </si>
  <si>
    <t>device._company_holder.UpdateTime</t>
  </si>
  <si>
    <t>device._company_holder.datasource</t>
  </si>
  <si>
    <t>device._company_holder.street_post</t>
  </si>
  <si>
    <t>device._company_holder.zip_code_visit</t>
  </si>
  <si>
    <t>device._company_holder.city_visit</t>
  </si>
  <si>
    <t>device._company_holder.zip_code</t>
  </si>
  <si>
    <t>device._company_holder.city</t>
  </si>
  <si>
    <t>device._company_holder.address_visit</t>
  </si>
  <si>
    <t>device._company_holder.street_visit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</si>
  <si>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</si>
  <si>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</si>
  <si>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</si>
  <si>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</si>
  <si>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</si>
  <si>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</si>
  <si>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</si>
  <si>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</si>
  <si>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</si>
  <si>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</si>
  <si>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</si>
  <si>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</si>
  <si>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</si>
  <si>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</si>
  <si>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</si>
  <si>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</si>
  <si>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</si>
  <si>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</si>
  <si>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</si>
  <si>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</si>
  <si>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</si>
  <si>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</si>
  <si>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</si>
  <si>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</si>
  <si>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</si>
  <si>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</si>
  <si>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</si>
  <si>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device._company_holder.inspection_date_next</t>
  </si>
  <si>
    <t>device._company_holder.inspection_overdue_count</t>
  </si>
  <si>
    <t>device._company_holder.inspection_upcoming_count</t>
  </si>
  <si>
    <t>device._company_holder.inspection_soon_count</t>
  </si>
  <si>
    <t>device._company_holder.ped_licence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</si>
  <si>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</si>
  <si>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</si>
  <si>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</si>
  <si>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</si>
  <si>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</si>
  <si>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</si>
  <si>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</si>
  <si>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device._person_contact.firstname</t>
  </si>
  <si>
    <t>device._person_contact.surname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</si>
  <si>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</si>
  <si>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</si>
  <si>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</si>
  <si>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</si>
  <si>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</si>
  <si>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</si>
  <si>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</si>
  <si>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device._person_contact.qualification_lpg</t>
  </si>
  <si>
    <t>device._person_contact.qualification_ngl</t>
  </si>
  <si>
    <t>device._person_contact.notes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</si>
  <si>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</si>
  <si>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</si>
  <si>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</si>
  <si>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</si>
  <si>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</si>
  <si>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</si>
  <si>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</si>
  <si>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</si>
  <si>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</si>
  <si>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</si>
  <si>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</si>
  <si>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device._person_contact.ssn_encrypted</t>
  </si>
  <si>
    <t>device._person_contact.lang</t>
  </si>
  <si>
    <t>device._person_contact.login_tarkes_app</t>
  </si>
  <si>
    <t>device._person_contact.login_inspektor_app</t>
  </si>
  <si>
    <t>device._person_contact.company_admin</t>
  </si>
  <si>
    <t>device._person_contact.has_device</t>
  </si>
  <si>
    <t>device._person_contact.has_form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</si>
  <si>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</si>
  <si>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</si>
  <si>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</si>
  <si>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</si>
  <si>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</si>
  <si>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</si>
  <si>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</si>
  <si>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</si>
  <si>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device._person_contact._company.business_id</t>
  </si>
  <si>
    <t>device._person_contact._company.business_id_check</t>
  </si>
  <si>
    <t>device._person_contact._company.UpdateTime</t>
  </si>
  <si>
    <t>device._person_contact._company.datasource</t>
  </si>
  <si>
    <t>device._person_contact._company.street_post</t>
  </si>
  <si>
    <t>device._person_contact._company.zip_code_visit</t>
  </si>
  <si>
    <t>device._person_contact._company.city_visit</t>
  </si>
  <si>
    <t>device._person_contact._company.zip_code</t>
  </si>
  <si>
    <t>device._person_contact._company.city</t>
  </si>
  <si>
    <t>device._person_contact._company.address_visit</t>
  </si>
  <si>
    <t>device._person_contact._company.street_visit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</si>
  <si>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</si>
  <si>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</si>
  <si>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</si>
  <si>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</si>
  <si>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</si>
  <si>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</si>
  <si>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</si>
  <si>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</si>
  <si>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</si>
  <si>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</si>
  <si>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</si>
  <si>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</si>
  <si>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</si>
  <si>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</si>
  <si>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</si>
  <si>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</si>
  <si>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</si>
  <si>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</si>
  <si>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</si>
  <si>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</si>
  <si>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</si>
  <si>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</si>
  <si>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</si>
  <si>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</si>
  <si>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</si>
  <si>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</si>
  <si>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</si>
  <si>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device._person_contact._company.inspection_date_next</t>
  </si>
  <si>
    <t>device._person_contact._company.inspection_overdue_count</t>
  </si>
  <si>
    <t>device._person_contact._company.inspection_upcoming_count</t>
  </si>
  <si>
    <t>device._person_contact._company.inspection_soon_count</t>
  </si>
  <si>
    <t>device._person_contact._company.ped_licence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</si>
  <si>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</si>
  <si>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</si>
  <si>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</si>
  <si>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</si>
  <si>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</si>
  <si>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</si>
  <si>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</si>
  <si>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device._person_supervisor.firstname</t>
  </si>
  <si>
    <t>device._person_supervisor.surname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</si>
  <si>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</si>
  <si>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</si>
  <si>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</si>
  <si>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</si>
  <si>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</si>
  <si>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</si>
  <si>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</si>
  <si>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device._person_supervisor.qualification_lpg</t>
  </si>
  <si>
    <t>device._person_supervisor.qualification_ngl</t>
  </si>
  <si>
    <t>device._person_supervisor.notes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</si>
  <si>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</si>
  <si>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</si>
  <si>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</si>
  <si>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</si>
  <si>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</si>
  <si>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</si>
  <si>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</si>
  <si>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</si>
  <si>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</si>
  <si>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</si>
  <si>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</si>
  <si>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device._person_supervisor.ssn_encrypted</t>
  </si>
  <si>
    <t>device._person_supervisor.lang</t>
  </si>
  <si>
    <t>device._person_supervisor.login_tarkes_app</t>
  </si>
  <si>
    <t>device._person_supervisor.login_inspektor_app</t>
  </si>
  <si>
    <t>device._person_supervisor.company_admin</t>
  </si>
  <si>
    <t>device._person_supervisor.has_device</t>
  </si>
  <si>
    <t>device._person_supervisor.has_form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</si>
  <si>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</si>
  <si>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</si>
  <si>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</si>
  <si>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</si>
  <si>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</si>
  <si>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</si>
  <si>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</si>
  <si>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</si>
  <si>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device._person_supervisor._company.business_id</t>
  </si>
  <si>
    <t>device._person_supervisor._company.business_id_check</t>
  </si>
  <si>
    <t>device._person_supervisor._company.UpdateTime</t>
  </si>
  <si>
    <t>device._person_supervisor._company.datasource</t>
  </si>
  <si>
    <t>device._person_supervisor._company.street_post</t>
  </si>
  <si>
    <t>device._person_supervisor._company.zip_code_visit</t>
  </si>
  <si>
    <t>device._person_supervisor._company.city_visit</t>
  </si>
  <si>
    <t>device._person_supervisor._company.zip_code</t>
  </si>
  <si>
    <t>device._person_supervisor._company.city</t>
  </si>
  <si>
    <t>device._person_supervisor._company.address_visit</t>
  </si>
  <si>
    <t>device._person_supervisor._company.street_visit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</si>
  <si>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</si>
  <si>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</si>
  <si>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</si>
  <si>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</si>
  <si>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</si>
  <si>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</si>
  <si>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</si>
  <si>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</si>
  <si>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</si>
  <si>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</si>
  <si>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</si>
  <si>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</si>
  <si>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</si>
  <si>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</si>
  <si>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</si>
  <si>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</si>
  <si>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</si>
  <si>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</si>
  <si>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</si>
  <si>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</si>
  <si>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</si>
  <si>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</si>
  <si>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</si>
  <si>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</si>
  <si>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</si>
  <si>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</si>
  <si>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</si>
  <si>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device._person_supervisor._company.inspection_date_next</t>
  </si>
  <si>
    <t>device._person_supervisor._company.inspection_overdue_count</t>
  </si>
  <si>
    <t>device._person_supervisor._company.inspection_upcoming_count</t>
  </si>
  <si>
    <t>device._person_supervisor._company.inspection_soon_count</t>
  </si>
  <si>
    <t>device._person_supervisor._company.ped_licence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</si>
  <si>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</si>
  <si>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</si>
  <si>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</si>
  <si>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</si>
  <si>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</si>
  <si>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</si>
  <si>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</si>
  <si>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device._person_supervisor_alt.firstname</t>
  </si>
  <si>
    <t>device._person_supervisor_alt.surname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</si>
  <si>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</si>
  <si>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</si>
  <si>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</si>
  <si>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</si>
  <si>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</si>
  <si>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</si>
  <si>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</si>
  <si>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device._person_supervisor_alt.qualification_lpg</t>
  </si>
  <si>
    <t>device._person_supervisor_alt.qualification_ngl</t>
  </si>
  <si>
    <t>device._person_supervisor_alt.notes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</si>
  <si>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</si>
  <si>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</si>
  <si>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</si>
  <si>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</si>
  <si>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</si>
  <si>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</si>
  <si>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</si>
  <si>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</si>
  <si>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</si>
  <si>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</si>
  <si>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</si>
  <si>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device._person_supervisor_alt.ssn_encrypted</t>
  </si>
  <si>
    <t>device._person_supervisor_alt.lang</t>
  </si>
  <si>
    <t>device._person_supervisor_alt.login_tarkes_app</t>
  </si>
  <si>
    <t>device._person_supervisor_alt.login_inspektor_app</t>
  </si>
  <si>
    <t>device._person_supervisor_alt.company_admin</t>
  </si>
  <si>
    <t>device._person_supervisor_alt.has_device</t>
  </si>
  <si>
    <t>device._person_supervisor_alt.has_form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</si>
  <si>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</si>
  <si>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</si>
  <si>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</si>
  <si>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</si>
  <si>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</si>
  <si>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</si>
  <si>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</si>
  <si>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</si>
  <si>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device._person_supervisor_alt._company.business_id</t>
  </si>
  <si>
    <t>device._person_supervisor_alt._company.business_id_check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</si>
  <si>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</si>
  <si>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</si>
  <si>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</si>
  <si>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device._person_supervisor_alt._company.zip_code_visit</t>
  </si>
  <si>
    <t>device._person_supervisor_alt._company.city_visit</t>
  </si>
  <si>
    <t>device._person_supervisor_alt._company.zip_code</t>
  </si>
  <si>
    <t>device._person_supervisor_alt._company.city</t>
  </si>
  <si>
    <t>device._person_supervisor_alt._company.address_visit</t>
  </si>
  <si>
    <t>device._person_supervisor_alt._company.street_visit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</si>
  <si>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</si>
  <si>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</si>
  <si>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</si>
  <si>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</si>
  <si>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</si>
  <si>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</si>
  <si>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</si>
  <si>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</si>
  <si>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</si>
  <si>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</si>
  <si>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</si>
  <si>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</si>
  <si>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</si>
  <si>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</si>
  <si>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</si>
  <si>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</si>
  <si>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</si>
  <si>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</si>
  <si>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</si>
  <si>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</si>
  <si>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</si>
  <si>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</si>
  <si>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</si>
  <si>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</si>
  <si>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</si>
  <si>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</si>
  <si>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</si>
  <si>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device._person_supervisor_alt._company.inspection_date_next</t>
  </si>
  <si>
    <t>device._person_supervisor_alt._company.inspection_overdue_count</t>
  </si>
  <si>
    <t>device._person_supervisor_alt._company.inspection_upcoming_count</t>
  </si>
  <si>
    <t>device._person_supervisor_alt._company.inspection_soon_count</t>
  </si>
  <si>
    <t>device._person_supervisor_alt._company.ped_licence</t>
  </si>
  <si>
    <t>first_inspection</t>
  </si>
  <si>
    <t>checkbox</t>
  </si>
  <si>
    <t>Tehdyt tarkastukset</t>
  </si>
  <si>
    <t>Ensimmäinen määräaikaistarkastus</t>
  </si>
  <si>
    <t>inside_inspection</t>
  </si>
  <si>
    <t>pressure_inspection</t>
  </si>
  <si>
    <t>usage_inspection</t>
  </si>
  <si>
    <t>change_inspection</t>
  </si>
  <si>
    <t>other_inspection</t>
  </si>
  <si>
    <t>Muu tarkastus</t>
  </si>
  <si>
    <t>followup_inspection</t>
  </si>
  <si>
    <t>condition_inspection</t>
  </si>
  <si>
    <t>Kunnonvalvontajärjestelmä</t>
  </si>
  <si>
    <t>varoventtiili_tarkastuspaiva</t>
  </si>
  <si>
    <t>date</t>
  </si>
  <si>
    <t>Tarkastuspäivä</t>
  </si>
  <si>
    <t>varoventtiili_painemittarin_numero</t>
  </si>
  <si>
    <t>text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</si>
  <si>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</si>
  <si>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</si>
  <si>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</si>
  <si>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</si>
  <si>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</si>
  <si>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textarea</t>
  </si>
  <si>
    <t>Kuvaus varoventtiilin koestuksesta</t>
  </si>
  <si>
    <t>varoventtiili_koestus_kuva</t>
  </si>
  <si>
    <t>file</t>
  </si>
  <si>
    <t>Varoventtiilien koestus kuva</t>
  </si>
  <si>
    <t>varoventtiili_koestus_kuva.uuid</t>
  </si>
  <si>
    <t>meta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</si>
  <si>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</si>
  <si>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</si>
  <si>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</si>
  <si>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</si>
  <si>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</si>
  <si>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</si>
  <si>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</si>
  <si>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</si>
  <si>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</si>
  <si>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</si>
  <si>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</si>
  <si>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</si>
  <si>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</si>
  <si>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</si>
  <si>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</si>
  <si>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</si>
  <si>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</si>
  <si>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</si>
  <si>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</si>
  <si>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</si>
  <si>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</si>
  <si>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number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</si>
  <si>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</si>
  <si>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</si>
  <si>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</si>
  <si>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</si>
  <si>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</si>
  <si>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</si>
  <si>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</si>
  <si>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</si>
  <si>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</si>
  <si>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</si>
  <si>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</si>
  <si>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</si>
  <si>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</si>
  <si>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</si>
  <si>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</si>
  <si>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</si>
  <si>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</si>
  <si>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</si>
  <si>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</si>
  <si>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varoventtiili_kohde4</t>
  </si>
  <si>
    <t>4. Kohde</t>
  </si>
  <si>
    <t>varoventtiili_valiaine4</t>
  </si>
  <si>
    <t>4. Väliaine</t>
  </si>
  <si>
    <t>varoventtiili_bar4</t>
  </si>
  <si>
    <t>4. Asp./Avp. (bar)</t>
  </si>
  <si>
    <t>varoventtiili_sulkupaine4</t>
  </si>
  <si>
    <t>4. Sulkupaine</t>
  </si>
  <si>
    <t>varoventtiili_kohde5</t>
  </si>
  <si>
    <t>5. Kohde</t>
  </si>
  <si>
    <t>varoventtiili_valiaine5</t>
  </si>
  <si>
    <t>5. Väliaine</t>
  </si>
  <si>
    <t>varoventtiili_bar5</t>
  </si>
  <si>
    <t>5. Asp./Avp. (bar)</t>
  </si>
  <si>
    <t>varoventtiili_sulkupaine5</t>
  </si>
  <si>
    <t>5. Sulkupaine</t>
  </si>
  <si>
    <t>varoventtiili_kohde6</t>
  </si>
  <si>
    <t>6. Kohde</t>
  </si>
  <si>
    <t>varoventtiili_valiaine6</t>
  </si>
  <si>
    <t>6. Väliaine</t>
  </si>
  <si>
    <t>varoventtiili_bar6</t>
  </si>
  <si>
    <t>6. Asp./Avp. (bar)</t>
  </si>
  <si>
    <t>varoventtiili_sulkupaine6</t>
  </si>
  <si>
    <t>6. Sulkupaine</t>
  </si>
  <si>
    <t>kayttotarkastus_tarkastuspaiva</t>
  </si>
  <si>
    <t>Käyttötarkastus A-Rekisteri</t>
  </si>
  <si>
    <t>sijoitusluvan_ehdot_kunnossa</t>
  </si>
  <si>
    <t>select</t>
  </si>
  <si>
    <t>varot_koestettu</t>
  </si>
  <si>
    <t>varojen_apuohjaus</t>
  </si>
  <si>
    <t>turva_automaatio</t>
  </si>
  <si>
    <t>halytys_ja_varmistuslaitteet</t>
  </si>
  <si>
    <t>kayttoarvot_sallitut</t>
  </si>
  <si>
    <t>yleistarkastus</t>
  </si>
  <si>
    <t>varusteet</t>
  </si>
  <si>
    <t>eristeet</t>
  </si>
  <si>
    <t>pi_kaavio</t>
  </si>
  <si>
    <t>kaytto_ja_kp_ohjeet</t>
  </si>
  <si>
    <t>korjausdokumentit</t>
  </si>
  <si>
    <t>kayton_valvojat</t>
  </si>
  <si>
    <t>putkistot</t>
  </si>
  <si>
    <t>kayttotarkastus_yleiskuva</t>
  </si>
  <si>
    <t>Yleiskuva</t>
  </si>
  <si>
    <t>kayttotarkastus_yleiskuva.uuid</t>
  </si>
  <si>
    <t>kayttotarkastus_yleiskuva.aindex</t>
  </si>
  <si>
    <t>kayttotarkastus_yleiskuva.ref</t>
  </si>
  <si>
    <t>kayttotarkastus_yleiskuva.uploader</t>
  </si>
  <si>
    <t>kayttotarkastus_yleiskuva.content</t>
  </si>
  <si>
    <t>kayttotarkastus_yleiskuva.title</t>
  </si>
  <si>
    <t>kayttotarkastus_yleiskuva.description</t>
  </si>
  <si>
    <t>kayttotarkastus_yleiskuva.StartTime</t>
  </si>
  <si>
    <t>kayttotarkastus_yleiskuva.hash</t>
  </si>
  <si>
    <t>kayttotarkastus_yleiskuva.filename</t>
  </si>
  <si>
    <t>kayttotarkastus_yleiskuva.url</t>
  </si>
  <si>
    <t>kayttotarkastus_yleiskuva.type</t>
  </si>
  <si>
    <t>kayttotarkastus_yleiskuva.ext</t>
  </si>
  <si>
    <t>kayttotarkastus_yleiskuva.size</t>
  </si>
  <si>
    <t>kayttotarkastus_yleiskuva.version</t>
  </si>
  <si>
    <t>kayttotarkastus_yleiskuva.local_path</t>
  </si>
  <si>
    <t>kayttotarkastus_yleiskuva.protected</t>
  </si>
  <si>
    <t>kayttotarkastus_huomiot</t>
  </si>
  <si>
    <t>Käyttötarkastus K-Rekisteri</t>
  </si>
  <si>
    <t>vaaran_arviointi</t>
  </si>
  <si>
    <t>polttolaitteet</t>
  </si>
  <si>
    <t>jatkuva_valvonta</t>
  </si>
  <si>
    <t>jaksottainen_valvonta</t>
  </si>
  <si>
    <t>riittava_henkilosto</t>
  </si>
  <si>
    <t>virumisalueen_putkistot</t>
  </si>
  <si>
    <t>sp_luvo_tarkastettu</t>
  </si>
  <si>
    <t>Sisä- ja ulkopuolinen tarkastus kattila</t>
  </si>
  <si>
    <t>Tarkastettu</t>
  </si>
  <si>
    <t>sp_luvo_kunto_hyva</t>
  </si>
  <si>
    <t>sp_luvo_syopymia</t>
  </si>
  <si>
    <t>sp_luvo_ohentumaa</t>
  </si>
  <si>
    <t>sp_luvo_saroja</t>
  </si>
  <si>
    <t>sp_luvo_pinnoite_kunnossa</t>
  </si>
  <si>
    <t>sp_luvo_muodonmuutoksia</t>
  </si>
  <si>
    <t>sp_luvo_lisatarkastukset</t>
  </si>
  <si>
    <t>sp_luvo_eroosiot</t>
  </si>
  <si>
    <t>luvo_huomiot</t>
  </si>
  <si>
    <t>sp_ekot_tarkastettu</t>
  </si>
  <si>
    <t>sp_ekot_kunto_hyva</t>
  </si>
  <si>
    <t>sp_ekot_syopymia</t>
  </si>
  <si>
    <t>sp_ekot_ohentumaa</t>
  </si>
  <si>
    <t>sp_ekot_saroja</t>
  </si>
  <si>
    <t>sp_ekot_pinnoite_kunnossa</t>
  </si>
  <si>
    <t>sp_ekot_muodonmuutoksia</t>
  </si>
  <si>
    <t>sp_ekot_lisatarkastukset</t>
  </si>
  <si>
    <t>sp_ekot_eroosiot</t>
  </si>
  <si>
    <t>eko_huomiot</t>
  </si>
  <si>
    <t>sp_kammiot_tarkastettu</t>
  </si>
  <si>
    <t>sp_kammiot_kunto_hyva</t>
  </si>
  <si>
    <t>sp_kammiot_syopymia</t>
  </si>
  <si>
    <t>sp_kammiot_ohentumaa</t>
  </si>
  <si>
    <t>sp_kammiot_saroja</t>
  </si>
  <si>
    <t>sp_kammiot_pinnoite_kunnossa</t>
  </si>
  <si>
    <t>sp_kammiot_muodonmuutoksia</t>
  </si>
  <si>
    <t>sp_kammiot_lisatarkastukset</t>
  </si>
  <si>
    <t>sp_kammiot_eroosiot</t>
  </si>
  <si>
    <t>sp_kammiot_huomiot</t>
  </si>
  <si>
    <t>sp_hoyrystinputket_tarkastettu</t>
  </si>
  <si>
    <t>sp_hoyrystinputket_kunto_hyva</t>
  </si>
  <si>
    <t>sp_hoyrystinputket_syopymia</t>
  </si>
  <si>
    <t>sp_hoyrystinputket_ohentumaa</t>
  </si>
  <si>
    <t>sp_hoyrystinputket_saroja</t>
  </si>
  <si>
    <t>sp_hoyrystinputket_pinnoite_kunnossa</t>
  </si>
  <si>
    <t>sp_hoyrystinputket_muodonmuutoksia</t>
  </si>
  <si>
    <t>sp_hoyrystinputket_lisatarkastukset</t>
  </si>
  <si>
    <t>sp_hoyrystinputket_eroosiot</t>
  </si>
  <si>
    <t>sp_hoyrystinputket_huomiot</t>
  </si>
  <si>
    <t>sp_tulistimet_tarkastettu</t>
  </si>
  <si>
    <t>sp_tulistimet_kunto_hyva</t>
  </si>
  <si>
    <t>sp_tulistimet_syopymia</t>
  </si>
  <si>
    <t>sp_tulistimet_ohentumaa</t>
  </si>
  <si>
    <t>sp_tulistimet_saroja</t>
  </si>
  <si>
    <t>sp_tulistimet_pinnoite_kunnossa</t>
  </si>
  <si>
    <t>sp_tulistimet_muodonmuutoksia</t>
  </si>
  <si>
    <t>sp_tulistimet_lisatarkastukset</t>
  </si>
  <si>
    <t>sp_tulistimet_eroosiot</t>
  </si>
  <si>
    <t>sp_tulistimet_huomiot</t>
  </si>
  <si>
    <t>sp_lierio_tarkastettu</t>
  </si>
  <si>
    <t>sp_lierio_kunto_hyva</t>
  </si>
  <si>
    <t>sp_lierio_syopymia</t>
  </si>
  <si>
    <t>sp_lierio_ohentumaa</t>
  </si>
  <si>
    <t>sp_lierio_saroja</t>
  </si>
  <si>
    <t>sp_lierio_pinnoite_kunnossa</t>
  </si>
  <si>
    <t>sp_lierio_muodonmuutoksia</t>
  </si>
  <si>
    <t>sp_lierio_lisatarkastukset</t>
  </si>
  <si>
    <t>sp_lierio_eroosiot</t>
  </si>
  <si>
    <t>sp_lierio_huomiot</t>
  </si>
  <si>
    <t>sp_tulitorvi_tarkastettu</t>
  </si>
  <si>
    <t>sp_tulitorvi_kunto_hyva</t>
  </si>
  <si>
    <t>sp_tulitorvi_syopymia</t>
  </si>
  <si>
    <t>sp_tulitorvi_ohentumaa</t>
  </si>
  <si>
    <t>sp_tulitorvi_saroja</t>
  </si>
  <si>
    <t>sp_tulitorvi_pinnoite_kunnossa</t>
  </si>
  <si>
    <t>sp_tulitorvi_muodonmuutoksia</t>
  </si>
  <si>
    <t>sp_tulitorvi_lisatarkastukset</t>
  </si>
  <si>
    <t>sp_tulitorvi_eroosiot</t>
  </si>
  <si>
    <t>sp_tulitorvi_huomiot</t>
  </si>
  <si>
    <t>sp_tuliputket_tarkastettu</t>
  </si>
  <si>
    <t>sp_tuliputket_kunto_hyva</t>
  </si>
  <si>
    <t>sp_tuliputket_syopymia</t>
  </si>
  <si>
    <t>sp_tuliputket_ohentumaa</t>
  </si>
  <si>
    <t>sp_tuliputket_saroja</t>
  </si>
  <si>
    <t>sp_tuliputket_pinnoite_kunnossa</t>
  </si>
  <si>
    <t>sp_tuliputket_muodonmuutoksia</t>
  </si>
  <si>
    <t>sp_tuliputket_lisatarkastukset</t>
  </si>
  <si>
    <t>sp_tuliputket_eroosiot</t>
  </si>
  <si>
    <t>sp_tuliputket_huomiot</t>
  </si>
  <si>
    <t>sp_putkistot_tarkastettu</t>
  </si>
  <si>
    <t>sp_putkistot_kunto_hyva</t>
  </si>
  <si>
    <t>sp_putkistot_syopymia</t>
  </si>
  <si>
    <t>sp_putkistot_ohentumaa</t>
  </si>
  <si>
    <t>sp_putkistot_saroja</t>
  </si>
  <si>
    <t>sp_putkistot_pinnoite_kunnossa</t>
  </si>
  <si>
    <t>sp_putkistot_muodonmuutoksia</t>
  </si>
  <si>
    <t>sp_putkistot_lisatarkastukset</t>
  </si>
  <si>
    <t>Lästarkastukset (NDT)</t>
  </si>
  <si>
    <t>sp_putkistot_eroosiot</t>
  </si>
  <si>
    <t>sp_putkistot_huomiot</t>
  </si>
  <si>
    <t>sp_tukirakenteet_tarkastettu</t>
  </si>
  <si>
    <t>sp_tukirakenteet_kunto_hyva</t>
  </si>
  <si>
    <t>sp_tukirakenteet_syopymia</t>
  </si>
  <si>
    <t>sp_tukirakenteet_ohentumaa</t>
  </si>
  <si>
    <t>sp_tukirakenteet_saroja</t>
  </si>
  <si>
    <t>sp_tukirakenteet_pinnoite_kunnossa</t>
  </si>
  <si>
    <t>sp_tukirakenteet_muodonmuutoksia</t>
  </si>
  <si>
    <t>sp_tukirakenteet_lisatarkastukset</t>
  </si>
  <si>
    <t>sp_tukirakenteet_eroosiot</t>
  </si>
  <si>
    <t>sp_tukirakenteet_huomiot</t>
  </si>
  <si>
    <t>sp_kannakointi_tarkastettu</t>
  </si>
  <si>
    <t>sp_kannakointi_kunto_hyva</t>
  </si>
  <si>
    <t>sp_kannakointi_syopymia</t>
  </si>
  <si>
    <t>sp_kannakointi_ohentumaa</t>
  </si>
  <si>
    <t>sp_kannakointi_saroja</t>
  </si>
  <si>
    <t>sp_kannakointi_pinnoite_kunnossa</t>
  </si>
  <si>
    <t>sp_kannakointi_muodonmuutoksia</t>
  </si>
  <si>
    <t>sp_kannakointi_lisatarkastukset</t>
  </si>
  <si>
    <t>sp_kannakointi_eroosiot</t>
  </si>
  <si>
    <t>sp_kannakointi_huomiot</t>
  </si>
  <si>
    <t>sisa_ulko_tarkastuspaiva</t>
  </si>
  <si>
    <t>sp_huomiot</t>
  </si>
  <si>
    <t>sp_paadyt_tarkastettu</t>
  </si>
  <si>
    <t>Sisä- ja ulkopuolinen tarkastus muut</t>
  </si>
  <si>
    <t>sp_paadyt_kunto_hyva</t>
  </si>
  <si>
    <t>sp_paadyt_syopymia</t>
  </si>
  <si>
    <t>sp_paadyt_ohentumaa</t>
  </si>
  <si>
    <t>sp_paadyt_saroja</t>
  </si>
  <si>
    <t>sp_paadyt_pinnoite_kunnossa</t>
  </si>
  <si>
    <t>sp_paadyt_muodonmuutoksia</t>
  </si>
  <si>
    <t>sp_paadyt_lisatarkastukset</t>
  </si>
  <si>
    <t>sp_paadyt_eroosiot</t>
  </si>
  <si>
    <t>sp_paadyt_huomiot</t>
  </si>
  <si>
    <t>sp_vaippa_tarkastettu</t>
  </si>
  <si>
    <t>sp_vaippa_kunto_hyva</t>
  </si>
  <si>
    <t>sp_vaippa_syopymia</t>
  </si>
  <si>
    <t>sp_vaippa_ohentumaa</t>
  </si>
  <si>
    <t>sp_vaippa_saroja</t>
  </si>
  <si>
    <t>sp_vaippa_pinnoite_kunnossa</t>
  </si>
  <si>
    <t>sp_vaippa_muodonmuutoksia</t>
  </si>
  <si>
    <t>sp_vaippa_lisatarkastukset</t>
  </si>
  <si>
    <t>sp_vaippa_eroosiot</t>
  </si>
  <si>
    <t>sp_vaippa_huomiot</t>
  </si>
  <si>
    <t>sp_yhteet_tarkastettu</t>
  </si>
  <si>
    <t>sp_yhteet_kunto_hyva</t>
  </si>
  <si>
    <t>sp_yhteet_syopymia</t>
  </si>
  <si>
    <t>sp_yhteet_ohentumaa</t>
  </si>
  <si>
    <t>sp_yhteet_saroja</t>
  </si>
  <si>
    <t>sp_yhteet_pinnoite_kunnossa</t>
  </si>
  <si>
    <t>sp_yhteet_muodonmuutoksia</t>
  </si>
  <si>
    <t>sp_yhteet_lisatarkastukset</t>
  </si>
  <si>
    <t>sp_yhteet_eroosiot</t>
  </si>
  <si>
    <t>sp_yhteet_huomiot</t>
  </si>
  <si>
    <t>sp_putkipaketti_tarkastettu</t>
  </si>
  <si>
    <t>sp_putkipaketti_kunto_hyva</t>
  </si>
  <si>
    <t>sp_putkipaketti_syopymia</t>
  </si>
  <si>
    <t>sp_putkipaketti_ohentumaa</t>
  </si>
  <si>
    <t>sp_putkipaketti_saroja</t>
  </si>
  <si>
    <t>sp_putkipaketti_pinnoite_kunnossa</t>
  </si>
  <si>
    <t>sp_putkipaketti_muodonmuutoksia</t>
  </si>
  <si>
    <t>sp_putkipaketti_lisatarkastukset</t>
  </si>
  <si>
    <t>sp_putkipaketti_eroosiot</t>
  </si>
  <si>
    <t>sp_putkipaketti_huomiot</t>
  </si>
  <si>
    <t>sp_ei_tarvetta</t>
  </si>
  <si>
    <t>Ei tarvetta painekokeelle</t>
  </si>
  <si>
    <t>sp_lisahuomiot</t>
  </si>
  <si>
    <t>Sisä- ja ulkopuolinen tarkastus lisäsivu</t>
  </si>
  <si>
    <t>sp_valokuva</t>
  </si>
  <si>
    <t>Valokuva</t>
  </si>
  <si>
    <t>sp_valokuva.uuid</t>
  </si>
  <si>
    <t>sp_valokuva.aindex</t>
  </si>
  <si>
    <t>sp_valokuva.ref</t>
  </si>
  <si>
    <t>sp_valokuva.uploader</t>
  </si>
  <si>
    <t>sp_valokuva.content</t>
  </si>
  <si>
    <t>sp_valokuva.title</t>
  </si>
  <si>
    <t>sp_valokuva.description</t>
  </si>
  <si>
    <t>sp_valokuva.StartTime</t>
  </si>
  <si>
    <t>sp_valokuva.hash</t>
  </si>
  <si>
    <t>sp_valokuva.filename</t>
  </si>
  <si>
    <t>sp_valokuva.url</t>
  </si>
  <si>
    <t>sp_valokuva.type</t>
  </si>
  <si>
    <t>sp_valokuva.ext</t>
  </si>
  <si>
    <t>sp_valokuva.size</t>
  </si>
  <si>
    <t>sp_valokuva.version</t>
  </si>
  <si>
    <t>sp_valokuva.local_path</t>
  </si>
  <si>
    <t>sp_valokuva.protected</t>
  </si>
  <si>
    <t>painekoe_bar1</t>
  </si>
  <si>
    <t>painekoe_pitoaika1</t>
  </si>
  <si>
    <t>painekoe_valiaine1</t>
  </si>
  <si>
    <t>painekoe_tila1</t>
  </si>
  <si>
    <t>painekoe_bar2</t>
  </si>
  <si>
    <t>painekoe_pitoaika2</t>
  </si>
  <si>
    <t>painekoe_valiaine2</t>
  </si>
  <si>
    <t>painekoe_tila2</t>
  </si>
  <si>
    <t>painekoe_bar3</t>
  </si>
  <si>
    <t>painekoe_pitoaika3</t>
  </si>
  <si>
    <t>painekoe_valiaine3</t>
  </si>
  <si>
    <t>painekoe_tila3</t>
  </si>
  <si>
    <t>painekoe_bar4</t>
  </si>
  <si>
    <t>painekoe_pitoaika4</t>
  </si>
  <si>
    <t>painekoe_valiaine4</t>
  </si>
  <si>
    <t>painekoe_tila4</t>
  </si>
  <si>
    <t>painekoe_paineanturin_numero</t>
  </si>
  <si>
    <t>painekoe_painemittarin_numero</t>
  </si>
  <si>
    <t>painekoe_edellinen_vuosi</t>
  </si>
  <si>
    <t>painekoe_ei_tarvetta</t>
  </si>
  <si>
    <t>painekoe_tarkastuspaiva</t>
  </si>
  <si>
    <t>painekoe_muistiinpanot</t>
  </si>
  <si>
    <t>painekoe_valokuva</t>
  </si>
  <si>
    <t>Valokuva painekokeesta</t>
  </si>
  <si>
    <t>painekoe_valokuva.uuid</t>
  </si>
  <si>
    <t>painekoe_valokuva.aindex</t>
  </si>
  <si>
    <t>painekoe_valokuva.ref</t>
  </si>
  <si>
    <t>painekoe_valokuva.uploader</t>
  </si>
  <si>
    <t>painekoe_valokuva.content</t>
  </si>
  <si>
    <t>painekoe_valokuva.title</t>
  </si>
  <si>
    <t>painekoe_valokuva.description</t>
  </si>
  <si>
    <t>painekoe_valokuva.StartTime</t>
  </si>
  <si>
    <t>painekoe_valokuva.hash</t>
  </si>
  <si>
    <t>painekoe_valokuva.filename</t>
  </si>
  <si>
    <t>painekoe_valokuva.url</t>
  </si>
  <si>
    <t>painekoe_valokuva.type</t>
  </si>
  <si>
    <t>painekoe_valokuva.ext</t>
  </si>
  <si>
    <t>painekoe_valokuva.size</t>
  </si>
  <si>
    <t>painekoe_valokuva.version</t>
  </si>
  <si>
    <t>painekoe_valokuva.local_path</t>
  </si>
  <si>
    <t>painekoe_valokuva.protected</t>
  </si>
  <si>
    <t>muutostarkastus_tarkastuspaiva</t>
  </si>
  <si>
    <t>muutostarkastus_suunnitelman_hyvaksyntatodistus</t>
  </si>
  <si>
    <t>muutostarkastus_erillinen_muutostarkastustodistus</t>
  </si>
  <si>
    <t>muutostarkastus_korjaussuunnitelma</t>
  </si>
  <si>
    <t>muutostarkastus_materiaalit</t>
  </si>
  <si>
    <t>muutostarkastus_lisaaineet</t>
  </si>
  <si>
    <t>muutostarkastus_hitsaajien_patevyys</t>
  </si>
  <si>
    <t>muutostarkastus_wps_wpqr</t>
  </si>
  <si>
    <t>muutostarkastus_ndt_todistukset</t>
  </si>
  <si>
    <t>muutostarkastus_ndt_patevyydet</t>
  </si>
  <si>
    <t>muutostarkastus_piirrustukset</t>
  </si>
  <si>
    <t>Piirrustukset</t>
  </si>
  <si>
    <t>muutostarkastus_hitsausloki</t>
  </si>
  <si>
    <t>muutostarkastus_tarvittavat_kayttoohjeet</t>
  </si>
  <si>
    <t>muutostarkastus_lopputarkastus</t>
  </si>
  <si>
    <t>Lopputarkastus</t>
  </si>
  <si>
    <t>muutostarkastus_painekoe</t>
  </si>
  <si>
    <t>muutostarkastus_muistiinpanot</t>
  </si>
  <si>
    <t>tarkastuksen_siirto_kesto</t>
  </si>
  <si>
    <t>Siirtomäärä (kuukautta)</t>
  </si>
  <si>
    <t>tarkastuksen_siirto_huomiot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</si>
  <si>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</si>
  <si>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</si>
  <si>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</si>
  <si>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</si>
  <si>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</si>
  <si>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</si>
  <si>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</si>
  <si>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</si>
  <si>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</si>
  <si>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</si>
  <si>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</si>
  <si>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</si>
  <si>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</si>
  <si>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</si>
  <si>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</si>
  <si>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</si>
  <si>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</si>
  <si>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</si>
  <si>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</si>
  <si>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</si>
  <si>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</si>
  <si>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</si>
  <si>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</si>
  <si>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</si>
  <si>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</si>
  <si>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</si>
  <si>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</si>
  <si>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</si>
  <si>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</si>
  <si>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</si>
  <si>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</si>
  <si>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</si>
  <si>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</si>
  <si>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</si>
  <si>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</si>
  <si>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</si>
  <si>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</si>
  <si>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</si>
  <si>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</si>
  <si>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</si>
  <si>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</si>
  <si>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</si>
  <si>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</si>
  <si>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</si>
  <si>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</si>
  <si>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</si>
  <si>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</si>
  <si>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</si>
  <si>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</si>
  <si>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</si>
  <si>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</si>
  <si>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</si>
  <si>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</si>
  <si>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</si>
  <si>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</si>
  <si>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</si>
  <si>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</si>
  <si>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</si>
  <si>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</si>
  <si>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</si>
  <si>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</si>
  <si>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</si>
  <si>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</si>
  <si>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</si>
  <si>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</si>
  <si>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</si>
  <si>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</si>
  <si>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</si>
  <si>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</si>
  <si>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</si>
  <si>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</si>
  <si>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</si>
  <si>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</si>
  <si>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</si>
  <si>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</si>
  <si>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</si>
  <si>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</si>
  <si>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</si>
  <si>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</si>
  <si>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</si>
  <si>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</si>
  <si>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</si>
  <si>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</si>
  <si>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</si>
  <si>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</si>
  <si>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</si>
  <si>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</si>
  <si>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</si>
  <si>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</si>
  <si>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</si>
  <si>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</si>
  <si>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</si>
  <si>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</si>
  <si>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</si>
  <si>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</si>
  <si>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</si>
  <si>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</si>
  <si>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</si>
  <si>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</si>
  <si>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</si>
  <si>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</si>
  <si>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</si>
  <si>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</si>
  <si>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</si>
  <si>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</si>
  <si>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</si>
  <si>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</si>
  <si>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</si>
  <si>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</si>
  <si>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</si>
  <si>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</si>
  <si>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</si>
  <si>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</si>
  <si>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</si>
  <si>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</si>
  <si>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</si>
  <si>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</si>
  <si>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</si>
  <si>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</si>
  <si>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</si>
  <si>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</si>
  <si>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</si>
  <si>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</si>
  <si>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</si>
  <si>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</si>
  <si>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</si>
  <si>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</si>
  <si>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</si>
  <si>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</si>
  <si>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</si>
  <si>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</si>
  <si>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</si>
  <si>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</si>
  <si>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</si>
  <si>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</si>
  <si>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</si>
  <si>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</si>
  <si>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</si>
  <si>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</si>
  <si>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</si>
  <si>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</si>
  <si>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</si>
  <si>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</si>
  <si>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</si>
  <si>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</si>
  <si>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</si>
  <si>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</si>
  <si>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</si>
  <si>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</si>
  <si>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</si>
  <si>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</si>
  <si>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</si>
  <si>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</si>
  <si>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</si>
  <si>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</si>
  <si>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</si>
  <si>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</si>
  <si>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</si>
  <si>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</si>
  <si>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</si>
  <si>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</si>
  <si>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</si>
  <si>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</si>
  <si>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</si>
  <si>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</si>
  <si>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</si>
  <si>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</si>
  <si>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</si>
  <si>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</si>
  <si>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</si>
  <si>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</si>
  <si>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</si>
  <si>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</si>
  <si>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</si>
  <si>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</si>
  <si>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</si>
  <si>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</si>
  <si>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</si>
  <si>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</si>
  <si>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</si>
  <si>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</si>
  <si>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next_followup</t>
  </si>
  <si>
    <t>next_condition_inspection</t>
  </si>
  <si>
    <t>Kunnonvalvonta</t>
  </si>
  <si>
    <t>tech_condition_assessment</t>
  </si>
  <si>
    <t>Tulokset</t>
  </si>
  <si>
    <t>Tekninen kuntoarvio</t>
  </si>
  <si>
    <t>inspection_result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</si>
  <si>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</si>
  <si>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</si>
  <si>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</si>
  <si>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</si>
  <si>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</si>
  <si>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</si>
  <si>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</si>
  <si>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</si>
  <si>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</si>
  <si>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</si>
  <si>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</si>
  <si>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</si>
  <si>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</si>
  <si>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</si>
  <si>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</si>
  <si>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</si>
  <si>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</si>
  <si>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</si>
  <si>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</si>
  <si>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</si>
  <si>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</si>
  <si>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inside_condition</t>
  </si>
  <si>
    <t>Sisäpuolinen yleiskunto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</si>
  <si>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</si>
  <si>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</si>
  <si>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</si>
  <si>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</si>
  <si>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</si>
  <si>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</si>
  <si>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</si>
  <si>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</si>
  <si>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</si>
  <si>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</si>
  <si>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</si>
  <si>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</si>
  <si>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</si>
  <si>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</si>
  <si>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</si>
  <si>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</si>
  <si>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</si>
  <si>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</si>
  <si>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</si>
  <si>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</si>
  <si>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</si>
  <si>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</si>
  <si>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</si>
  <si>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</si>
  <si>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</si>
  <si>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</si>
  <si>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</si>
  <si>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>45c6c451-c046-40d6-9cdc-fcb981a44da1</t>
  </si>
  <si>
    <t xml:space="preserve">01 </t>
  </si>
  <si>
    <t xml:space="preserve">0100002 </t>
  </si>
  <si>
    <t>979a68cc-bad4-4335-ab93-53f466f68c34</t>
  </si>
  <si>
    <t>d6fd39db-6c9c-d30e-ae24-d7d4596e9425</t>
  </si>
  <si>
    <t>c5dc4139-9bb5-4977-836d-3989421722fb</t>
  </si>
  <si>
    <t>4af78f2b-fccb-4116-a2a6-f0bbd38b5633</t>
  </si>
  <si>
    <t>46d229b0-33af-06a1-91ff-2267bca9ae56</t>
  </si>
  <si>
    <t>Painelaitteen määräaikaistarkastus</t>
  </si>
  <si>
    <t>pending</t>
  </si>
  <si>
    <t>fi</t>
  </si>
  <si>
    <t>b51474d7520a2f603d393c681f2930cf</t>
  </si>
  <si>
    <t>2025-03-27 14:52:17</t>
  </si>
  <si>
    <t>2025-03-20 13:44:22</t>
  </si>
  <si>
    <t>2616f92c-7bce-0f2e-0b84-bfe1026755de</t>
  </si>
  <si>
    <t>//localhost:8001/cdn/upload/e1f4f293-51f9-43f9-e4a4-ab90becdcb90.xlsx</t>
  </si>
  <si>
    <t xml:space="preserve">0 </t>
  </si>
  <si>
    <t>prod</t>
  </si>
  <si>
    <t>admin@localhost</t>
  </si>
  <si>
    <t>e3f448c4-2096-6fc2-751c-b988fa6d6b7e</t>
  </si>
  <si>
    <t>https://inspektor.insteam.fi/devcdnupload/d5e4056e-b1c7-9cd0-6c7f-a77ddeafda0e.png</t>
  </si>
  <si>
    <t>2025-01-14 22:12:40</t>
  </si>
  <si>
    <t>2025-03-27 12:13:31</t>
  </si>
  <si>
    <t xml:space="preserve">0000-00-00 00:00:00 </t>
  </si>
  <si>
    <t>2025-03-27</t>
  </si>
  <si>
    <t>matti</t>
  </si>
  <si>
    <t>A-10001</t>
  </si>
  <si>
    <t>12178278-346e-4b67-901a-89edb81e4bc5</t>
  </si>
  <si>
    <t>2024-09-26</t>
  </si>
  <si>
    <t xml:space="preserve">0100024 </t>
  </si>
  <si>
    <t>2025-03-05</t>
  </si>
  <si>
    <t>2222-12-12</t>
  </si>
  <si>
    <t>2023-06-19</t>
  </si>
  <si>
    <t xml:space="preserve">2022-04-13=1
2023-01-18 = 2
2023-01-18 = 3
2023-01-18 = 4
2023-06-19 = 5
</t>
  </si>
  <si>
    <t>f25fd55f-75e4-ff8c-bd54-a710ec8d7d7e</t>
  </si>
  <si>
    <t>0efa46da-4865-4945-8432-59742a091041</t>
  </si>
  <si>
    <t>78d78b3e-b610-48b0-a3e4-4c4bd54d2191</t>
  </si>
  <si>
    <t>SFS-EN 145372</t>
  </si>
  <si>
    <t>S341</t>
  </si>
  <si>
    <t>Tuotantohalli</t>
  </si>
  <si>
    <t>Erittäin pitkä Tuotetestaajankatu 3001, 21000 NOORMARKKU</t>
  </si>
  <si>
    <t>Erittäin pitkä Tuotetestaajankatu 3001</t>
  </si>
  <si>
    <t>NOORMARKKU</t>
  </si>
  <si>
    <t>Painesäiliö</t>
  </si>
  <si>
    <t>Autoklaavi</t>
  </si>
  <si>
    <t>Sähkö</t>
  </si>
  <si>
    <t>ILMA, PURISTETTU</t>
  </si>
  <si>
    <t xml:space="preserve">0000-00-00 </t>
  </si>
  <si>
    <t>2025-03-05 14:22:24</t>
  </si>
  <si>
    <t>2022-02-25 13:21:17</t>
  </si>
  <si>
    <t>Erityinen tila</t>
  </si>
  <si>
    <t>Riittävä asiantuntemus</t>
  </si>
  <si>
    <t>DI/ins. Kattilalaitoksen käytön valvojana</t>
  </si>
  <si>
    <t>IV-luokan laite (PED)</t>
  </si>
  <si>
    <t>Möttönen Oy</t>
  </si>
  <si>
    <t>2022-02-25 08:32:53</t>
  </si>
  <si>
    <t>8851303-7</t>
  </si>
  <si>
    <t>2024-12-13 06:00:01</t>
  </si>
  <si>
    <t>Möttöskatu 12</t>
  </si>
  <si>
    <t xml:space="preserve">02100 </t>
  </si>
  <si>
    <t>Säkylä</t>
  </si>
  <si>
    <t>Tuotekatu 1</t>
  </si>
  <si>
    <t>active</t>
  </si>
  <si>
    <t>info@vodera.fi</t>
  </si>
  <si>
    <t>admitted</t>
  </si>
  <si>
    <t>2025-03-13</t>
  </si>
  <si>
    <t>Mikko Testaaja</t>
  </si>
  <si>
    <t xml:space="preserve">Mikko </t>
  </si>
  <si>
    <t>Testaaja</t>
  </si>
  <si>
    <t>ASD</t>
  </si>
  <si>
    <t>2023-03-22 05:00:23</t>
  </si>
  <si>
    <t>2024-08-13 04:48:14</t>
  </si>
  <si>
    <t>employer</t>
  </si>
  <si>
    <t>Tero  Testaaja</t>
  </si>
  <si>
    <t xml:space="preserve">Tero </t>
  </si>
  <si>
    <t>TTX</t>
  </si>
  <si>
    <t>testiasiakas@insteam.fi</t>
  </si>
  <si>
    <t>Poikkeuslupa</t>
  </si>
  <si>
    <t>Nestekaasun käytönvalvojan pätevyys</t>
  </si>
  <si>
    <t>Maakaasuputkiston käytönvalvoja</t>
  </si>
  <si>
    <t>Helsinki</t>
  </si>
  <si>
    <t>2022-03-17 13:42:01</t>
  </si>
  <si>
    <t>2024-09-25 05:18:44</t>
  </si>
  <si>
    <t>Kohtalainen</t>
  </si>
</sst>
</file>

<file path=xl/styles.xml><?xml version="1.0" encoding="utf-8"?>
<styleSheet xmlns="http://schemas.openxmlformats.org/spreadsheetml/2006/main" xml:space="preserve">
  <numFmts count="5">
    <numFmt numFmtId="164" formatCode="0;\-0;;@"/>
    <numFmt numFmtId="165" formatCode="0.0;\-0.0;;@"/>
    <numFmt numFmtId="166" formatCode="dd:mm:yyyy"/>
    <numFmt numFmtId="167" formatCode="d&quot;.&quot;m&quot;.&quot;yyyy;;"/>
    <numFmt numFmtId="168" formatCode="dd&quot;.&quot;mm&quot;.&quot;yyyy"/>
  </numFmts>
  <fonts count="10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000000"/>
      <name val="Dotum"/>
    </font>
    <font>
      <b val="0"/>
      <i val="0"/>
      <strike val="0"/>
      <u val="none"/>
      <sz val="7"/>
      <color rgb="FF000000"/>
      <name val="Calibri"/>
    </font>
    <font>
      <b val="0"/>
      <i val="1"/>
      <strike val="0"/>
      <u val="none"/>
      <sz val="11"/>
      <color rgb="FFBFBFBF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/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0"/>
    <xf xfId="0" fontId="1" numFmtId="164" fillId="0" borderId="0" applyFont="1" applyNumberFormat="1" applyFill="0" applyBorder="0" applyAlignment="1">
      <alignment vertical="top" textRotation="0" wrapText="false" shrinkToFit="false"/>
    </xf>
    <xf xfId="0" fontId="3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horizontal="center" vertical="center" textRotation="0" wrapText="false" shrinkToFit="false"/>
    </xf>
    <xf xfId="0" fontId="3" numFmtId="164" fillId="0" borderId="0" applyFont="1" applyNumberFormat="1" applyFill="0" applyBorder="0" applyAlignment="1">
      <alignment horizontal="center" vertical="center" textRotation="0" wrapText="true" shrinkToFit="false"/>
    </xf>
    <xf xfId="0" fontId="5" numFmtId="0" fillId="0" borderId="0" applyFont="1" applyNumberFormat="0" applyFill="0" applyBorder="0" applyAlignment="0"/>
    <xf xfId="0" fontId="3" numFmtId="164" fillId="0" borderId="0" applyFont="1" applyNumberFormat="1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vertical="top" textRotation="0" wrapText="true" shrinkToFit="false"/>
    </xf>
    <xf xfId="0" fontId="3" numFmtId="164" fillId="0" borderId="0" applyFont="1" applyNumberFormat="1" applyFill="0" applyBorder="0" applyAlignment="1">
      <alignment vertical="top" textRotation="0" wrapText="true" shrinkToFit="false"/>
    </xf>
    <xf xfId="0" fontId="0" numFmtId="49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6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top" textRotation="0" wrapText="false" shrinkToFit="false"/>
    </xf>
    <xf xfId="0" fontId="3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2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false" shrinkToFit="false"/>
    </xf>
    <xf xfId="0" fontId="0" numFmtId="165" fillId="0" borderId="3" applyFont="0" applyNumberFormat="1" applyFill="0" applyBorder="1" applyAlignment="1">
      <alignment vertical="center" textRotation="0" wrapText="false" shrinkToFit="false"/>
    </xf>
    <xf xfId="0" fontId="0" numFmtId="165" fillId="0" borderId="4" applyFont="0" applyNumberFormat="1" applyFill="0" applyBorder="1" applyAlignment="1">
      <alignment vertical="center" textRotation="0" wrapText="false" shrinkToFit="false"/>
    </xf>
    <xf xfId="0" fontId="7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vertical="top" textRotation="0" wrapText="false" shrinkToFit="false"/>
    </xf>
    <xf xfId="0" fontId="0" numFmtId="164" fillId="0" borderId="4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0" numFmtId="165" fillId="0" borderId="0" applyFont="0" applyNumberFormat="1" applyFill="0" applyBorder="0" applyAlignment="1">
      <alignment vertical="center" textRotation="0" wrapText="false" shrinkToFit="false"/>
    </xf>
    <xf xfId="0" fontId="0" numFmtId="165" fillId="0" borderId="1" applyFont="0" applyNumberFormat="1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top" textRotation="0" wrapText="false" shrinkToFit="false"/>
    </xf>
    <xf xfId="0" fontId="3" numFmtId="0" fillId="0" borderId="3" applyFont="1" applyNumberFormat="0" applyFill="0" applyBorder="1" applyAlignment="1">
      <alignment vertical="center" textRotation="0" wrapText="false" shrinkToFit="false"/>
    </xf>
    <xf xfId="0" fontId="3" numFmtId="0" fillId="0" borderId="4" applyFont="1" applyNumberFormat="0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center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3" numFmtId="0" fillId="0" borderId="5" applyFont="1" applyNumberFormat="0" applyFill="0" applyBorder="1" applyAlignment="1">
      <alignment horizontal="left" vertical="top" textRotation="0" wrapText="false" shrinkToFit="false"/>
    </xf>
    <xf xfId="0" fontId="0" numFmtId="0" fillId="0" borderId="1" applyFont="0" applyNumberFormat="0" applyFill="0" applyBorder="1" applyAlignment="0"/>
    <xf xfId="0" fontId="3" numFmtId="0" fillId="0" borderId="5" applyFont="1" applyNumberFormat="0" applyFill="0" applyBorder="1" applyAlignment="1">
      <alignment vertical="center" textRotation="0" wrapText="true" shrinkToFit="false"/>
    </xf>
    <xf xfId="0" fontId="3" numFmtId="0" fillId="0" borderId="6" applyFont="1" applyNumberFormat="0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true" shrinkToFit="false"/>
    </xf>
    <xf xfId="0" fontId="0" numFmtId="164" fillId="0" borderId="4" applyFont="0" applyNumberFormat="1" applyFill="0" applyBorder="1" applyAlignment="1">
      <alignment horizontal="left" vertical="top" textRotation="0" wrapText="true" shrinkToFit="false"/>
    </xf>
    <xf xfId="0" fontId="3" numFmtId="164" fillId="0" borderId="2" applyFont="1" applyNumberFormat="1" applyFill="0" applyBorder="1" applyAlignment="1">
      <alignment horizontal="left" vertical="top" textRotation="0" wrapText="true" shrinkToFit="false"/>
    </xf>
    <xf xfId="0" fontId="3" numFmtId="164" fillId="0" borderId="4" applyFont="1" applyNumberFormat="1" applyFill="0" applyBorder="1" applyAlignment="1">
      <alignment horizontal="left" vertical="top" textRotation="0" wrapText="true" shrinkToFit="false"/>
    </xf>
    <xf xfId="0" fontId="3" numFmtId="164" fillId="0" borderId="3" applyFont="1" applyNumberFormat="1" applyFill="0" applyBorder="1" applyAlignment="1">
      <alignment horizontal="left" vertical="top" textRotation="0" wrapText="true" shrinkToFit="false"/>
    </xf>
    <xf xfId="0" fontId="3" numFmtId="164" fillId="0" borderId="5" applyFont="1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3" numFmtId="164" fillId="0" borderId="1" applyFont="1" applyNumberFormat="1" applyFill="0" applyBorder="1" applyAlignment="1">
      <alignment horizontal="left" vertical="top" textRotation="0" wrapText="true" shrinkToFit="false"/>
    </xf>
    <xf xfId="0" fontId="8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9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3" numFmtId="0" fillId="0" borderId="9" applyFont="1" applyNumberFormat="0" applyFill="0" applyBorder="1" applyAlignment="1">
      <alignment horizontal="left" vertical="top" textRotation="0" wrapText="false" shrinkToFit="false"/>
    </xf>
    <xf xfId="0" fontId="0" numFmtId="0" fillId="0" borderId="6" applyFont="0" applyNumberFormat="0" applyFill="0" applyBorder="1" applyAlignment="0"/>
    <xf xfId="0" fontId="0" numFmtId="0" fillId="0" borderId="8" applyFont="0" applyNumberFormat="0" applyFill="0" applyBorder="1" applyAlignment="0"/>
    <xf xfId="0" fontId="0" numFmtId="0" fillId="0" borderId="10" applyFont="0" applyNumberFormat="0" applyFill="0" applyBorder="1" applyAlignment="1">
      <alignment horizontal="center" vertical="bottom" textRotation="90" wrapText="false" shrinkToFit="false"/>
    </xf>
    <xf xfId="0" fontId="0" numFmtId="0" fillId="0" borderId="5" applyFont="0" applyNumberFormat="0" applyFill="0" applyBorder="1" applyAlignment="1">
      <alignment horizontal="center" vertical="center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0" fillId="0" borderId="11" applyFont="0" applyNumberFormat="0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0" fillId="0" borderId="13" applyFont="0" applyNumberFormat="0" applyFill="0" applyBorder="1" applyAlignment="1">
      <alignment horizontal="center" vertical="bottom" textRotation="90" wrapText="false" shrinkToFit="false"/>
    </xf>
    <xf xfId="0" fontId="0" numFmtId="0" fillId="0" borderId="0" applyFont="0" applyNumberFormat="0" applyFill="0" applyBorder="0" applyAlignment="1">
      <alignment vertical="bottom" textRotation="90" wrapText="false" shrinkToFit="false"/>
    </xf>
    <xf xfId="0" fontId="3" numFmtId="0" fillId="0" borderId="9" applyFont="1" applyNumberFormat="0" applyFill="0" applyBorder="1" applyAlignment="1">
      <alignment vertical="center" textRotation="0" wrapText="true" shrinkToFit="false"/>
    </xf>
    <xf xfId="0" fontId="0" numFmtId="0" fillId="0" borderId="6" applyFont="0" applyNumberFormat="0" applyFill="0" applyBorder="1" applyAlignment="1">
      <alignment horizontal="center" vertical="center" textRotation="0" wrapText="false" shrinkToFit="false"/>
    </xf>
    <xf xfId="0" fontId="0" numFmtId="0" fillId="0" borderId="8" applyFont="0" applyNumberFormat="0" applyFill="0" applyBorder="1" applyAlignment="1">
      <alignment horizontal="center" vertical="center" textRotation="0" wrapText="false" shrinkToFit="false"/>
    </xf>
    <xf xfId="0" fontId="9" numFmtId="164" fillId="0" borderId="0" applyFont="1" applyNumberFormat="1" applyFill="0" applyBorder="0" applyAlignment="1">
      <alignment vertical="top" textRotation="0" wrapText="false" shrinkToFit="false"/>
    </xf>
    <xf xfId="0" fontId="9" numFmtId="164" fillId="0" borderId="11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top" textRotation="0" wrapText="false" shrinkToFit="false"/>
    </xf>
    <xf xfId="0" fontId="1" numFmtId="164" fillId="0" borderId="12" applyFont="1" applyNumberFormat="1" applyFill="0" applyBorder="1" applyAlignment="1">
      <alignment horizontal="center" vertical="top" textRotation="0" wrapText="false" shrinkToFit="false"/>
    </xf>
    <xf xfId="0" fontId="1" numFmtId="164" fillId="0" borderId="2" applyFont="1" applyNumberFormat="1" applyFill="0" applyBorder="1" applyAlignment="1">
      <alignment horizontal="center" vertical="top" textRotation="0" wrapText="true" shrinkToFit="false"/>
    </xf>
    <xf xfId="0" fontId="1" numFmtId="164" fillId="0" borderId="4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center" vertical="center" textRotation="0" wrapText="false" shrinkToFit="false"/>
    </xf>
    <xf xfId="0" fontId="1" numFmtId="166" fillId="0" borderId="0" applyFont="1" applyNumberFormat="1" applyFill="0" applyBorder="0" applyAlignment="1">
      <alignment horizontal="left" vertical="top" textRotation="0" wrapText="false" shrinkToFit="false"/>
    </xf>
    <xf xfId="0" fontId="0" numFmtId="0" fillId="0" borderId="2" applyFont="0" applyNumberFormat="0" applyFill="0" applyBorder="1" applyAlignment="1">
      <alignment horizontal="center" vertical="center" textRotation="0" wrapText="false" shrinkToFit="false"/>
    </xf>
    <xf xfId="0" fontId="9" numFmtId="164" fillId="0" borderId="10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center" textRotation="0" wrapText="false" shrinkToFit="false"/>
    </xf>
    <xf xfId="0" fontId="1" numFmtId="164" fillId="0" borderId="12" applyFont="1" applyNumberFormat="1" applyFill="0" applyBorder="1" applyAlignment="1">
      <alignment horizontal="center" vertical="center" textRotation="0" wrapText="false" shrinkToFit="false"/>
    </xf>
    <xf xfId="0" fontId="1" numFmtId="164" fillId="0" borderId="2" applyFont="1" applyNumberFormat="1" applyFill="0" applyBorder="1" applyAlignment="1">
      <alignment horizontal="left" vertical="top" textRotation="0" wrapText="true" shrinkToFit="false"/>
    </xf>
    <xf xfId="0" fontId="1" numFmtId="164" fillId="0" borderId="4" applyFont="1" applyNumberFormat="1" applyFill="0" applyBorder="1" applyAlignment="1">
      <alignment horizontal="left" vertical="top" textRotation="0" wrapText="true" shrinkToFit="false"/>
    </xf>
    <xf xfId="0" fontId="1" numFmtId="167" fillId="0" borderId="0" applyFont="1" applyNumberFormat="1" applyFill="0" applyBorder="0" applyAlignment="1">
      <alignment horizontal="left" vertical="top" textRotation="0" wrapText="false" shrinkToFit="false"/>
    </xf>
    <xf xfId="0" fontId="1" numFmtId="164" fillId="0" borderId="5" applyFont="1" applyNumberFormat="1" applyFill="0" applyBorder="1" applyAlignment="1">
      <alignment horizontal="center" vertical="top" textRotation="0" wrapText="true" shrinkToFit="false"/>
    </xf>
    <xf xfId="0" fontId="1" numFmtId="164" fillId="0" borderId="1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left" vertical="top" textRotation="0" wrapText="false" shrinkToFit="false"/>
    </xf>
    <xf xfId="0" fontId="9" numFmtId="164" fillId="0" borderId="13" applyFont="1" applyNumberFormat="1" applyFill="0" applyBorder="1" applyAlignment="1">
      <alignment horizontal="left" vertical="top" textRotation="0" wrapText="false" shrinkToFit="false"/>
    </xf>
    <xf xfId="0" fontId="1" numFmtId="167" fillId="0" borderId="0" applyFont="1" applyNumberFormat="1" applyFill="0" applyBorder="0" applyAlignment="1">
      <alignment horizontal="right" vertical="bottom" textRotation="0" wrapText="false" shrinkToFit="false"/>
    </xf>
    <xf xfId="0" fontId="1" numFmtId="164" fillId="0" borderId="5" applyFont="1" applyNumberFormat="1" applyFill="0" applyBorder="1" applyAlignment="1">
      <alignment horizontal="left" vertical="top" textRotation="0" wrapText="true" shrinkToFit="false"/>
    </xf>
    <xf xfId="0" fontId="1" numFmtId="164" fillId="0" borderId="1" applyFont="1" applyNumberFormat="1" applyFill="0" applyBorder="1" applyAlignment="1">
      <alignment horizontal="left" vertical="top" textRotation="0" wrapText="true" shrinkToFit="false"/>
    </xf>
    <xf xfId="0" fontId="0" numFmtId="168" fillId="0" borderId="0" applyFont="0" applyNumberFormat="1" applyFill="0" applyBorder="0" applyAlignment="1">
      <alignment horizontal="right" vertical="top" textRotation="0" wrapText="false" shrinkToFit="false"/>
    </xf>
    <xf xfId="0" fontId="0" numFmtId="168" fillId="0" borderId="0" applyFont="0" applyNumberFormat="1" applyFill="0" applyBorder="0" applyAlignment="1">
      <alignment horizontal="right" vertical="bottom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0" numFmtId="1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bottom" textRotation="0" wrapText="false" shrinkToFit="false"/>
    </xf>
    <xf xfId="0" fontId="0" numFmtId="165" fillId="0" borderId="6" applyFont="0" applyNumberFormat="1" applyFill="0" applyBorder="1" applyAlignment="1">
      <alignment vertical="center" textRotation="0" wrapText="false" shrinkToFit="false"/>
    </xf>
    <xf xfId="0" fontId="0" numFmtId="165" fillId="0" borderId="8" applyFont="0" applyNumberFormat="1" applyFill="0" applyBorder="1" applyAlignment="1">
      <alignment vertical="center" textRotation="0" wrapText="false" shrinkToFit="false"/>
    </xf>
    <xf xfId="0" fontId="1" numFmtId="164" fillId="0" borderId="9" applyFont="1" applyNumberFormat="1" applyFill="0" applyBorder="1" applyAlignment="1">
      <alignment horizontal="center" vertical="top" textRotation="0" wrapText="true" shrinkToFit="false"/>
    </xf>
    <xf xfId="0" fontId="1" numFmtId="164" fillId="0" borderId="8" applyFont="1" applyNumberFormat="1" applyFill="0" applyBorder="1" applyAlignment="1">
      <alignment horizontal="center" vertical="top" textRotation="0" wrapText="true" shrinkToFit="false"/>
    </xf>
    <xf xfId="0" fontId="0" numFmtId="0" fillId="0" borderId="14" applyFont="0" applyNumberFormat="0" applyFill="0" applyBorder="1" applyAlignment="1">
      <alignment horizontal="center" vertical="bottom" textRotation="90" wrapText="false" shrinkToFit="false"/>
    </xf>
    <xf xfId="0" fontId="0" numFmtId="0" fillId="0" borderId="9" applyFont="0" applyNumberFormat="0" applyFill="0" applyBorder="1" applyAlignment="1">
      <alignment horizontal="center" vertical="center" textRotation="0" wrapText="false" shrinkToFit="false"/>
    </xf>
    <xf xfId="0" fontId="3" numFmtId="164" fillId="0" borderId="9" applyFont="1" applyNumberFormat="1" applyFill="0" applyBorder="1" applyAlignment="1">
      <alignment horizontal="left" vertical="top" textRotation="0" wrapText="true" shrinkToFit="false"/>
    </xf>
    <xf xfId="0" fontId="3" numFmtId="164" fillId="0" borderId="8" applyFont="1" applyNumberFormat="1" applyFill="0" applyBorder="1" applyAlignment="1">
      <alignment horizontal="left" vertical="top" textRotation="0" wrapText="true" shrinkToFit="false"/>
    </xf>
    <xf xfId="0" fontId="3" numFmtId="164" fillId="0" borderId="6" applyFont="1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9" numFmtId="164" fillId="0" borderId="14" applyFont="1" applyNumberFormat="1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1" numFmtId="164" fillId="0" borderId="9" applyFont="1" applyNumberFormat="1" applyFill="0" applyBorder="1" applyAlignment="1">
      <alignment horizontal="left" vertical="top" textRotation="0" wrapText="true" shrinkToFit="false"/>
    </xf>
    <xf xfId="0" fontId="1" numFmtId="164" fillId="0" borderId="8" applyFont="1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4e712a5416b80cc8c112462e3f673da1.png"/><Relationship Id="rId2" Type="http://schemas.openxmlformats.org/officeDocument/2006/relationships/image" Target="../media/a2fc21332740a8cf84b8a18e0653ad8d.png"/><Relationship Id="rId3" Type="http://schemas.openxmlformats.org/officeDocument/2006/relationships/image" Target="../media/a2fc21332740a8cf84b8a18e0653ad8d.png"/><Relationship Id="rId4" Type="http://schemas.openxmlformats.org/officeDocument/2006/relationships/image" Target="../media/2cc8bb2758d3a6d760a7ab273348cfdd.png"/><Relationship Id="rId5" Type="http://schemas.openxmlformats.org/officeDocument/2006/relationships/image" Target="../media/2cc8bb2758d3a6d760a7ab273348cfdd.png"/><Relationship Id="rId6" Type="http://schemas.openxmlformats.org/officeDocument/2006/relationships/image" Target="../media/a2fc21332740a8cf84b8a18e0653ad8d.png"/><Relationship Id="rId7" Type="http://schemas.openxmlformats.org/officeDocument/2006/relationships/image" Target="../media/2cc8bb2758d3a6d760a7ab273348cfdd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3</xdr:row>
      <xdr:rowOff>114300</xdr:rowOff>
    </xdr:from>
    <xdr:ext cx="1838325" cy="466725"/>
    <xdr:pic>
      <xdr:nvPicPr>
        <xdr:cNvPr id="1" name="Picture 6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46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84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84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46</xdr:row>
      <xdr:rowOff>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123</xdr:row>
      <xdr:rowOff>0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123</xdr:row>
      <xdr:rowOff>0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614"/>
  <sheetViews>
    <sheetView tabSelected="1" workbookViewId="0" view="pageBreakPreview" showGridLines="true" showRowColHeaders="1">
      <selection activeCell="A1" sqref="A1:X614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/>
      <c r="T1"/>
      <c r="U1" s="24"/>
      <c r="V1" s="24"/>
      <c r="W1" s="24"/>
      <c r="X1" s="24" t="str">
        <f>TEXT(form.aindex_bundle,"0000000")</f>
        <v>0100002</v>
      </c>
      <c r="Y1" s="24"/>
    </row>
    <row r="2" spans="1:16383">
      <c r="A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108" t="str">
        <f>DAY(NOW())&amp;"."&amp;MONTH(NOW())&amp;"."&amp;YEAR(NOW())</f>
        <v>27.3.2025</v>
      </c>
      <c r="T2" s="108"/>
      <c r="U2" s="108"/>
      <c r="V2" s="108"/>
      <c r="W2" s="108"/>
      <c r="X2" s="108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 s="28" t="s">
        <v>5</v>
      </c>
      <c r="O3" s="28"/>
      <c r="P3" s="28"/>
      <c r="Q3" s="28"/>
      <c r="R3" s="28"/>
      <c r="S3" s="28"/>
      <c r="T3"/>
      <c r="U3" s="111">
        <f>device.running_number</f>
        <v>5</v>
      </c>
      <c r="V3" s="111"/>
      <c r="W3" s="111"/>
      <c r="X3" s="111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Z5" t="s">
        <v>6</v>
      </c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2" t="s">
        <v>7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8</v>
      </c>
      <c r="B10"/>
      <c r="C10"/>
      <c r="D10"/>
      <c r="E10"/>
      <c r="F10"/>
      <c r="G10" s="11"/>
      <c r="H10" s="11"/>
      <c r="I10" s="11"/>
      <c r="J10" s="11"/>
      <c r="K10" s="11"/>
      <c r="L10" s="1" t="s">
        <v>9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/>
    </row>
    <row r="11" spans="1:16383">
      <c r="A11" s="31" t="str">
        <f>device.reg</f>
        <v/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67" t="str">
        <f>device.location_address</f>
        <v>Erittäin pitkä Tuotetestaajankatu 3001, 21000 NOORMARKKU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/>
    </row>
    <row r="12" spans="1:16383">
      <c r="A12" s="31">
        <f>device.manufacturing_number</f>
        <v>12367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67" t="str">
        <f>device.location_device</f>
        <v>S341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/>
    </row>
    <row r="13" spans="1:16383">
      <c r="A13" s="31" t="str">
        <f>device.category_description</f>
        <v>Painesäiliö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67" t="str">
        <f>device.location_description</f>
        <v>Tuotantohalli</v>
      </c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/>
    </row>
    <row r="14" spans="1:16383">
      <c r="A14"/>
      <c r="B14"/>
      <c r="C14"/>
      <c r="D14"/>
      <c r="E14"/>
      <c r="F14"/>
      <c r="G14" s="9"/>
      <c r="H14" s="9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10</v>
      </c>
      <c r="B15"/>
      <c r="C15"/>
      <c r="D15"/>
      <c r="E15"/>
      <c r="F15"/>
      <c r="G15" s="9"/>
      <c r="H15" s="9"/>
      <c r="I15"/>
      <c r="J15" s="11"/>
      <c r="K15" s="11"/>
      <c r="L15" s="1" t="s">
        <v>11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/>
    </row>
    <row r="16" spans="1:16383">
      <c r="A16" s="31" t="str">
        <f>device._company_owner.name</f>
        <v>Möttönen Oy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 t="str">
        <f>device._company_holder.name</f>
        <v>Möttönen Oy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/>
    </row>
    <row r="17" spans="1:16383">
      <c r="A17" s="31" t="str">
        <f>device._company_owner.street_post</f>
        <v>Möttöskatu 12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 t="str">
        <f>device._company_holder.street_post</f>
        <v>Möttöskatu 12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/>
    </row>
    <row r="18" spans="1:16383">
      <c r="A18" s="31" t="str">
        <f>device._company_owner.zip_code&amp;" "&amp;device._company_owner.city</f>
        <v>02100  Säkylä</v>
      </c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 t="str">
        <f>device._company_holder.zip_code&amp;" "&amp;device._company_holder.city</f>
        <v>02100  Säkylä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/>
    </row>
    <row r="19" spans="1:16383">
      <c r="A19"/>
      <c r="B19"/>
      <c r="C19"/>
      <c r="D19"/>
      <c r="E19"/>
      <c r="F19"/>
      <c r="G19" s="9"/>
      <c r="H19" s="9"/>
      <c r="I19" s="9"/>
      <c r="J19" s="9"/>
      <c r="K19" s="9"/>
      <c r="L19" s="9"/>
      <c r="M19" s="9"/>
      <c r="N19" s="9"/>
      <c r="O19" s="9"/>
      <c r="P19" s="9"/>
      <c r="Q19"/>
      <c r="R19"/>
      <c r="S19"/>
      <c r="T19"/>
      <c r="U19"/>
      <c r="V19"/>
      <c r="W19"/>
      <c r="X19"/>
    </row>
    <row r="20" spans="1:16383">
      <c r="A20" s="1" t="s">
        <v>12</v>
      </c>
      <c r="B20"/>
      <c r="C20"/>
      <c r="D20"/>
      <c r="E20"/>
      <c r="F20"/>
      <c r="G20" s="9"/>
      <c r="H20" s="9"/>
      <c r="I20"/>
      <c r="J20" s="11"/>
      <c r="K20" s="11"/>
      <c r="L20" s="1" t="s">
        <v>13</v>
      </c>
      <c r="M20" s="11"/>
      <c r="N20" s="11"/>
      <c r="O20" s="11"/>
      <c r="P20" s="11"/>
      <c r="Q20" s="11"/>
      <c r="R20" s="11"/>
      <c r="S20"/>
      <c r="T20" s="11"/>
      <c r="U20" s="11"/>
      <c r="V20" s="11"/>
      <c r="W20" s="11"/>
      <c r="X20"/>
      <c r="Y20" s="11"/>
    </row>
    <row r="21" spans="1:16383">
      <c r="A21" s="31" t="str">
        <f>device._person_supervisor.name</f>
        <v>Mikko Testaaja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 t="str">
        <f>device._person_supervisor_alt.name</f>
        <v>Tero  Testaaja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/>
    </row>
    <row r="22" spans="1:16383">
      <c r="A22" s="31" t="str">
        <f>device.person_supervisor_qualification</f>
        <v>DI/ins. Kattilalaitoksen käytön valvojana</v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 t="str">
        <f>device.person_supervisor_alt_qualification</f>
        <v>Riittävä asiantuntemus</v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/>
    </row>
    <row r="23" spans="1:16383">
      <c r="A23" s="31" t="str">
        <f>device.person_supervisor_role</f>
        <v>Omistaja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 t="str">
        <f>device.person_supervisor_alt_role</f>
        <v>Omistaja</v>
      </c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/>
    </row>
    <row r="24" spans="1:16383">
      <c r="A24" s="11"/>
      <c r="B24"/>
      <c r="C24"/>
      <c r="D24"/>
      <c r="E24"/>
      <c r="F24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/>
      <c r="S24"/>
      <c r="T24"/>
      <c r="U24"/>
      <c r="V24"/>
      <c r="W24"/>
      <c r="X24"/>
    </row>
    <row r="25" spans="1:16383">
      <c r="A25" s="1" t="s">
        <v>14</v>
      </c>
      <c r="B25"/>
      <c r="C25"/>
      <c r="D25"/>
      <c r="E25"/>
      <c r="F25"/>
      <c r="G25" s="9"/>
      <c r="H25" s="9"/>
      <c r="I25" s="8" t="s">
        <v>15</v>
      </c>
      <c r="J25" s="9"/>
      <c r="K25" s="9"/>
      <c r="L25" s="9"/>
      <c r="M25" s="9"/>
      <c r="N25" s="9"/>
      <c r="O25" s="9"/>
      <c r="P25" s="9"/>
      <c r="Q25" s="9"/>
      <c r="R25"/>
      <c r="S25"/>
      <c r="T25"/>
      <c r="U25" s="77" t="str">
        <f>IF(first_inspection=1,"Kyllä","-")</f>
        <v>-</v>
      </c>
      <c r="V25" s="77"/>
      <c r="W25" s="77"/>
      <c r="X25" s="77"/>
    </row>
    <row r="26" spans="1:16383">
      <c r="A26"/>
      <c r="B26"/>
      <c r="C26"/>
      <c r="D26"/>
      <c r="E26"/>
      <c r="F26"/>
      <c r="G26" s="9"/>
      <c r="H26" s="9"/>
      <c r="I26" s="8" t="s">
        <v>16</v>
      </c>
      <c r="J26" s="9"/>
      <c r="K26" s="9"/>
      <c r="L26" s="9"/>
      <c r="M26" s="9"/>
      <c r="N26" s="9"/>
      <c r="O26" s="9"/>
      <c r="P26" s="9"/>
      <c r="Q26" s="9"/>
      <c r="R26"/>
      <c r="S26"/>
      <c r="T26"/>
      <c r="U26" s="77" t="str">
        <f>IF(inside_inspection=1,"Kyllä","-")</f>
        <v>-</v>
      </c>
      <c r="V26" s="77"/>
      <c r="W26" s="77"/>
      <c r="X26" s="77"/>
    </row>
    <row r="27" spans="1:16383">
      <c r="A27"/>
      <c r="B27"/>
      <c r="C27"/>
      <c r="D27"/>
      <c r="E27"/>
      <c r="F27"/>
      <c r="G27" s="9"/>
      <c r="H27" s="9"/>
      <c r="I27" s="8" t="s">
        <v>17</v>
      </c>
      <c r="J27" s="9"/>
      <c r="K27" s="9"/>
      <c r="L27" s="9"/>
      <c r="M27" s="9"/>
      <c r="N27" s="9"/>
      <c r="O27" s="9"/>
      <c r="P27" s="9"/>
      <c r="Q27" s="9"/>
      <c r="R27"/>
      <c r="S27"/>
      <c r="T27"/>
      <c r="U27" s="77" t="str">
        <f>IF(pressure_inspection=1,"Kyllä","-")</f>
        <v>-</v>
      </c>
      <c r="V27" s="77"/>
      <c r="W27" s="77"/>
      <c r="X27" s="77"/>
    </row>
    <row r="28" spans="1:16383">
      <c r="A28"/>
      <c r="B28"/>
      <c r="C28"/>
      <c r="D28"/>
      <c r="E28"/>
      <c r="F28"/>
      <c r="G28" s="9"/>
      <c r="H28" s="9"/>
      <c r="I28" s="8" t="s">
        <v>18</v>
      </c>
      <c r="J28" s="9"/>
      <c r="K28" s="9"/>
      <c r="L28" s="9"/>
      <c r="M28" s="9"/>
      <c r="N28" s="9"/>
      <c r="O28" s="9"/>
      <c r="P28" s="9"/>
      <c r="Q28" s="9"/>
      <c r="R28"/>
      <c r="S28"/>
      <c r="T28"/>
      <c r="U28" s="77" t="str">
        <f>IF(usage_inspection=1,"Kyllä","-")</f>
        <v>-</v>
      </c>
      <c r="V28" s="77"/>
      <c r="W28" s="77"/>
      <c r="X28" s="77"/>
    </row>
    <row r="29" spans="1:16383">
      <c r="A29"/>
      <c r="B29"/>
      <c r="C29"/>
      <c r="D29"/>
      <c r="E29"/>
      <c r="F29"/>
      <c r="G29" s="9"/>
      <c r="H29" s="9"/>
      <c r="I29" s="8" t="s">
        <v>19</v>
      </c>
      <c r="J29" s="9"/>
      <c r="K29" s="9"/>
      <c r="L29" s="9"/>
      <c r="M29" s="9"/>
      <c r="N29" s="9"/>
      <c r="O29" s="9"/>
      <c r="P29" s="9"/>
      <c r="Q29" s="9"/>
      <c r="R29"/>
      <c r="S29"/>
      <c r="T29"/>
      <c r="U29" s="77" t="str">
        <f>IF(change_inspection=1,"Kyllä","-")</f>
        <v>-</v>
      </c>
      <c r="V29" s="77"/>
      <c r="W29" s="77"/>
      <c r="X29" s="77"/>
    </row>
    <row r="30" spans="1:16383">
      <c r="A30"/>
      <c r="B30"/>
      <c r="C30"/>
      <c r="D30"/>
      <c r="E30"/>
      <c r="F30"/>
      <c r="G30" s="9"/>
      <c r="H30" s="9"/>
      <c r="I30" s="8" t="s">
        <v>20</v>
      </c>
      <c r="J30" s="9"/>
      <c r="K30" s="9"/>
      <c r="L30" s="9"/>
      <c r="M30" s="9"/>
      <c r="N30" s="9"/>
      <c r="O30" s="9"/>
      <c r="P30" s="9"/>
      <c r="Q30" s="9"/>
      <c r="R30"/>
      <c r="S30"/>
      <c r="T30"/>
      <c r="U30" s="77" t="str">
        <f>IF(followup_inspection=1,"Kyllä","-")</f>
        <v>-</v>
      </c>
      <c r="V30" s="77"/>
      <c r="W30" s="77"/>
      <c r="X30" s="77"/>
    </row>
    <row r="31" spans="1:16383">
      <c r="A31"/>
      <c r="B31"/>
      <c r="C31"/>
      <c r="D31"/>
      <c r="E31"/>
      <c r="F31"/>
      <c r="G31" s="9"/>
      <c r="H31" s="9"/>
      <c r="I31" s="8"/>
      <c r="J31" s="9"/>
      <c r="K31" s="9"/>
      <c r="L31" s="9"/>
      <c r="M31" s="9"/>
      <c r="N31" s="9"/>
      <c r="O31" s="9"/>
      <c r="P31" s="9"/>
      <c r="Q31" s="9"/>
      <c r="R31"/>
      <c r="S31"/>
      <c r="T31"/>
      <c r="U31" s="112"/>
      <c r="V31" s="112"/>
      <c r="W31" s="112"/>
      <c r="X31" s="112"/>
    </row>
    <row r="32" spans="1:16383">
      <c r="A32" s="1" t="s">
        <v>21</v>
      </c>
      <c r="B32"/>
      <c r="C32"/>
      <c r="D32"/>
      <c r="E32"/>
      <c r="F32"/>
      <c r="G32"/>
      <c r="H32"/>
      <c r="I32" s="65" t="s">
        <v>22</v>
      </c>
      <c r="J32" s="4"/>
      <c r="K32" s="4"/>
      <c r="L32" s="4"/>
      <c r="M32" s="4"/>
      <c r="N32" s="4"/>
      <c r="O32" s="4"/>
      <c r="P32" s="4"/>
      <c r="Q32"/>
      <c r="R32"/>
      <c r="S32"/>
      <c r="T32"/>
      <c r="U32" s="113" t="str">
        <f>DAY(next_inspection_date)&amp;"."&amp;MONTH(next_inspection_date)&amp;"."&amp;YEAR(next_inspection_date)</f>
        <v>27.3.2025</v>
      </c>
      <c r="V32" s="113"/>
      <c r="W32" s="113"/>
      <c r="X32" s="113"/>
    </row>
    <row r="33" spans="1:16383">
      <c r="A33"/>
      <c r="B33"/>
      <c r="C33"/>
      <c r="D33"/>
      <c r="E33"/>
      <c r="F33"/>
      <c r="G33"/>
      <c r="H33"/>
      <c r="I33" s="8" t="s">
        <v>23</v>
      </c>
      <c r="J33" s="4"/>
      <c r="K33" s="4"/>
      <c r="L33" s="4"/>
      <c r="M33" s="4"/>
      <c r="N33" s="4"/>
      <c r="O33" s="4"/>
      <c r="P33"/>
      <c r="Q33"/>
      <c r="R33" s="14"/>
      <c r="S33" s="14"/>
      <c r="T33" s="14"/>
      <c r="U33" s="77" t="str">
        <f>IF(next_inside_inspection=1,"Kyllä","-")</f>
        <v>-</v>
      </c>
      <c r="V33" s="77"/>
      <c r="W33" s="77"/>
      <c r="X33" s="77"/>
    </row>
    <row r="34" spans="1:16383">
      <c r="A34" s="32"/>
      <c r="B34"/>
      <c r="C34"/>
      <c r="D34"/>
      <c r="E34"/>
      <c r="F34"/>
      <c r="G34"/>
      <c r="H34"/>
      <c r="I34" s="8" t="s">
        <v>24</v>
      </c>
      <c r="J34" s="4"/>
      <c r="K34" s="4"/>
      <c r="L34" s="4"/>
      <c r="M34" s="4"/>
      <c r="N34" s="4"/>
      <c r="O34" s="4"/>
      <c r="P34"/>
      <c r="Q34"/>
      <c r="R34" s="14"/>
      <c r="S34" s="14"/>
      <c r="T34" s="14"/>
      <c r="U34" s="77" t="str">
        <f>IF(next_usage_inspection=1,"Kyllä","-")</f>
        <v>-</v>
      </c>
      <c r="V34" s="77"/>
      <c r="W34" s="77"/>
      <c r="X34" s="77"/>
    </row>
    <row r="35" spans="1:16383">
      <c r="A35"/>
      <c r="B35"/>
      <c r="C35"/>
      <c r="D35"/>
      <c r="E35"/>
      <c r="F35"/>
      <c r="G35"/>
      <c r="H35"/>
      <c r="I35" s="8" t="s">
        <v>25</v>
      </c>
      <c r="J35"/>
      <c r="K35"/>
      <c r="L35"/>
      <c r="M35"/>
      <c r="N35"/>
      <c r="O35"/>
      <c r="P35"/>
      <c r="Q35"/>
      <c r="R35" s="14"/>
      <c r="S35" s="14"/>
      <c r="T35" s="14"/>
      <c r="U35" s="77" t="str">
        <f>IF(next_scheduled_pressure=1,"Kyllä","-")</f>
        <v>-</v>
      </c>
      <c r="V35" s="77"/>
      <c r="W35" s="77"/>
      <c r="X35" s="77"/>
    </row>
    <row r="36" spans="1:16383">
      <c r="A36"/>
      <c r="B36"/>
      <c r="C36"/>
      <c r="D36"/>
      <c r="E36"/>
      <c r="F36"/>
      <c r="G36"/>
      <c r="H36"/>
      <c r="I36" s="8" t="s">
        <v>19</v>
      </c>
      <c r="J36"/>
      <c r="K36"/>
      <c r="L36"/>
      <c r="M36"/>
      <c r="N36"/>
      <c r="O36"/>
      <c r="P36" s="4"/>
      <c r="Q36"/>
      <c r="R36" s="14"/>
      <c r="S36" s="14"/>
      <c r="T36" s="14"/>
      <c r="U36" s="77" t="str">
        <f>IF(next_other_inspection=1,"Kyllä","-")</f>
        <v>-</v>
      </c>
      <c r="V36" s="77"/>
      <c r="W36" s="77"/>
      <c r="X36" s="77"/>
    </row>
    <row r="37" spans="1:16383">
      <c r="A37"/>
      <c r="B37"/>
      <c r="C37"/>
      <c r="D37"/>
      <c r="E37"/>
      <c r="F37"/>
      <c r="G37"/>
      <c r="H37"/>
      <c r="I37" s="8" t="s">
        <v>26</v>
      </c>
      <c r="J37"/>
      <c r="K37"/>
      <c r="L37"/>
      <c r="M37"/>
      <c r="N37"/>
      <c r="O37"/>
      <c r="P37" s="4"/>
      <c r="Q37"/>
      <c r="R37" s="14"/>
      <c r="S37" s="14"/>
      <c r="T37" s="14"/>
      <c r="U37" s="77" t="str">
        <f>IF(next_followup=1,"Kyllä","-")</f>
        <v>-</v>
      </c>
      <c r="V37" s="77"/>
      <c r="W37" s="77"/>
      <c r="X37" s="77"/>
    </row>
    <row r="38" spans="1:16383">
      <c r="A38"/>
      <c r="B38"/>
      <c r="C38"/>
      <c r="D38"/>
      <c r="E38"/>
      <c r="F38"/>
      <c r="G38"/>
      <c r="H38"/>
      <c r="I38" s="8" t="s">
        <v>27</v>
      </c>
      <c r="J38"/>
      <c r="K38"/>
      <c r="L38"/>
      <c r="M38"/>
      <c r="N38"/>
      <c r="O38"/>
      <c r="P38"/>
      <c r="Q38"/>
      <c r="R38" s="14"/>
      <c r="S38" s="14"/>
      <c r="T38" s="14"/>
      <c r="U38" s="77" t="str">
        <f>IF(next_condition_inspection=1,"Kyllä","-")</f>
        <v>-</v>
      </c>
      <c r="V38" s="77"/>
      <c r="W38" s="77"/>
      <c r="X38" s="77"/>
    </row>
    <row r="39" spans="1:16383">
      <c r="A39"/>
      <c r="B39"/>
      <c r="C39"/>
      <c r="D39"/>
      <c r="E39"/>
      <c r="F39"/>
      <c r="G39" s="9"/>
      <c r="H39" s="9"/>
      <c r="I39" s="8"/>
      <c r="J39" s="9"/>
      <c r="K39" s="9"/>
      <c r="L39" s="9"/>
      <c r="M39" s="9"/>
      <c r="N39" s="9"/>
      <c r="O39" s="9"/>
      <c r="P39" s="9"/>
      <c r="Q39" s="9"/>
      <c r="R39"/>
      <c r="S39"/>
      <c r="T39"/>
      <c r="U39" s="14"/>
      <c r="V39" s="14"/>
      <c r="W39" s="14"/>
      <c r="X39" s="14"/>
    </row>
    <row r="40" spans="1:16383">
      <c r="A40" s="28" t="str">
        <f>IF(LEN(I40)&gt;1,"Tekninen kunto","")</f>
        <v>Tekninen kunto</v>
      </c>
      <c r="B40" s="28"/>
      <c r="C40" s="28"/>
      <c r="D40" s="28"/>
      <c r="E40" s="28"/>
      <c r="F40" s="28"/>
      <c r="G40" s="28"/>
      <c r="H40" s="28"/>
      <c r="I40" s="26" t="str">
        <f>tech_condition_assessment</f>
        <v>Kohtalainen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</row>
    <row r="41" spans="1:16383">
      <c r="A41"/>
      <c r="B41"/>
      <c r="C41"/>
      <c r="D41"/>
      <c r="E41"/>
      <c r="F41"/>
      <c r="G41" s="9"/>
      <c r="H41" s="9"/>
      <c r="I41" s="8"/>
      <c r="J41" s="9"/>
      <c r="K41" s="9"/>
      <c r="L41" s="9"/>
      <c r="M41" s="9"/>
      <c r="N41" s="9"/>
      <c r="O41" s="9"/>
      <c r="P41" s="9"/>
      <c r="Q41" s="9"/>
      <c r="R41"/>
      <c r="S41"/>
      <c r="T41"/>
      <c r="U41"/>
      <c r="V41"/>
      <c r="W41"/>
      <c r="X41"/>
    </row>
    <row r="42" spans="1:16383">
      <c r="A42" s="1" t="s">
        <v>28</v>
      </c>
      <c r="B42"/>
      <c r="C42"/>
      <c r="D42"/>
      <c r="E42"/>
      <c r="F42"/>
      <c r="G42"/>
      <c r="H42"/>
      <c r="I42" s="26" t="str">
        <f>_xlfn.IFS(inspection_result_boolean=1,"Täyttää vaatimukset",inspection_result_boolean=0,"Ei täytä vaatimuksia",1=1,inspection_result)</f>
        <v>Ei täytä vaatimuksia</v>
      </c>
      <c r="J42" s="26"/>
      <c r="K42" s="26"/>
      <c r="L42" s="26"/>
      <c r="M42" s="26"/>
      <c r="N42" s="26"/>
      <c r="O42" s="26"/>
      <c r="P42" s="26"/>
      <c r="Q42"/>
      <c r="R42"/>
      <c r="S42"/>
      <c r="T42"/>
      <c r="U42"/>
      <c r="V42"/>
      <c r="W42"/>
      <c r="X42" s="3" t="s">
        <v>29</v>
      </c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 s="1" t="s">
        <v>30</v>
      </c>
      <c r="B44"/>
      <c r="C44"/>
      <c r="D44"/>
      <c r="E44"/>
      <c r="F44"/>
      <c r="G44"/>
      <c r="H44"/>
      <c r="I44" s="26" t="str">
        <f>signature_city&amp;", "&amp;DAY(signature_date)&amp;"."&amp;MONTH(signature_date)&amp;"."&amp;YEAR(signature_date)</f>
        <v>, 27.3.2025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</row>
    <row r="45" spans="1:16383" customHeight="1" ht="30.75">
      <c r="A45"/>
      <c r="B45"/>
      <c r="C45"/>
      <c r="D45"/>
      <c r="E45"/>
      <c r="F45"/>
      <c r="G45"/>
      <c r="H45"/>
      <c r="I45" s="13">
        <f>signature_image</f>
        <v>0</v>
      </c>
      <c r="J45" s="12"/>
      <c r="K45" s="12"/>
      <c r="L45" s="12"/>
      <c r="M45" s="12"/>
      <c r="N45" s="12"/>
      <c r="O45" s="12"/>
      <c r="P45" s="12"/>
      <c r="Q45" s="12"/>
      <c r="R45" s="12"/>
      <c r="S45" s="16"/>
      <c r="T45" s="16"/>
      <c r="U45" s="16"/>
      <c r="V45" s="16"/>
      <c r="W45" s="16"/>
      <c r="X45" s="16"/>
    </row>
    <row r="46" spans="1:16383">
      <c r="A46"/>
      <c r="B46"/>
      <c r="C46"/>
      <c r="D46"/>
      <c r="E46"/>
      <c r="F46"/>
      <c r="G46"/>
      <c r="H46"/>
      <c r="I46" s="4" t="str">
        <f>IF(LEN(hyvaksynta_tarkastaja)&gt;3,hyvaksynta_tarkastaja,form._employer_create.name)</f>
        <v>matti</v>
      </c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16383" customHeight="1" ht="19.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16383">
      <c r="A51" s="25" t="s">
        <v>31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1:16383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1:16383">
      <c r="A53" s="1" t="str">
        <f>$A$1</f>
        <v>Tarkes Inspection Oy</v>
      </c>
      <c r="B53"/>
      <c r="C53"/>
      <c r="D53"/>
      <c r="E53"/>
      <c r="F53"/>
      <c r="G53"/>
      <c r="H53"/>
      <c r="I53"/>
      <c r="J53"/>
      <c r="K53"/>
      <c r="L53"/>
      <c r="M53"/>
      <c r="N53" s="1" t="s">
        <v>1</v>
      </c>
      <c r="O53"/>
      <c r="P53"/>
      <c r="Q53"/>
      <c r="R53"/>
      <c r="S53"/>
      <c r="T53"/>
      <c r="U53"/>
      <c r="V53"/>
      <c r="W53"/>
      <c r="X53" s="24" t="str">
        <f>TEXT(form.aindex_bundle,"0000000")</f>
        <v>0100002</v>
      </c>
    </row>
    <row r="54" spans="1:16383">
      <c r="A54" t="str">
        <f>$A$2</f>
        <v>info@tarkes.fi</v>
      </c>
      <c r="B54"/>
      <c r="C54"/>
      <c r="D54"/>
      <c r="E54"/>
      <c r="F54"/>
      <c r="G54"/>
      <c r="H54"/>
      <c r="I54"/>
      <c r="J54"/>
      <c r="K54"/>
      <c r="L54"/>
      <c r="M54"/>
      <c r="N54" s="1" t="s">
        <v>3</v>
      </c>
      <c r="O54"/>
      <c r="P54"/>
      <c r="Q54"/>
      <c r="R54"/>
      <c r="S54" s="108" t="str">
        <f>DAY(NOW())&amp;"."&amp;MONTH(NOW())&amp;"."&amp;YEAR(NOW())</f>
        <v>27.3.2025</v>
      </c>
      <c r="T54" s="108"/>
      <c r="U54" s="108"/>
      <c r="V54" s="108"/>
      <c r="W54" s="108"/>
      <c r="X54" s="108"/>
    </row>
    <row r="55" spans="1:16383">
      <c r="A55" t="str">
        <f>$A$3</f>
        <v>tarkes.fi p. 0207 341 810</v>
      </c>
      <c r="B55"/>
      <c r="C55"/>
      <c r="D55"/>
      <c r="E55"/>
      <c r="F55"/>
      <c r="G55"/>
      <c r="H55"/>
      <c r="I55"/>
      <c r="J55"/>
      <c r="K55"/>
      <c r="L55"/>
      <c r="M55"/>
      <c r="N55" s="28" t="s">
        <v>5</v>
      </c>
      <c r="O55" s="28"/>
      <c r="P55" s="28"/>
      <c r="Q55" s="28"/>
      <c r="R55" s="28"/>
      <c r="S55" s="28"/>
      <c r="T55"/>
      <c r="U55" s="111">
        <f>device.running_number</f>
        <v>5</v>
      </c>
      <c r="V55" s="111"/>
      <c r="W55" s="111"/>
      <c r="X55" s="111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 customHeight="1" ht="18.75">
      <c r="A57" s="6" t="s">
        <v>32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1638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16383">
      <c r="A59" s="1" t="s">
        <v>9</v>
      </c>
      <c r="B59"/>
      <c r="C59"/>
      <c r="D59"/>
      <c r="E59"/>
      <c r="F59"/>
      <c r="G59"/>
      <c r="H59"/>
      <c r="I59" s="26" t="str">
        <f>device.location_address</f>
        <v>Erittäin pitkä Tuotetestaajankatu 3001, 21000 NOORMARKKU</v>
      </c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</row>
    <row r="60" spans="1:1638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16383">
      <c r="A61" s="1" t="s">
        <v>33</v>
      </c>
      <c r="B61"/>
      <c r="C61"/>
      <c r="D61"/>
      <c r="E61"/>
      <c r="F61"/>
      <c r="G61"/>
      <c r="H61"/>
      <c r="I61" t="s">
        <v>34</v>
      </c>
      <c r="J61"/>
      <c r="K61"/>
      <c r="L61"/>
      <c r="M61"/>
      <c r="N61"/>
      <c r="O61" s="77" t="str">
        <f>device.reg</f>
        <v/>
      </c>
      <c r="P61" s="77"/>
      <c r="Q61" s="77"/>
      <c r="R61" s="77"/>
      <c r="S61" s="77"/>
      <c r="T61" s="77"/>
      <c r="U61" s="77"/>
      <c r="V61" s="77"/>
      <c r="W61" s="77"/>
      <c r="X61" s="77"/>
    </row>
    <row r="62" spans="1:16383">
      <c r="A62"/>
      <c r="B62"/>
      <c r="C62"/>
      <c r="D62"/>
      <c r="E62"/>
      <c r="F62"/>
      <c r="G62"/>
      <c r="H62"/>
      <c r="I62" t="s">
        <v>35</v>
      </c>
      <c r="J62"/>
      <c r="K62"/>
      <c r="L62"/>
      <c r="M62"/>
      <c r="N62"/>
      <c r="O62" s="77">
        <f>device.manufacturing_number</f>
        <v>12367</v>
      </c>
      <c r="P62" s="77"/>
      <c r="Q62" s="77"/>
      <c r="R62" s="77"/>
      <c r="S62" s="77"/>
      <c r="T62" s="77"/>
      <c r="U62" s="77"/>
      <c r="V62" s="77"/>
      <c r="W62" s="77"/>
      <c r="X62" s="77"/>
    </row>
    <row r="63" spans="1:16383">
      <c r="A63"/>
      <c r="B63"/>
      <c r="C63"/>
      <c r="D63"/>
      <c r="E63"/>
      <c r="F63"/>
      <c r="G63"/>
      <c r="H63"/>
      <c r="I63" t="s">
        <v>36</v>
      </c>
      <c r="J63"/>
      <c r="K63"/>
      <c r="L63"/>
      <c r="M63"/>
      <c r="N63"/>
      <c r="O63" s="77">
        <f>device.manufacturing_year</f>
        <v>2022</v>
      </c>
      <c r="P63" s="77"/>
      <c r="Q63" s="77"/>
      <c r="R63" s="77"/>
      <c r="S63" s="77"/>
      <c r="T63" s="77"/>
      <c r="U63" s="77"/>
      <c r="V63" s="77"/>
      <c r="W63" s="77"/>
      <c r="X63" s="77"/>
    </row>
    <row r="64" spans="1:16383">
      <c r="A64" s="1"/>
      <c r="B64"/>
      <c r="C64"/>
      <c r="D64"/>
      <c r="E64"/>
      <c r="F64"/>
      <c r="G64"/>
      <c r="H64"/>
      <c r="I64" t="s">
        <v>37</v>
      </c>
      <c r="J64"/>
      <c r="K64"/>
      <c r="L64"/>
      <c r="M64"/>
      <c r="N64"/>
      <c r="O64" s="78" t="str">
        <f>device.category_description</f>
        <v>Painesäiliö</v>
      </c>
      <c r="P64" s="78"/>
      <c r="Q64" s="78"/>
      <c r="R64" s="78"/>
      <c r="S64" s="78"/>
      <c r="T64" s="78"/>
      <c r="U64" s="78"/>
      <c r="V64" s="78"/>
      <c r="W64" s="78"/>
      <c r="X64" s="78"/>
    </row>
    <row r="65" spans="1:16383">
      <c r="A65"/>
      <c r="B65"/>
      <c r="C65"/>
      <c r="D65"/>
      <c r="E65"/>
      <c r="F65"/>
      <c r="G65"/>
      <c r="H65"/>
      <c r="I65" t="s">
        <v>38</v>
      </c>
      <c r="J65"/>
      <c r="K65"/>
      <c r="L65"/>
      <c r="M65"/>
      <c r="N65"/>
      <c r="O65" s="77" t="str">
        <f>device.subcategory_description</f>
        <v>Autoklaavi</v>
      </c>
      <c r="P65" s="77"/>
      <c r="Q65" s="77"/>
      <c r="R65" s="77"/>
      <c r="S65" s="77"/>
      <c r="T65" s="77"/>
      <c r="U65" s="77"/>
      <c r="V65" s="77"/>
      <c r="W65" s="77"/>
      <c r="X65" s="77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39</v>
      </c>
      <c r="B67"/>
      <c r="C67"/>
      <c r="D67"/>
      <c r="E67"/>
      <c r="F67"/>
      <c r="G67"/>
      <c r="H67"/>
      <c r="I67" t="s">
        <v>40</v>
      </c>
      <c r="J67"/>
      <c r="K67"/>
      <c r="L67"/>
      <c r="M67"/>
      <c r="N67"/>
      <c r="O67" s="79" t="str">
        <f>IF(LEN(device.cycle_usage_inspection)&gt;=1,device.cycle_usage_inspection&amp;" vuotta","-")</f>
        <v>2 vuotta</v>
      </c>
      <c r="P67" s="79"/>
      <c r="Q67" s="79"/>
      <c r="R67" s="79"/>
      <c r="S67" s="79"/>
      <c r="T67" s="79"/>
      <c r="U67" s="79"/>
      <c r="V67" s="79"/>
      <c r="W67" s="79"/>
      <c r="X67" s="79"/>
    </row>
    <row r="68" spans="1:16383">
      <c r="A68"/>
      <c r="B68"/>
      <c r="C68"/>
      <c r="D68"/>
      <c r="E68"/>
      <c r="F68"/>
      <c r="G68"/>
      <c r="H68"/>
      <c r="I68" t="s">
        <v>41</v>
      </c>
      <c r="J68"/>
      <c r="K68"/>
      <c r="L68"/>
      <c r="M68"/>
      <c r="N68"/>
      <c r="O68" s="79" t="str">
        <f>IF(LEN(device.cycle_inside_inspection)&gt;=1,device.cycle_inside_inspection&amp;" vuotta","-")</f>
        <v>4 vuotta</v>
      </c>
      <c r="P68" s="79"/>
      <c r="Q68" s="79"/>
      <c r="R68" s="79"/>
      <c r="S68" s="79"/>
      <c r="T68" s="79"/>
      <c r="U68" s="79"/>
      <c r="V68" s="79"/>
      <c r="W68" s="79"/>
      <c r="X68" s="79"/>
    </row>
    <row r="69" spans="1:16383">
      <c r="A69"/>
      <c r="B69"/>
      <c r="C69"/>
      <c r="D69"/>
      <c r="E69"/>
      <c r="F69"/>
      <c r="G69"/>
      <c r="H69"/>
      <c r="I69" t="s">
        <v>17</v>
      </c>
      <c r="J69"/>
      <c r="K69"/>
      <c r="L69"/>
      <c r="M69"/>
      <c r="N69"/>
      <c r="O69" s="79" t="str">
        <f>IF(LEN(device.cycle_scheduled_pressure)&gt;=1,device.cycle_scheduled_pressure&amp;" vuotta","-")</f>
        <v>8 vuotta</v>
      </c>
      <c r="P69" s="79"/>
      <c r="Q69" s="79"/>
      <c r="R69" s="79"/>
      <c r="S69" s="79"/>
      <c r="T69" s="79"/>
      <c r="U69" s="79"/>
      <c r="V69" s="79"/>
      <c r="W69" s="79"/>
      <c r="X69" s="79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75"/>
      <c r="R70" s="75"/>
      <c r="S70" s="75"/>
      <c r="T70" s="75"/>
      <c r="U70" s="75"/>
      <c r="V70" s="75"/>
      <c r="W70" s="75"/>
      <c r="X70" s="75"/>
    </row>
    <row r="71" spans="1:16383">
      <c r="A71" s="1" t="s">
        <v>42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Erityinen tila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43</v>
      </c>
      <c r="C73"/>
      <c r="D73"/>
      <c r="E73"/>
      <c r="F73"/>
      <c r="G73" s="34">
        <f>device.ps_state1_max</f>
        <v>12</v>
      </c>
      <c r="H73" s="42"/>
      <c r="I73" s="42"/>
      <c r="J73" s="34" t="str">
        <f>device.ps_state1_min</f>
        <v/>
      </c>
      <c r="K73" s="42"/>
      <c r="L73" s="42"/>
      <c r="M73" s="34" t="str">
        <f>device.ps_state2_max</f>
        <v/>
      </c>
      <c r="N73" s="42"/>
      <c r="O73" s="80"/>
      <c r="P73" s="34" t="str">
        <f>device.ps_state2_min</f>
        <v/>
      </c>
      <c r="Q73" s="42"/>
      <c r="R73" s="80"/>
      <c r="S73" s="34" t="str">
        <f>device.ps_state3_max</f>
        <v/>
      </c>
      <c r="T73" s="42"/>
      <c r="U73" s="80"/>
      <c r="V73" s="34" t="str">
        <f>device.ps_state3_min</f>
        <v/>
      </c>
      <c r="W73" s="42"/>
      <c r="X73" s="80"/>
    </row>
    <row r="74" spans="1:16383">
      <c r="A74"/>
      <c r="B74" t="s">
        <v>44</v>
      </c>
      <c r="C74"/>
      <c r="D74"/>
      <c r="E74"/>
      <c r="F74"/>
      <c r="G74" s="35">
        <f>device.ts_state1_max</f>
        <v>250</v>
      </c>
      <c r="H74" s="26"/>
      <c r="I74" s="66"/>
      <c r="J74" s="35" t="str">
        <f>device.ts_state1_min</f>
        <v/>
      </c>
      <c r="K74" s="26"/>
      <c r="L74" s="66"/>
      <c r="M74" s="35" t="str">
        <f>device.ts_state2_max</f>
        <v/>
      </c>
      <c r="N74" s="26"/>
      <c r="O74" s="66"/>
      <c r="P74" s="35" t="str">
        <f>device.ts_state2_min</f>
        <v/>
      </c>
      <c r="Q74" s="26"/>
      <c r="R74" s="66"/>
      <c r="S74" s="35" t="str">
        <f>device.ts_state3_max</f>
        <v/>
      </c>
      <c r="T74" s="26"/>
      <c r="U74" s="66"/>
      <c r="V74" s="35" t="str">
        <f>device.ts_state3_min</f>
        <v/>
      </c>
      <c r="W74" s="26"/>
      <c r="X74" s="66"/>
    </row>
    <row r="75" spans="1:16383">
      <c r="A75"/>
      <c r="B75" t="s">
        <v>45</v>
      </c>
      <c r="C75"/>
      <c r="D75"/>
      <c r="E75"/>
      <c r="F75"/>
      <c r="G75" s="56">
        <f>device.v_state1</f>
        <v>15</v>
      </c>
      <c r="H75" s="56"/>
      <c r="I75" s="56"/>
      <c r="J75" s="56"/>
      <c r="K75" s="56"/>
      <c r="L75" s="56"/>
      <c r="M75" s="56" t="str">
        <f>device.v_state2</f>
        <v>0 </v>
      </c>
      <c r="N75" s="56"/>
      <c r="O75" s="56"/>
      <c r="P75" s="56"/>
      <c r="Q75" s="56"/>
      <c r="R75" s="56"/>
      <c r="S75" s="56" t="str">
        <f>device.v_state3</f>
        <v>0 </v>
      </c>
      <c r="T75" s="56"/>
      <c r="U75" s="56"/>
      <c r="V75" s="56"/>
      <c r="W75" s="56"/>
      <c r="X75" s="56"/>
    </row>
    <row r="76" spans="1:16383">
      <c r="A76"/>
      <c r="B76" s="7" t="s">
        <v>46</v>
      </c>
      <c r="C76"/>
      <c r="D76"/>
      <c r="E76"/>
      <c r="F76"/>
      <c r="G76" s="57" t="str">
        <f>device.content_state1_title&amp;IF(LEN(device.content_state1_subtitle)&gt;1,", "&amp;device.content_state1_subtitle,"")</f>
        <v>ILMA, PURISTETTU</v>
      </c>
      <c r="H76" s="41"/>
      <c r="I76" s="41"/>
      <c r="J76" s="41"/>
      <c r="K76" s="41"/>
      <c r="L76" s="68"/>
      <c r="M76" s="57" t="str">
        <f>device.content_state2_title&amp;IF(LEN(device.content_state2_subtitle)&gt;1,", "&amp;device.content_state2_subtitle,"")</f>
        <v/>
      </c>
      <c r="N76" s="41"/>
      <c r="O76" s="41"/>
      <c r="P76" s="41"/>
      <c r="Q76" s="41"/>
      <c r="R76" s="68"/>
      <c r="S76" s="57" t="str">
        <f>device.content_state3_title&amp;IF(LEN(device.content_state3_subtitle)&gt;1,", "&amp;device.content_state3_subtitle,"")</f>
        <v/>
      </c>
      <c r="T76" s="41"/>
      <c r="U76" s="41"/>
      <c r="V76" s="41"/>
      <c r="W76" s="41"/>
      <c r="X76" s="68"/>
    </row>
    <row r="77" spans="1:16383">
      <c r="A77"/>
      <c r="B77" s="7"/>
      <c r="C77"/>
      <c r="D77"/>
      <c r="E77"/>
      <c r="F77"/>
      <c r="G77" s="57"/>
      <c r="H77" s="41"/>
      <c r="I77" s="41"/>
      <c r="J77" s="41"/>
      <c r="K77" s="41"/>
      <c r="L77" s="68"/>
      <c r="M77" s="57"/>
      <c r="N77" s="41"/>
      <c r="O77" s="41"/>
      <c r="P77" s="41"/>
      <c r="Q77" s="41"/>
      <c r="R77" s="68"/>
      <c r="S77" s="57"/>
      <c r="T77" s="41"/>
      <c r="U77" s="41"/>
      <c r="V77" s="41"/>
      <c r="W77" s="41"/>
      <c r="X77" s="68"/>
    </row>
    <row r="78" spans="1:16383" customHeight="1" ht="13.5">
      <c r="A78"/>
      <c r="B78"/>
      <c r="C78"/>
      <c r="D78"/>
      <c r="E78"/>
      <c r="F78"/>
      <c r="G78" s="58"/>
      <c r="H78" s="63"/>
      <c r="I78" s="63"/>
      <c r="J78" s="63"/>
      <c r="K78" s="63"/>
      <c r="L78" s="69"/>
      <c r="M78" s="58"/>
      <c r="N78" s="63"/>
      <c r="O78" s="63"/>
      <c r="P78" s="63"/>
      <c r="Q78" s="63"/>
      <c r="R78" s="69"/>
      <c r="S78" s="58"/>
      <c r="T78" s="63"/>
      <c r="U78" s="63"/>
      <c r="V78" s="63"/>
      <c r="W78" s="63"/>
      <c r="X78" s="69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 s="10">
        <f>general_device_image.description</f>
        <v>0</v>
      </c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 customHeight="1" ht="196.5">
      <c r="A81" s="26">
        <f>general_device_image</f>
        <v>0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14"/>
      <c r="T81" s="14"/>
      <c r="U81" s="14"/>
      <c r="V81" s="14"/>
      <c r="W81" s="14"/>
      <c r="X81" s="14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 customHeight="1" ht="19.5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 s="25" t="str">
        <f>$A$51</f>
        <v>Rev 7
Muutoksen haku: Jos olet tyytymätön Insteamin tarkastuspäätökseen, voit hakea siihen oikaisua täyttämällä lomakkeen osoitteessa https://tarkes.fi/muutoksenhakulomake/.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</row>
    <row r="91" spans="1:16383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</row>
    <row r="92" spans="1:16383">
      <c r="A92" s="1" t="str">
        <f>$A$1</f>
        <v>Tarkes Inspection Oy</v>
      </c>
      <c r="B92"/>
      <c r="C92"/>
      <c r="D92"/>
      <c r="E92"/>
      <c r="F92"/>
      <c r="G92"/>
      <c r="H92"/>
      <c r="I92"/>
      <c r="J92"/>
      <c r="K92"/>
      <c r="L92"/>
      <c r="M92"/>
      <c r="N92" s="1" t="s">
        <v>1</v>
      </c>
      <c r="O92"/>
      <c r="P92"/>
      <c r="Q92"/>
      <c r="R92"/>
      <c r="S92"/>
      <c r="T92"/>
      <c r="U92"/>
      <c r="V92"/>
      <c r="W92"/>
      <c r="X92" s="24" t="str">
        <f>TEXT(form.aindex_bundle,"0000000")</f>
        <v>0100002</v>
      </c>
    </row>
    <row r="93" spans="1:16383">
      <c r="A93" t="str">
        <f>$A$2</f>
        <v>info@tarkes.fi</v>
      </c>
      <c r="B93"/>
      <c r="C93"/>
      <c r="D93"/>
      <c r="E93"/>
      <c r="F93"/>
      <c r="G93"/>
      <c r="H93"/>
      <c r="I93"/>
      <c r="J93"/>
      <c r="K93"/>
      <c r="L93"/>
      <c r="M93"/>
      <c r="N93" s="1" t="s">
        <v>3</v>
      </c>
      <c r="O93"/>
      <c r="P93"/>
      <c r="Q93"/>
      <c r="R93"/>
      <c r="S93" s="108" t="str">
        <f>DAY(NOW())&amp;"."&amp;MONTH(NOW())&amp;"."&amp;YEAR(NOW())</f>
        <v>27.3.2025</v>
      </c>
      <c r="T93" s="108"/>
      <c r="U93" s="108"/>
      <c r="V93" s="108"/>
      <c r="W93" s="108"/>
      <c r="X93" s="108"/>
    </row>
    <row r="94" spans="1:16383">
      <c r="A94" t="str">
        <f>$A$3</f>
        <v>tarkes.fi p. 0207 341 810</v>
      </c>
      <c r="B94"/>
      <c r="C94"/>
      <c r="D94"/>
      <c r="E94"/>
      <c r="F94"/>
      <c r="G94"/>
      <c r="H94"/>
      <c r="I94"/>
      <c r="J94"/>
      <c r="K94"/>
      <c r="L94"/>
      <c r="M94"/>
      <c r="N94" s="28" t="s">
        <v>5</v>
      </c>
      <c r="O94" s="28"/>
      <c r="P94" s="28"/>
      <c r="Q94" s="28"/>
      <c r="R94" s="28"/>
      <c r="S94" s="28"/>
      <c r="T94"/>
      <c r="U94" s="111">
        <f>device.running_number</f>
        <v>5</v>
      </c>
      <c r="V94" s="111"/>
      <c r="W94" s="111"/>
      <c r="X94" s="111"/>
    </row>
    <row r="95" spans="1:16383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16383" customHeight="1" ht="18.75">
      <c r="A96" s="6" t="s">
        <v>47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16383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16383">
      <c r="A98" s="1" t="s">
        <v>9</v>
      </c>
      <c r="B98"/>
      <c r="C98"/>
      <c r="D98"/>
      <c r="E98"/>
      <c r="F98"/>
      <c r="G98"/>
      <c r="H98"/>
      <c r="I98" s="26" t="str">
        <f>device.location_address</f>
        <v>Erittäin pitkä Tuotetestaajankatu 3001, 21000 NOORMARKKU</v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/>
    </row>
    <row r="99" spans="1:16383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16383">
      <c r="A100" s="1" t="s">
        <v>33</v>
      </c>
      <c r="B100"/>
      <c r="C100"/>
      <c r="D100"/>
      <c r="E100"/>
      <c r="F100"/>
      <c r="G100"/>
      <c r="H100"/>
      <c r="I100" t="s">
        <v>34</v>
      </c>
      <c r="J100"/>
      <c r="K100"/>
      <c r="L100"/>
      <c r="M100"/>
      <c r="N100"/>
      <c r="O100" s="77" t="str">
        <f>device.reg</f>
        <v/>
      </c>
      <c r="P100" s="77"/>
      <c r="Q100" s="77"/>
      <c r="R100" s="77"/>
      <c r="S100" s="77"/>
      <c r="T100" s="77"/>
      <c r="U100" s="77"/>
      <c r="V100" s="77"/>
      <c r="W100" s="77"/>
      <c r="X100" s="77"/>
    </row>
    <row r="101" spans="1:16383">
      <c r="A101"/>
      <c r="B101"/>
      <c r="C101"/>
      <c r="D101"/>
      <c r="E101"/>
      <c r="F101"/>
      <c r="G101"/>
      <c r="H101"/>
      <c r="I101" t="s">
        <v>35</v>
      </c>
      <c r="J101"/>
      <c r="K101"/>
      <c r="L101"/>
      <c r="M101"/>
      <c r="N101"/>
      <c r="O101" s="77">
        <f>device.manufacturing_number</f>
        <v>12367</v>
      </c>
      <c r="P101" s="77"/>
      <c r="Q101" s="77"/>
      <c r="R101" s="77"/>
      <c r="S101" s="77"/>
      <c r="T101" s="77"/>
      <c r="U101" s="77"/>
      <c r="V101" s="77"/>
      <c r="W101" s="77"/>
      <c r="X101" s="77"/>
    </row>
    <row r="102" spans="1:16383">
      <c r="A102"/>
      <c r="B102"/>
      <c r="C102"/>
      <c r="D102"/>
      <c r="E102"/>
      <c r="F102"/>
      <c r="G102"/>
      <c r="H102"/>
      <c r="I102" t="s">
        <v>36</v>
      </c>
      <c r="J102"/>
      <c r="K102"/>
      <c r="L102"/>
      <c r="M102"/>
      <c r="N102"/>
      <c r="O102" s="77">
        <f>device.manufacturing_year</f>
        <v>2022</v>
      </c>
      <c r="P102" s="77"/>
      <c r="Q102" s="77"/>
      <c r="R102" s="77"/>
      <c r="S102" s="77"/>
      <c r="T102" s="77"/>
      <c r="U102" s="77"/>
      <c r="V102" s="77"/>
      <c r="W102" s="77"/>
      <c r="X102" s="77"/>
    </row>
    <row r="103" spans="1:16383">
      <c r="A103" s="1"/>
      <c r="B103"/>
      <c r="C103"/>
      <c r="D103"/>
      <c r="E103"/>
      <c r="F103"/>
      <c r="G103"/>
      <c r="H103"/>
      <c r="I103" t="s">
        <v>37</v>
      </c>
      <c r="J103"/>
      <c r="K103"/>
      <c r="L103"/>
      <c r="M103"/>
      <c r="N103"/>
      <c r="O103" s="78" t="str">
        <f>device.category_description</f>
        <v>Painesäiliö</v>
      </c>
      <c r="P103" s="78"/>
      <c r="Q103" s="78"/>
      <c r="R103" s="78"/>
      <c r="S103" s="78"/>
      <c r="T103" s="78"/>
      <c r="U103" s="78"/>
      <c r="V103" s="78"/>
      <c r="W103" s="78"/>
      <c r="X103" s="78"/>
    </row>
    <row r="104" spans="1:16383">
      <c r="A104"/>
      <c r="B104"/>
      <c r="C104"/>
      <c r="D104"/>
      <c r="E104"/>
      <c r="F104"/>
      <c r="G104"/>
      <c r="H104"/>
      <c r="I104" t="s">
        <v>38</v>
      </c>
      <c r="J104"/>
      <c r="K104"/>
      <c r="L104"/>
      <c r="M104"/>
      <c r="N104"/>
      <c r="O104" s="77" t="str">
        <f>device.subcategory_description</f>
        <v>Autoklaavi</v>
      </c>
      <c r="P104" s="77"/>
      <c r="Q104" s="77"/>
      <c r="R104" s="77"/>
      <c r="S104" s="77"/>
      <c r="T104" s="77"/>
      <c r="U104" s="77"/>
      <c r="V104" s="77"/>
      <c r="W104" s="77"/>
      <c r="X104" s="77"/>
    </row>
    <row r="105" spans="1:16383">
      <c r="A105"/>
      <c r="B105"/>
      <c r="C105"/>
      <c r="D105"/>
      <c r="E105"/>
      <c r="F105"/>
      <c r="G105"/>
      <c r="H105"/>
      <c r="I105" t="s">
        <v>48</v>
      </c>
      <c r="J105"/>
      <c r="K105"/>
      <c r="L105"/>
      <c r="M105"/>
      <c r="N105"/>
      <c r="O105" s="77" t="str">
        <f>device.usage_method_description</f>
        <v/>
      </c>
      <c r="P105" s="77"/>
      <c r="Q105" s="77"/>
      <c r="R105" s="77"/>
      <c r="S105" s="77"/>
      <c r="T105" s="77"/>
      <c r="U105" s="77"/>
      <c r="V105" s="77"/>
      <c r="W105" s="77"/>
      <c r="X105" s="77"/>
    </row>
    <row r="106" spans="1:16383">
      <c r="A106"/>
      <c r="B106"/>
      <c r="C106"/>
      <c r="D106"/>
      <c r="E106"/>
      <c r="F106"/>
      <c r="G106"/>
      <c r="H106"/>
      <c r="I106" t="s">
        <v>49</v>
      </c>
      <c r="J106"/>
      <c r="K106"/>
      <c r="L106"/>
      <c r="M106"/>
      <c r="N106"/>
      <c r="O106" s="77" t="str">
        <f>device.stucture_description</f>
        <v/>
      </c>
      <c r="P106" s="77"/>
      <c r="Q106" s="77"/>
      <c r="R106" s="77"/>
      <c r="S106" s="77"/>
      <c r="T106" s="77"/>
      <c r="U106" s="77"/>
      <c r="V106" s="77"/>
      <c r="W106" s="77"/>
      <c r="X106" s="77"/>
    </row>
    <row r="107" spans="1:16383">
      <c r="A107"/>
      <c r="B107"/>
      <c r="C107"/>
      <c r="D107"/>
      <c r="E107"/>
      <c r="F107"/>
      <c r="G107"/>
      <c r="H107"/>
      <c r="I107" t="s">
        <v>50</v>
      </c>
      <c r="J107"/>
      <c r="K107"/>
      <c r="L107"/>
      <c r="M107"/>
      <c r="N107"/>
      <c r="O107" s="77" t="str">
        <f>device.primary_fuel</f>
        <v>Sähkö</v>
      </c>
      <c r="P107" s="77"/>
      <c r="Q107" s="77"/>
      <c r="R107" s="77"/>
      <c r="S107" s="77"/>
      <c r="T107" s="77"/>
      <c r="U107" s="77"/>
      <c r="V107" s="77"/>
      <c r="W107" s="77"/>
      <c r="X107" s="7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39</v>
      </c>
      <c r="B109"/>
      <c r="C109"/>
      <c r="D109"/>
      <c r="E109"/>
      <c r="F109"/>
      <c r="G109"/>
      <c r="H109"/>
      <c r="I109" t="s">
        <v>40</v>
      </c>
      <c r="J109"/>
      <c r="K109"/>
      <c r="L109"/>
      <c r="M109"/>
      <c r="N109"/>
      <c r="O109" s="79" t="str">
        <f>IF(LEN(device.cycle_usage_inspection)&gt;=1,device.cycle_usage_inspection&amp;" vuotta","-")</f>
        <v>2 vuotta</v>
      </c>
      <c r="P109" s="79"/>
      <c r="Q109" s="79"/>
      <c r="R109" s="79"/>
      <c r="S109" s="79"/>
      <c r="T109" s="79"/>
      <c r="U109" s="79"/>
      <c r="V109" s="79"/>
      <c r="W109" s="79"/>
      <c r="X109" s="79"/>
    </row>
    <row r="110" spans="1:16383">
      <c r="A110"/>
      <c r="B110"/>
      <c r="C110"/>
      <c r="D110"/>
      <c r="E110"/>
      <c r="F110"/>
      <c r="G110"/>
      <c r="H110"/>
      <c r="I110" t="s">
        <v>41</v>
      </c>
      <c r="J110"/>
      <c r="K110"/>
      <c r="L110"/>
      <c r="M110"/>
      <c r="N110"/>
      <c r="O110" s="79" t="str">
        <f>IF(LEN(device.cycle_inside_inspection)&gt;=1,device.cycle_inside_inspection&amp;" vuotta","-")</f>
        <v>4 vuotta</v>
      </c>
      <c r="P110" s="79"/>
      <c r="Q110" s="79"/>
      <c r="R110" s="79"/>
      <c r="S110" s="79"/>
      <c r="T110" s="79"/>
      <c r="U110" s="79"/>
      <c r="V110" s="79"/>
      <c r="W110" s="79"/>
      <c r="X110" s="79"/>
    </row>
    <row r="111" spans="1:16383">
      <c r="A111"/>
      <c r="B111"/>
      <c r="C111"/>
      <c r="D111"/>
      <c r="E111"/>
      <c r="F111"/>
      <c r="G111"/>
      <c r="H111"/>
      <c r="I111" t="s">
        <v>17</v>
      </c>
      <c r="J111"/>
      <c r="K111"/>
      <c r="L111"/>
      <c r="M111"/>
      <c r="N111"/>
      <c r="O111" s="79" t="str">
        <f>IF(LEN(device.cycle_scheduled_pressure)&gt;=1,device.cycle_scheduled_pressure&amp;" vuotta","-")</f>
        <v>8 vuotta</v>
      </c>
      <c r="P111" s="79"/>
      <c r="Q111" s="79"/>
      <c r="R111" s="79"/>
      <c r="S111" s="79"/>
      <c r="T111" s="79"/>
      <c r="U111" s="79"/>
      <c r="V111" s="79"/>
      <c r="W111" s="79"/>
      <c r="X111" s="79"/>
    </row>
    <row r="112" spans="1:16383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75"/>
      <c r="R112" s="75"/>
      <c r="S112" s="75"/>
      <c r="T112" s="75"/>
      <c r="U112" s="75"/>
      <c r="V112" s="75"/>
      <c r="W112" s="75"/>
      <c r="X112" s="75"/>
    </row>
    <row r="113" spans="1:16383">
      <c r="A113" s="1" t="s">
        <v>42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16383">
      <c r="A114"/>
      <c r="B114"/>
      <c r="C114"/>
      <c r="D114"/>
      <c r="E114"/>
      <c r="F114"/>
      <c r="G114" s="55" t="str">
        <f>IF(device.title_state1&lt;&gt;"",device.title_state1,"Tila 1")</f>
        <v>Erityinen tila</v>
      </c>
      <c r="H114" s="55"/>
      <c r="I114" s="55"/>
      <c r="J114" s="55"/>
      <c r="K114" s="55"/>
      <c r="L114" s="55"/>
      <c r="M114" s="55" t="str">
        <f>IF(device.title_state2&lt;&gt;"",device.title_state2,"Tila 2")</f>
        <v>Tila 2</v>
      </c>
      <c r="N114" s="55"/>
      <c r="O114" s="55"/>
      <c r="P114" s="55"/>
      <c r="Q114" s="55"/>
      <c r="R114" s="55"/>
      <c r="S114" s="55" t="str">
        <f>IF(device.title_state3&lt;&gt;"",device.title_state3,"Tila 3")</f>
        <v>Tila 3</v>
      </c>
      <c r="T114" s="55"/>
      <c r="U114" s="55"/>
      <c r="V114" s="55"/>
      <c r="W114" s="55"/>
      <c r="X114" s="55"/>
    </row>
    <row r="115" spans="1:16383">
      <c r="A115"/>
      <c r="B115" t="s">
        <v>43</v>
      </c>
      <c r="C115"/>
      <c r="D115"/>
      <c r="E115"/>
      <c r="F115"/>
      <c r="G115" s="34">
        <f>device.ps_state1_max</f>
        <v>12</v>
      </c>
      <c r="H115" s="42"/>
      <c r="I115" s="42"/>
      <c r="J115" s="34" t="str">
        <f>device.ps_state1_min</f>
        <v/>
      </c>
      <c r="K115" s="42"/>
      <c r="L115" s="42"/>
      <c r="M115" s="34" t="str">
        <f>device.ps_state2_max</f>
        <v/>
      </c>
      <c r="N115" s="42"/>
      <c r="O115" s="80"/>
      <c r="P115" s="34" t="str">
        <f>device.ps_state2_min</f>
        <v/>
      </c>
      <c r="Q115" s="42"/>
      <c r="R115" s="80"/>
      <c r="S115" s="34" t="str">
        <f>device.ps_state3_max</f>
        <v/>
      </c>
      <c r="T115" s="42"/>
      <c r="U115" s="80"/>
      <c r="V115" s="34" t="str">
        <f>device.ps_state3_min</f>
        <v/>
      </c>
      <c r="W115" s="42"/>
      <c r="X115" s="80"/>
    </row>
    <row r="116" spans="1:16383">
      <c r="A116"/>
      <c r="B116" t="s">
        <v>44</v>
      </c>
      <c r="C116"/>
      <c r="D116"/>
      <c r="E116"/>
      <c r="F116"/>
      <c r="G116" s="35">
        <f>device.ts_state1_max</f>
        <v>250</v>
      </c>
      <c r="H116" s="26"/>
      <c r="I116" s="66"/>
      <c r="J116" s="35" t="str">
        <f>device.ts_state1_min</f>
        <v/>
      </c>
      <c r="K116" s="26"/>
      <c r="L116" s="66"/>
      <c r="M116" s="35" t="str">
        <f>device.ts_state2_max</f>
        <v/>
      </c>
      <c r="N116" s="26"/>
      <c r="O116" s="66"/>
      <c r="P116" s="35" t="str">
        <f>device.ts_state2_min</f>
        <v/>
      </c>
      <c r="Q116" s="26"/>
      <c r="R116" s="66"/>
      <c r="S116" s="35" t="str">
        <f>device.ts_state3_max</f>
        <v/>
      </c>
      <c r="T116" s="26"/>
      <c r="U116" s="66"/>
      <c r="V116" s="35" t="str">
        <f>device.ts_state3_min</f>
        <v/>
      </c>
      <c r="W116" s="26"/>
      <c r="X116" s="66"/>
    </row>
    <row r="117" spans="1:16383">
      <c r="A117"/>
      <c r="B117" t="s">
        <v>45</v>
      </c>
      <c r="C117"/>
      <c r="D117"/>
      <c r="E117"/>
      <c r="F117"/>
      <c r="G117" s="56">
        <f>device.v_state1</f>
        <v>15</v>
      </c>
      <c r="H117" s="56"/>
      <c r="I117" s="56"/>
      <c r="J117" s="56"/>
      <c r="K117" s="56"/>
      <c r="L117" s="56"/>
      <c r="M117" s="56" t="str">
        <f>device.v_state2</f>
        <v>0 </v>
      </c>
      <c r="N117" s="56"/>
      <c r="O117" s="56"/>
      <c r="P117" s="56"/>
      <c r="Q117" s="56"/>
      <c r="R117" s="56"/>
      <c r="S117" s="56" t="str">
        <f>device.v_state3</f>
        <v>0 </v>
      </c>
      <c r="T117" s="56"/>
      <c r="U117" s="56"/>
      <c r="V117" s="56"/>
      <c r="W117" s="56"/>
      <c r="X117" s="56"/>
    </row>
    <row r="118" spans="1:16383">
      <c r="A118"/>
      <c r="B118" t="s">
        <v>51</v>
      </c>
      <c r="C118"/>
      <c r="D118"/>
      <c r="E118"/>
      <c r="F118"/>
      <c r="G118" s="56" t="str">
        <f>device.power_state1</f>
        <v>0 </v>
      </c>
      <c r="H118" s="56"/>
      <c r="I118" s="56"/>
      <c r="J118" s="56"/>
      <c r="K118" s="56"/>
      <c r="L118" s="56"/>
      <c r="M118" s="56" t="str">
        <f>device.power_state2</f>
        <v>0 </v>
      </c>
      <c r="N118" s="56"/>
      <c r="O118" s="56"/>
      <c r="P118" s="56"/>
      <c r="Q118" s="56"/>
      <c r="R118" s="56"/>
      <c r="S118" s="56" t="str">
        <f>device.power_state3</f>
        <v>0 </v>
      </c>
      <c r="T118" s="56"/>
      <c r="U118" s="56"/>
      <c r="V118" s="56"/>
      <c r="W118" s="56"/>
      <c r="X118" s="56"/>
    </row>
    <row r="119" spans="1:16383" customHeight="1" ht="13.5">
      <c r="A119"/>
      <c r="B119" s="7" t="s">
        <v>46</v>
      </c>
      <c r="C119"/>
      <c r="D119"/>
      <c r="E119"/>
      <c r="F119"/>
      <c r="G119" s="57" t="str">
        <f>device.content_state1_title&amp;IF(LEN(device.content_state1_subtitle)&gt;1,", "&amp;device.content_state1_subtitle,"")</f>
        <v>ILMA, PURISTETTU</v>
      </c>
      <c r="H119" s="41"/>
      <c r="I119" s="41"/>
      <c r="J119" s="41"/>
      <c r="K119" s="41"/>
      <c r="L119" s="68"/>
      <c r="M119" s="57" t="str">
        <f>device.content_state2_title&amp;IF(LEN(device.content_state2_subtitle)&gt;1,", "&amp;device.content_state2_subtitle,"")</f>
        <v/>
      </c>
      <c r="N119" s="41"/>
      <c r="O119" s="41"/>
      <c r="P119" s="41"/>
      <c r="Q119" s="41"/>
      <c r="R119" s="68"/>
      <c r="S119" s="57" t="str">
        <f>device.content_state3_title&amp;IF(LEN(device.content_state3_subtitle)&gt;1,", "&amp;device.content_state3_subtitle,"")</f>
        <v/>
      </c>
      <c r="T119" s="41"/>
      <c r="U119" s="41"/>
      <c r="V119" s="41"/>
      <c r="W119" s="41"/>
      <c r="X119" s="68"/>
    </row>
    <row r="120" spans="1:16383" customHeight="1" ht="13.5">
      <c r="A120"/>
      <c r="B120" s="7"/>
      <c r="C120"/>
      <c r="D120"/>
      <c r="E120"/>
      <c r="F120"/>
      <c r="G120" s="57"/>
      <c r="H120" s="41"/>
      <c r="I120" s="41"/>
      <c r="J120" s="41"/>
      <c r="K120" s="41"/>
      <c r="L120" s="68"/>
      <c r="M120" s="57"/>
      <c r="N120" s="41"/>
      <c r="O120" s="41"/>
      <c r="P120" s="41"/>
      <c r="Q120" s="41"/>
      <c r="R120" s="68"/>
      <c r="S120" s="57"/>
      <c r="T120" s="41"/>
      <c r="U120" s="41"/>
      <c r="V120" s="41"/>
      <c r="W120" s="41"/>
      <c r="X120" s="68"/>
    </row>
    <row r="121" spans="1:16383">
      <c r="A121"/>
      <c r="B121"/>
      <c r="C121"/>
      <c r="D121"/>
      <c r="E121"/>
      <c r="F121"/>
      <c r="G121" s="58"/>
      <c r="H121" s="63"/>
      <c r="I121" s="63"/>
      <c r="J121" s="63"/>
      <c r="K121" s="63"/>
      <c r="L121" s="69"/>
      <c r="M121" s="58"/>
      <c r="N121" s="63"/>
      <c r="O121" s="63"/>
      <c r="P121" s="63"/>
      <c r="Q121" s="63"/>
      <c r="R121" s="69"/>
      <c r="S121" s="58"/>
      <c r="T121" s="63"/>
      <c r="U121" s="63"/>
      <c r="V121" s="63"/>
      <c r="W121" s="63"/>
      <c r="X121" s="69"/>
    </row>
    <row r="122" spans="1:16383">
      <c r="A122" s="10">
        <f>general_device_image.description</f>
        <v>0</v>
      </c>
      <c r="B122"/>
      <c r="C122"/>
      <c r="D122"/>
      <c r="E122"/>
      <c r="F122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</row>
    <row r="123" spans="1:16383" customHeight="1" ht="196.5">
      <c r="A123" s="26">
        <f>general_device_image</f>
        <v>0</v>
      </c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14"/>
      <c r="T123" s="14"/>
      <c r="U123" s="14"/>
      <c r="V123" s="14"/>
      <c r="W123" s="14"/>
      <c r="X123" s="14"/>
    </row>
    <row r="124" spans="1:16383">
      <c r="A124"/>
      <c r="B124"/>
      <c r="C124"/>
      <c r="D124"/>
      <c r="E124"/>
      <c r="F124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</row>
    <row r="125" spans="1:16383">
      <c r="A125"/>
      <c r="B125"/>
      <c r="C125"/>
      <c r="D125"/>
      <c r="E125"/>
      <c r="F12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</row>
    <row r="126" spans="1:16383">
      <c r="A126"/>
      <c r="B126"/>
      <c r="C126"/>
      <c r="D126"/>
      <c r="E126"/>
      <c r="F126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</row>
    <row r="127" spans="1:16383" customHeight="1" ht="18.75">
      <c r="A127"/>
      <c r="B127"/>
      <c r="C127"/>
      <c r="D127"/>
      <c r="E127"/>
      <c r="F127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</row>
    <row r="128" spans="1:16383" customHeight="1" ht="14.4">
      <c r="A128" s="25" t="str">
        <f>$A$51</f>
        <v>Rev 7
Muutoksen haku: Jos olet tyytymätön Insteamin tarkastuspäätökseen, voit hakea siihen oikaisua täyttämällä lomakkeen osoitteessa https://tarkes.fi/muutoksenhakulomake/.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</row>
    <row r="129" spans="1:16383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</row>
    <row r="130" spans="1:16383">
      <c r="A130" s="1" t="str">
        <f>$A$1</f>
        <v>Tarkes Inspection Oy</v>
      </c>
      <c r="B130"/>
      <c r="C130"/>
      <c r="D130"/>
      <c r="E130"/>
      <c r="F130"/>
      <c r="G130"/>
      <c r="H130"/>
      <c r="I130"/>
      <c r="J130"/>
      <c r="K130"/>
      <c r="L130"/>
      <c r="M130"/>
      <c r="N130" s="1" t="s">
        <v>1</v>
      </c>
      <c r="O130"/>
      <c r="P130"/>
      <c r="Q130"/>
      <c r="R130"/>
      <c r="S130"/>
      <c r="T130"/>
      <c r="U130"/>
      <c r="V130"/>
      <c r="W130"/>
      <c r="X130" s="24" t="str">
        <f>TEXT(form.aindex_bundle,"0000000")</f>
        <v>0100002</v>
      </c>
    </row>
    <row r="131" spans="1:16383">
      <c r="A131" t="str">
        <f>$A$2</f>
        <v>info@tarkes.fi</v>
      </c>
      <c r="B131"/>
      <c r="C131"/>
      <c r="D131"/>
      <c r="E131"/>
      <c r="F131"/>
      <c r="G131"/>
      <c r="H131"/>
      <c r="I131"/>
      <c r="J131"/>
      <c r="K131"/>
      <c r="L131"/>
      <c r="M131"/>
      <c r="N131" s="1" t="s">
        <v>3</v>
      </c>
      <c r="O131"/>
      <c r="P131"/>
      <c r="Q131"/>
      <c r="R131"/>
      <c r="S131" s="108" t="str">
        <f>DAY(NOW())&amp;"."&amp;MONTH(NOW())&amp;"."&amp;YEAR(NOW())</f>
        <v>27.3.2025</v>
      </c>
      <c r="T131" s="108"/>
      <c r="U131" s="108"/>
      <c r="V131" s="108"/>
      <c r="W131" s="108"/>
      <c r="X131" s="108"/>
    </row>
    <row r="132" spans="1:16383">
      <c r="A132" t="str">
        <f>$A$3</f>
        <v>tarkes.fi p. 0207 341 810</v>
      </c>
      <c r="B132"/>
      <c r="C132"/>
      <c r="D132"/>
      <c r="E132"/>
      <c r="F132"/>
      <c r="G132"/>
      <c r="H132"/>
      <c r="I132"/>
      <c r="J132"/>
      <c r="K132"/>
      <c r="L132"/>
      <c r="M132"/>
      <c r="N132" s="28" t="s">
        <v>5</v>
      </c>
      <c r="O132" s="28"/>
      <c r="P132" s="28"/>
      <c r="Q132" s="28"/>
      <c r="R132" s="28"/>
      <c r="S132" s="28"/>
      <c r="T132"/>
      <c r="U132" s="111">
        <f>device.running_number</f>
        <v>5</v>
      </c>
      <c r="V132" s="111"/>
      <c r="W132" s="111"/>
      <c r="X132" s="111"/>
    </row>
    <row r="133" spans="1:16383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16383" customHeight="1" ht="18.75">
      <c r="A134" s="6" t="s">
        <v>52</v>
      </c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 s="28" t="str">
        <f>DAY(varoventtiili_tarkastuspaiva)&amp;"."&amp;MONTH(varoventtiili_tarkastuspaiva)&amp;"."&amp;YEAR(varoventtiili_tarkastuspaiva)</f>
        <v>0.1.1900</v>
      </c>
      <c r="S134" s="28"/>
      <c r="T134" s="28"/>
      <c r="U134" s="28"/>
      <c r="V134" s="28"/>
      <c r="W134" s="28"/>
      <c r="X134" s="28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 s="1"/>
      <c r="B137"/>
      <c r="C137"/>
      <c r="D137"/>
      <c r="E137"/>
      <c r="F137"/>
      <c r="G137"/>
      <c r="H137"/>
      <c r="I137" s="1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 s="33" t="s">
        <v>53</v>
      </c>
      <c r="B139" s="33"/>
      <c r="C139" s="33"/>
      <c r="D139" s="33"/>
      <c r="E139" s="33"/>
      <c r="F139" s="33" t="s">
        <v>54</v>
      </c>
      <c r="G139" s="33"/>
      <c r="H139" s="33"/>
      <c r="I139" s="33"/>
      <c r="J139" s="33"/>
      <c r="K139" s="33" t="s">
        <v>55</v>
      </c>
      <c r="L139" s="33"/>
      <c r="M139" s="33"/>
      <c r="N139" s="33"/>
      <c r="O139" s="33"/>
      <c r="P139" s="33"/>
      <c r="Q139" s="33" t="s">
        <v>56</v>
      </c>
      <c r="R139" s="33"/>
      <c r="S139" s="33"/>
      <c r="T139" s="33"/>
      <c r="U139" s="33"/>
      <c r="V139" s="33"/>
      <c r="W139" s="33"/>
      <c r="X139" s="33"/>
    </row>
    <row r="140" spans="1:16383">
      <c r="A140" s="34">
        <f>varoventtiili_bar1</f>
        <v>0</v>
      </c>
      <c r="B140" s="42"/>
      <c r="C140" s="42"/>
      <c r="D140" s="42"/>
      <c r="E140" s="42"/>
      <c r="F140" s="42">
        <f>varoventtiili_sulkupaine1</f>
        <v>0</v>
      </c>
      <c r="G140" s="42"/>
      <c r="H140" s="42"/>
      <c r="I140" s="42"/>
      <c r="J140" s="42"/>
      <c r="K140" s="42">
        <f>varoventtiili_valiaine1</f>
        <v>0</v>
      </c>
      <c r="L140" s="42"/>
      <c r="M140" s="42"/>
      <c r="N140" s="42"/>
      <c r="O140" s="42"/>
      <c r="P140" s="42"/>
      <c r="Q140" s="42">
        <f>varoventtiili_kohde1</f>
        <v>0</v>
      </c>
      <c r="R140" s="42"/>
      <c r="S140" s="42"/>
      <c r="T140" s="42"/>
      <c r="U140" s="42"/>
      <c r="V140" s="42"/>
      <c r="W140" s="42"/>
      <c r="X140" s="80"/>
    </row>
    <row r="141" spans="1:16383">
      <c r="A141" s="35">
        <f>varoventtiili_bar2</f>
        <v>0</v>
      </c>
      <c r="B141" s="26"/>
      <c r="C141" s="26"/>
      <c r="D141" s="26"/>
      <c r="E141" s="26"/>
      <c r="F141" s="26">
        <f>varoventtiili_sulkupaine2</f>
        <v>0</v>
      </c>
      <c r="G141" s="26"/>
      <c r="H141" s="26"/>
      <c r="I141" s="26"/>
      <c r="J141" s="26"/>
      <c r="K141" s="26">
        <f>varoventtiili_valiaine2</f>
        <v>0</v>
      </c>
      <c r="L141" s="26"/>
      <c r="M141" s="26"/>
      <c r="N141" s="26"/>
      <c r="O141" s="26"/>
      <c r="P141" s="26"/>
      <c r="Q141" s="26">
        <f>varoventtiili_kohde2</f>
        <v>0</v>
      </c>
      <c r="R141" s="26"/>
      <c r="S141" s="26"/>
      <c r="T141" s="26"/>
      <c r="U141" s="26"/>
      <c r="V141" s="26"/>
      <c r="W141" s="26"/>
      <c r="X141" s="66"/>
    </row>
    <row r="142" spans="1:16383">
      <c r="A142" s="35">
        <f>varoventtiili_bar3</f>
        <v>0</v>
      </c>
      <c r="B142" s="26"/>
      <c r="C142" s="26"/>
      <c r="D142" s="26"/>
      <c r="E142" s="26"/>
      <c r="F142" s="26">
        <f>varoventtiili_sulkupaine3</f>
        <v>0</v>
      </c>
      <c r="G142" s="26"/>
      <c r="H142" s="26"/>
      <c r="I142" s="26"/>
      <c r="J142" s="26"/>
      <c r="K142" s="26">
        <f>varoventtiili_valiaine3</f>
        <v>0</v>
      </c>
      <c r="L142" s="26"/>
      <c r="M142" s="26"/>
      <c r="N142" s="26"/>
      <c r="O142" s="26"/>
      <c r="P142" s="26"/>
      <c r="Q142" s="26">
        <f>varoventtiili_kohde3</f>
        <v>0</v>
      </c>
      <c r="R142" s="26"/>
      <c r="S142" s="26"/>
      <c r="T142" s="26"/>
      <c r="U142" s="26"/>
      <c r="V142" s="26"/>
      <c r="W142" s="26"/>
      <c r="X142" s="66"/>
    </row>
    <row r="143" spans="1:16383">
      <c r="A143" s="35">
        <f>varoventtiili_bar4</f>
        <v>0</v>
      </c>
      <c r="B143" s="26"/>
      <c r="C143" s="26"/>
      <c r="D143" s="26"/>
      <c r="E143" s="26"/>
      <c r="F143" s="26">
        <f>varoventtiili_sulkupaine4</f>
        <v>0</v>
      </c>
      <c r="G143" s="26"/>
      <c r="H143" s="26"/>
      <c r="I143" s="26"/>
      <c r="J143" s="26"/>
      <c r="K143" s="26">
        <f>varoventtiili_valiaine4</f>
        <v>0</v>
      </c>
      <c r="L143" s="26"/>
      <c r="M143" s="26"/>
      <c r="N143" s="26"/>
      <c r="O143" s="26"/>
      <c r="P143" s="26"/>
      <c r="Q143" s="26">
        <f>varoventtiili_kohde4</f>
        <v>0</v>
      </c>
      <c r="R143" s="26"/>
      <c r="S143" s="26"/>
      <c r="T143" s="26"/>
      <c r="U143" s="26"/>
      <c r="V143" s="26"/>
      <c r="W143" s="26"/>
      <c r="X143" s="66"/>
    </row>
    <row r="144" spans="1:16383">
      <c r="A144" s="35">
        <f>varoventtiili_bar5</f>
        <v>0</v>
      </c>
      <c r="B144" s="26"/>
      <c r="C144" s="26"/>
      <c r="D144" s="26"/>
      <c r="E144" s="26"/>
      <c r="F144" s="26">
        <f>varoventtiili_sulkupaine5</f>
        <v>0</v>
      </c>
      <c r="G144" s="26"/>
      <c r="H144" s="26"/>
      <c r="I144" s="26"/>
      <c r="J144" s="26"/>
      <c r="K144" s="26">
        <f>varoventtiili_valiaine5</f>
        <v>0</v>
      </c>
      <c r="L144" s="26"/>
      <c r="M144" s="26"/>
      <c r="N144" s="26"/>
      <c r="O144" s="26"/>
      <c r="P144" s="26"/>
      <c r="Q144" s="26">
        <f>varoventtiili_kohde5</f>
        <v>0</v>
      </c>
      <c r="R144" s="26"/>
      <c r="S144" s="26"/>
      <c r="T144" s="26"/>
      <c r="U144" s="26"/>
      <c r="V144" s="26"/>
      <c r="W144" s="26"/>
      <c r="X144" s="66"/>
    </row>
    <row r="145" spans="1:16383">
      <c r="A145" s="35">
        <f>varoventtiili_bar6</f>
        <v>0</v>
      </c>
      <c r="B145" s="26"/>
      <c r="C145" s="26"/>
      <c r="D145" s="26"/>
      <c r="E145" s="26"/>
      <c r="F145" s="26">
        <f>varoventtiili_sulkupaine6</f>
        <v>0</v>
      </c>
      <c r="G145" s="26"/>
      <c r="H145" s="26"/>
      <c r="I145" s="26"/>
      <c r="J145" s="26"/>
      <c r="K145" s="26">
        <f>varoventtiili_valiaine6</f>
        <v>0</v>
      </c>
      <c r="L145" s="26"/>
      <c r="M145" s="26"/>
      <c r="N145" s="26"/>
      <c r="O145" s="26"/>
      <c r="P145" s="26"/>
      <c r="Q145" s="26">
        <f>varoventtiili_kohde6</f>
        <v>0</v>
      </c>
      <c r="R145" s="26"/>
      <c r="S145" s="26"/>
      <c r="T145" s="26"/>
      <c r="U145" s="26"/>
      <c r="V145" s="26"/>
      <c r="W145" s="26"/>
      <c r="X145" s="66"/>
    </row>
    <row r="146" spans="1:16383">
      <c r="A146" s="36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116"/>
    </row>
    <row r="147" spans="1:16383">
      <c r="A147" s="37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117"/>
    </row>
    <row r="148" spans="1:16383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16383">
      <c r="A149" s="1" t="s">
        <v>57</v>
      </c>
      <c r="B149"/>
      <c r="C149"/>
      <c r="D149"/>
      <c r="E149"/>
      <c r="F149"/>
      <c r="G149"/>
      <c r="H149"/>
      <c r="I149" s="54" t="s">
        <v>58</v>
      </c>
      <c r="J149"/>
      <c r="K149"/>
      <c r="L149"/>
      <c r="M149"/>
      <c r="N149"/>
      <c r="O149"/>
      <c r="P149"/>
      <c r="Q149" s="87" t="str">
        <f>varoventtiili_painemittarin_numero</f>
        <v/>
      </c>
      <c r="R149" s="87"/>
      <c r="S149" s="87"/>
      <c r="T149" s="87"/>
      <c r="U149" s="87"/>
      <c r="V149" s="87"/>
      <c r="W149" s="87"/>
      <c r="X149" s="87"/>
    </row>
    <row r="150" spans="1:16383">
      <c r="A150"/>
      <c r="B150"/>
      <c r="C150"/>
      <c r="D150"/>
      <c r="E150"/>
      <c r="F150"/>
      <c r="G150"/>
      <c r="H150"/>
      <c r="I150" s="54" t="s">
        <v>59</v>
      </c>
      <c r="J150"/>
      <c r="K150"/>
      <c r="L150"/>
      <c r="M150"/>
      <c r="N150"/>
      <c r="O150"/>
      <c r="P150"/>
      <c r="Q150" s="87" t="str">
        <f>varoventtiili_paineanturin_numero</f>
        <v/>
      </c>
      <c r="R150" s="87"/>
      <c r="S150" s="87"/>
      <c r="T150" s="87"/>
      <c r="U150" s="87"/>
      <c r="V150" s="87"/>
      <c r="W150" s="87"/>
      <c r="X150" s="87"/>
    </row>
    <row r="151" spans="1:16383">
      <c r="A151"/>
      <c r="B151"/>
      <c r="C151"/>
      <c r="D151"/>
      <c r="E151"/>
      <c r="F151"/>
      <c r="G151"/>
      <c r="H151"/>
      <c r="I151" s="54" t="s">
        <v>60</v>
      </c>
      <c r="J151"/>
      <c r="K151"/>
      <c r="L151"/>
      <c r="M151"/>
      <c r="N151"/>
      <c r="O151"/>
      <c r="P151"/>
      <c r="Q151" s="77" t="str">
        <f>IF(varoventtiin_sinetointi=1,"Kyllä","Ei")</f>
        <v>Ei</v>
      </c>
      <c r="R151" s="77"/>
      <c r="S151" s="77"/>
      <c r="T151" s="77"/>
      <c r="U151" s="77"/>
      <c r="V151" s="77"/>
      <c r="W151" s="77"/>
      <c r="X151" s="77"/>
    </row>
    <row r="152" spans="1:16383">
      <c r="A152"/>
      <c r="B152"/>
      <c r="C152"/>
      <c r="D152"/>
      <c r="E152"/>
      <c r="F152"/>
      <c r="G152"/>
      <c r="H152"/>
      <c r="I152" s="54" t="s">
        <v>61</v>
      </c>
      <c r="J152"/>
      <c r="K152"/>
      <c r="L152"/>
      <c r="M152"/>
      <c r="N152"/>
      <c r="O152"/>
      <c r="P152"/>
      <c r="Q152" s="77" t="str">
        <f>IF(varoventtiilin_merkinnat=1,"Kyllä","Ei")</f>
        <v>Ei</v>
      </c>
      <c r="R152" s="77"/>
      <c r="S152" s="77"/>
      <c r="T152" s="77"/>
      <c r="U152" s="77"/>
      <c r="V152" s="77"/>
      <c r="W152" s="77"/>
      <c r="X152" s="77"/>
    </row>
    <row r="153" spans="1:16383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16383">
      <c r="A154" s="1" t="s">
        <v>62</v>
      </c>
      <c r="B154"/>
      <c r="C154"/>
      <c r="D154"/>
      <c r="E154"/>
      <c r="F154"/>
      <c r="G154"/>
      <c r="H154"/>
      <c r="I154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</row>
    <row r="155" spans="1:16383">
      <c r="A155" s="20">
        <f>varoventtiili_koestus_teksti</f>
        <v>0</v>
      </c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</row>
    <row r="156" spans="1:16383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</row>
    <row r="157" spans="1:16383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</row>
    <row r="158" spans="1:16383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</row>
    <row r="159" spans="1:16383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</row>
    <row r="160" spans="1:16383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</row>
    <row r="161" spans="1:16383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</row>
    <row r="162" spans="1:16383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</row>
    <row r="163" spans="1:1638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</row>
    <row r="164" spans="1:16383">
      <c r="A164"/>
      <c r="B164"/>
      <c r="C164"/>
      <c r="D164"/>
      <c r="E164"/>
      <c r="F164"/>
      <c r="G164"/>
      <c r="H164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</row>
    <row r="165" spans="1:16383" s="10" customFormat="1">
      <c r="A165" s="10">
        <f>varoventtiili_koestus_kuva.description</f>
        <v>0</v>
      </c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>
        <f>general_device_image.description</f>
        <v>0</v>
      </c>
      <c r="Z165" s="10">
        <f>general_device_image.description</f>
        <v>0</v>
      </c>
      <c r="AA165" s="10">
        <f>general_device_image.description</f>
        <v>0</v>
      </c>
      <c r="AB165" s="10">
        <f>general_device_image.description</f>
        <v>0</v>
      </c>
      <c r="AC165" s="10">
        <f>general_device_image.description</f>
        <v>0</v>
      </c>
      <c r="AD165" s="10">
        <f>general_device_image.description</f>
        <v>0</v>
      </c>
      <c r="AE165" s="10">
        <f>general_device_image.description</f>
        <v>0</v>
      </c>
      <c r="AF165" s="10">
        <f>general_device_image.description</f>
        <v>0</v>
      </c>
      <c r="AG165" s="10">
        <f>general_device_image.description</f>
        <v>0</v>
      </c>
      <c r="AH165" s="10">
        <f>general_device_image.description</f>
        <v>0</v>
      </c>
      <c r="AI165" s="10">
        <f>general_device_image.description</f>
        <v>0</v>
      </c>
      <c r="AJ165" s="10">
        <f>general_device_image.description</f>
        <v>0</v>
      </c>
      <c r="AK165" s="10">
        <f>general_device_image.description</f>
        <v>0</v>
      </c>
      <c r="AL165" s="10">
        <f>general_device_image.description</f>
        <v>0</v>
      </c>
      <c r="AM165" s="10">
        <f>general_device_image.description</f>
        <v>0</v>
      </c>
      <c r="AN165" s="10">
        <f>general_device_image.description</f>
        <v>0</v>
      </c>
      <c r="AO165" s="10">
        <f>general_device_image.description</f>
        <v>0</v>
      </c>
      <c r="AP165" s="10">
        <f>general_device_image.description</f>
        <v>0</v>
      </c>
      <c r="AQ165" s="10">
        <f>general_device_image.description</f>
        <v>0</v>
      </c>
      <c r="AR165" s="10">
        <f>general_device_image.description</f>
        <v>0</v>
      </c>
      <c r="AS165" s="10">
        <f>general_device_image.description</f>
        <v>0</v>
      </c>
      <c r="AT165" s="10">
        <f>general_device_image.description</f>
        <v>0</v>
      </c>
      <c r="AU165" s="10">
        <f>general_device_image.description</f>
        <v>0</v>
      </c>
      <c r="AV165" s="10">
        <f>general_device_image.description</f>
        <v>0</v>
      </c>
      <c r="AW165" s="10">
        <f>general_device_image.description</f>
        <v>0</v>
      </c>
      <c r="AX165" s="10">
        <f>general_device_image.description</f>
        <v>0</v>
      </c>
      <c r="AY165" s="10">
        <f>general_device_image.description</f>
        <v>0</v>
      </c>
      <c r="AZ165" s="10">
        <f>general_device_image.description</f>
        <v>0</v>
      </c>
      <c r="BA165" s="10">
        <f>general_device_image.description</f>
        <v>0</v>
      </c>
      <c r="BB165" s="10">
        <f>general_device_image.description</f>
        <v>0</v>
      </c>
      <c r="BC165" s="10">
        <f>general_device_image.description</f>
        <v>0</v>
      </c>
      <c r="BD165" s="10">
        <f>general_device_image.description</f>
        <v>0</v>
      </c>
      <c r="BE165" s="10">
        <f>general_device_image.description</f>
        <v>0</v>
      </c>
      <c r="BF165" s="10">
        <f>general_device_image.description</f>
        <v>0</v>
      </c>
      <c r="BG165" s="10">
        <f>general_device_image.description</f>
        <v>0</v>
      </c>
      <c r="BH165" s="10">
        <f>general_device_image.description</f>
        <v>0</v>
      </c>
      <c r="BI165" s="10">
        <f>general_device_image.description</f>
        <v>0</v>
      </c>
      <c r="BJ165" s="10">
        <f>general_device_image.description</f>
        <v>0</v>
      </c>
      <c r="BK165" s="10">
        <f>general_device_image.description</f>
        <v>0</v>
      </c>
      <c r="BL165" s="10">
        <f>general_device_image.description</f>
        <v>0</v>
      </c>
      <c r="BM165" s="10">
        <f>general_device_image.description</f>
        <v>0</v>
      </c>
      <c r="BN165" s="10">
        <f>general_device_image.description</f>
        <v>0</v>
      </c>
      <c r="BO165" s="10">
        <f>general_device_image.description</f>
        <v>0</v>
      </c>
      <c r="BP165" s="10">
        <f>general_device_image.description</f>
        <v>0</v>
      </c>
      <c r="BQ165" s="10">
        <f>general_device_image.description</f>
        <v>0</v>
      </c>
      <c r="BR165" s="10">
        <f>general_device_image.description</f>
        <v>0</v>
      </c>
      <c r="BS165" s="10">
        <f>general_device_image.description</f>
        <v>0</v>
      </c>
      <c r="BT165" s="10">
        <f>general_device_image.description</f>
        <v>0</v>
      </c>
      <c r="BU165" s="10">
        <f>general_device_image.description</f>
        <v>0</v>
      </c>
      <c r="BV165" s="10">
        <f>general_device_image.description</f>
        <v>0</v>
      </c>
      <c r="BW165" s="10">
        <f>general_device_image.description</f>
        <v>0</v>
      </c>
      <c r="BX165" s="10">
        <f>general_device_image.description</f>
        <v>0</v>
      </c>
      <c r="BY165" s="10">
        <f>general_device_image.description</f>
        <v>0</v>
      </c>
      <c r="BZ165" s="10">
        <f>general_device_image.description</f>
        <v>0</v>
      </c>
      <c r="CA165" s="10">
        <f>general_device_image.description</f>
        <v>0</v>
      </c>
      <c r="CB165" s="10">
        <f>general_device_image.description</f>
        <v>0</v>
      </c>
      <c r="CC165" s="10">
        <f>general_device_image.description</f>
        <v>0</v>
      </c>
      <c r="CD165" s="10">
        <f>general_device_image.description</f>
        <v>0</v>
      </c>
      <c r="CE165" s="10">
        <f>general_device_image.description</f>
        <v>0</v>
      </c>
      <c r="CF165" s="10">
        <f>general_device_image.description</f>
        <v>0</v>
      </c>
      <c r="CG165" s="10">
        <f>general_device_image.description</f>
        <v>0</v>
      </c>
      <c r="CH165" s="10">
        <f>general_device_image.description</f>
        <v>0</v>
      </c>
      <c r="CI165" s="10">
        <f>general_device_image.description</f>
        <v>0</v>
      </c>
      <c r="CJ165" s="10">
        <f>general_device_image.description</f>
        <v>0</v>
      </c>
      <c r="CK165" s="10">
        <f>general_device_image.description</f>
        <v>0</v>
      </c>
      <c r="CL165" s="10">
        <f>general_device_image.description</f>
        <v>0</v>
      </c>
      <c r="CM165" s="10">
        <f>general_device_image.description</f>
        <v>0</v>
      </c>
      <c r="CN165" s="10">
        <f>general_device_image.description</f>
        <v>0</v>
      </c>
      <c r="CO165" s="10">
        <f>general_device_image.description</f>
        <v>0</v>
      </c>
      <c r="CP165" s="10">
        <f>general_device_image.description</f>
        <v>0</v>
      </c>
      <c r="CQ165" s="10">
        <f>general_device_image.description</f>
        <v>0</v>
      </c>
      <c r="CR165" s="10">
        <f>general_device_image.description</f>
        <v>0</v>
      </c>
      <c r="CS165" s="10">
        <f>general_device_image.description</f>
        <v>0</v>
      </c>
      <c r="CT165" s="10">
        <f>general_device_image.description</f>
        <v>0</v>
      </c>
      <c r="CU165" s="10">
        <f>general_device_image.description</f>
        <v>0</v>
      </c>
      <c r="CV165" s="10">
        <f>general_device_image.description</f>
        <v>0</v>
      </c>
      <c r="CW165" s="10">
        <f>general_device_image.description</f>
        <v>0</v>
      </c>
      <c r="CX165" s="10">
        <f>general_device_image.description</f>
        <v>0</v>
      </c>
      <c r="CY165" s="10">
        <f>general_device_image.description</f>
        <v>0</v>
      </c>
      <c r="CZ165" s="10">
        <f>general_device_image.description</f>
        <v>0</v>
      </c>
      <c r="DA165" s="10">
        <f>general_device_image.description</f>
        <v>0</v>
      </c>
      <c r="DB165" s="10">
        <f>general_device_image.description</f>
        <v>0</v>
      </c>
      <c r="DC165" s="10">
        <f>general_device_image.description</f>
        <v>0</v>
      </c>
      <c r="DD165" s="10">
        <f>general_device_image.description</f>
        <v>0</v>
      </c>
      <c r="DE165" s="10">
        <f>general_device_image.description</f>
        <v>0</v>
      </c>
      <c r="DF165" s="10">
        <f>general_device_image.description</f>
        <v>0</v>
      </c>
      <c r="DG165" s="10">
        <f>general_device_image.description</f>
        <v>0</v>
      </c>
      <c r="DH165" s="10">
        <f>general_device_image.description</f>
        <v>0</v>
      </c>
      <c r="DI165" s="10">
        <f>general_device_image.description</f>
        <v>0</v>
      </c>
      <c r="DJ165" s="10">
        <f>general_device_image.description</f>
        <v>0</v>
      </c>
      <c r="DK165" s="10">
        <f>general_device_image.description</f>
        <v>0</v>
      </c>
      <c r="DL165" s="10">
        <f>general_device_image.description</f>
        <v>0</v>
      </c>
      <c r="DM165" s="10">
        <f>general_device_image.description</f>
        <v>0</v>
      </c>
      <c r="DN165" s="10">
        <f>general_device_image.description</f>
        <v>0</v>
      </c>
      <c r="DO165" s="10">
        <f>general_device_image.description</f>
        <v>0</v>
      </c>
      <c r="DP165" s="10">
        <f>general_device_image.description</f>
        <v>0</v>
      </c>
      <c r="DQ165" s="10">
        <f>general_device_image.description</f>
        <v>0</v>
      </c>
      <c r="DR165" s="10">
        <f>general_device_image.description</f>
        <v>0</v>
      </c>
      <c r="DS165" s="10">
        <f>general_device_image.description</f>
        <v>0</v>
      </c>
      <c r="DT165" s="10">
        <f>general_device_image.description</f>
        <v>0</v>
      </c>
      <c r="DU165" s="10">
        <f>general_device_image.description</f>
        <v>0</v>
      </c>
      <c r="DV165" s="10">
        <f>general_device_image.description</f>
        <v>0</v>
      </c>
      <c r="DW165" s="10">
        <f>general_device_image.description</f>
        <v>0</v>
      </c>
      <c r="DX165" s="10">
        <f>general_device_image.description</f>
        <v>0</v>
      </c>
      <c r="DY165" s="10">
        <f>general_device_image.description</f>
        <v>0</v>
      </c>
      <c r="DZ165" s="10">
        <f>general_device_image.description</f>
        <v>0</v>
      </c>
      <c r="EA165" s="10">
        <f>general_device_image.description</f>
        <v>0</v>
      </c>
      <c r="EB165" s="10">
        <f>general_device_image.description</f>
        <v>0</v>
      </c>
      <c r="EC165" s="10">
        <f>general_device_image.description</f>
        <v>0</v>
      </c>
      <c r="ED165" s="10">
        <f>general_device_image.description</f>
        <v>0</v>
      </c>
      <c r="EE165" s="10">
        <f>general_device_image.description</f>
        <v>0</v>
      </c>
      <c r="EF165" s="10">
        <f>general_device_image.description</f>
        <v>0</v>
      </c>
      <c r="EG165" s="10">
        <f>general_device_image.description</f>
        <v>0</v>
      </c>
      <c r="EH165" s="10">
        <f>general_device_image.description</f>
        <v>0</v>
      </c>
      <c r="EI165" s="10">
        <f>general_device_image.description</f>
        <v>0</v>
      </c>
      <c r="EJ165" s="10">
        <f>general_device_image.description</f>
        <v>0</v>
      </c>
      <c r="EK165" s="10">
        <f>general_device_image.description</f>
        <v>0</v>
      </c>
      <c r="EL165" s="10">
        <f>general_device_image.description</f>
        <v>0</v>
      </c>
      <c r="EM165" s="10">
        <f>general_device_image.description</f>
        <v>0</v>
      </c>
      <c r="EN165" s="10">
        <f>general_device_image.description</f>
        <v>0</v>
      </c>
      <c r="EO165" s="10">
        <f>general_device_image.description</f>
        <v>0</v>
      </c>
      <c r="EP165" s="10">
        <f>general_device_image.description</f>
        <v>0</v>
      </c>
      <c r="EQ165" s="10">
        <f>general_device_image.description</f>
        <v>0</v>
      </c>
      <c r="ER165" s="10">
        <f>general_device_image.description</f>
        <v>0</v>
      </c>
      <c r="ES165" s="10">
        <f>general_device_image.description</f>
        <v>0</v>
      </c>
      <c r="ET165" s="10">
        <f>general_device_image.description</f>
        <v>0</v>
      </c>
      <c r="EU165" s="10">
        <f>general_device_image.description</f>
        <v>0</v>
      </c>
      <c r="EV165" s="10">
        <f>general_device_image.description</f>
        <v>0</v>
      </c>
      <c r="EW165" s="10">
        <f>general_device_image.description</f>
        <v>0</v>
      </c>
      <c r="EX165" s="10">
        <f>general_device_image.description</f>
        <v>0</v>
      </c>
      <c r="EY165" s="10">
        <f>general_device_image.description</f>
        <v>0</v>
      </c>
      <c r="EZ165" s="10">
        <f>general_device_image.description</f>
        <v>0</v>
      </c>
      <c r="FA165" s="10">
        <f>general_device_image.description</f>
        <v>0</v>
      </c>
      <c r="FB165" s="10">
        <f>general_device_image.description</f>
        <v>0</v>
      </c>
      <c r="FC165" s="10">
        <f>general_device_image.description</f>
        <v>0</v>
      </c>
      <c r="FD165" s="10">
        <f>general_device_image.description</f>
        <v>0</v>
      </c>
      <c r="FE165" s="10">
        <f>general_device_image.description</f>
        <v>0</v>
      </c>
      <c r="FF165" s="10">
        <f>general_device_image.description</f>
        <v>0</v>
      </c>
      <c r="FG165" s="10">
        <f>general_device_image.description</f>
        <v>0</v>
      </c>
      <c r="FH165" s="10">
        <f>general_device_image.description</f>
        <v>0</v>
      </c>
      <c r="FI165" s="10">
        <f>general_device_image.description</f>
        <v>0</v>
      </c>
      <c r="FJ165" s="10">
        <f>general_device_image.description</f>
        <v>0</v>
      </c>
      <c r="FK165" s="10">
        <f>general_device_image.description</f>
        <v>0</v>
      </c>
      <c r="FL165" s="10">
        <f>general_device_image.description</f>
        <v>0</v>
      </c>
      <c r="FM165" s="10">
        <f>general_device_image.description</f>
        <v>0</v>
      </c>
      <c r="FN165" s="10">
        <f>general_device_image.description</f>
        <v>0</v>
      </c>
      <c r="FO165" s="10">
        <f>general_device_image.description</f>
        <v>0</v>
      </c>
      <c r="FP165" s="10">
        <f>general_device_image.description</f>
        <v>0</v>
      </c>
      <c r="FQ165" s="10">
        <f>general_device_image.description</f>
        <v>0</v>
      </c>
      <c r="FR165" s="10">
        <f>general_device_image.description</f>
        <v>0</v>
      </c>
      <c r="FS165" s="10">
        <f>general_device_image.description</f>
        <v>0</v>
      </c>
      <c r="FT165" s="10">
        <f>general_device_image.description</f>
        <v>0</v>
      </c>
      <c r="FU165" s="10">
        <f>general_device_image.description</f>
        <v>0</v>
      </c>
      <c r="FV165" s="10">
        <f>general_device_image.description</f>
        <v>0</v>
      </c>
      <c r="FW165" s="10">
        <f>general_device_image.description</f>
        <v>0</v>
      </c>
      <c r="FX165" s="10">
        <f>general_device_image.description</f>
        <v>0</v>
      </c>
      <c r="FY165" s="10">
        <f>general_device_image.description</f>
        <v>0</v>
      </c>
      <c r="FZ165" s="10">
        <f>general_device_image.description</f>
        <v>0</v>
      </c>
      <c r="GA165" s="10">
        <f>general_device_image.description</f>
        <v>0</v>
      </c>
      <c r="GB165" s="10">
        <f>general_device_image.description</f>
        <v>0</v>
      </c>
      <c r="GC165" s="10">
        <f>general_device_image.description</f>
        <v>0</v>
      </c>
      <c r="GD165" s="10">
        <f>general_device_image.description</f>
        <v>0</v>
      </c>
      <c r="GE165" s="10">
        <f>general_device_image.description</f>
        <v>0</v>
      </c>
      <c r="GF165" s="10">
        <f>general_device_image.description</f>
        <v>0</v>
      </c>
      <c r="GG165" s="10">
        <f>general_device_image.description</f>
        <v>0</v>
      </c>
      <c r="GH165" s="10">
        <f>general_device_image.description</f>
        <v>0</v>
      </c>
      <c r="GI165" s="10">
        <f>general_device_image.description</f>
        <v>0</v>
      </c>
      <c r="GJ165" s="10">
        <f>general_device_image.description</f>
        <v>0</v>
      </c>
      <c r="GK165" s="10">
        <f>general_device_image.description</f>
        <v>0</v>
      </c>
      <c r="GL165" s="10">
        <f>general_device_image.description</f>
        <v>0</v>
      </c>
      <c r="GM165" s="10">
        <f>general_device_image.description</f>
        <v>0</v>
      </c>
      <c r="GN165" s="10">
        <f>general_device_image.description</f>
        <v>0</v>
      </c>
      <c r="GO165" s="10">
        <f>general_device_image.description</f>
        <v>0</v>
      </c>
      <c r="GP165" s="10">
        <f>general_device_image.description</f>
        <v>0</v>
      </c>
      <c r="GQ165" s="10">
        <f>general_device_image.description</f>
        <v>0</v>
      </c>
      <c r="GR165" s="10">
        <f>general_device_image.description</f>
        <v>0</v>
      </c>
      <c r="GS165" s="10">
        <f>general_device_image.description</f>
        <v>0</v>
      </c>
      <c r="GT165" s="10">
        <f>general_device_image.description</f>
        <v>0</v>
      </c>
      <c r="GU165" s="10">
        <f>general_device_image.description</f>
        <v>0</v>
      </c>
      <c r="GV165" s="10">
        <f>general_device_image.description</f>
        <v>0</v>
      </c>
      <c r="GW165" s="10">
        <f>general_device_image.description</f>
        <v>0</v>
      </c>
      <c r="GX165" s="10">
        <f>general_device_image.description</f>
        <v>0</v>
      </c>
      <c r="GY165" s="10">
        <f>general_device_image.description</f>
        <v>0</v>
      </c>
      <c r="GZ165" s="10">
        <f>general_device_image.description</f>
        <v>0</v>
      </c>
      <c r="HA165" s="10">
        <f>general_device_image.description</f>
        <v>0</v>
      </c>
      <c r="HB165" s="10">
        <f>general_device_image.description</f>
        <v>0</v>
      </c>
      <c r="HC165" s="10">
        <f>general_device_image.description</f>
        <v>0</v>
      </c>
      <c r="HD165" s="10">
        <f>general_device_image.description</f>
        <v>0</v>
      </c>
      <c r="HE165" s="10">
        <f>general_device_image.description</f>
        <v>0</v>
      </c>
      <c r="HF165" s="10">
        <f>general_device_image.description</f>
        <v>0</v>
      </c>
      <c r="HG165" s="10">
        <f>general_device_image.description</f>
        <v>0</v>
      </c>
      <c r="HH165" s="10">
        <f>general_device_image.description</f>
        <v>0</v>
      </c>
      <c r="HI165" s="10">
        <f>general_device_image.description</f>
        <v>0</v>
      </c>
      <c r="HJ165" s="10">
        <f>general_device_image.description</f>
        <v>0</v>
      </c>
      <c r="HK165" s="10">
        <f>general_device_image.description</f>
        <v>0</v>
      </c>
      <c r="HL165" s="10">
        <f>general_device_image.description</f>
        <v>0</v>
      </c>
      <c r="HM165" s="10">
        <f>general_device_image.description</f>
        <v>0</v>
      </c>
      <c r="HN165" s="10">
        <f>general_device_image.description</f>
        <v>0</v>
      </c>
      <c r="HO165" s="10">
        <f>general_device_image.description</f>
        <v>0</v>
      </c>
      <c r="HP165" s="10">
        <f>general_device_image.description</f>
        <v>0</v>
      </c>
      <c r="HQ165" s="10">
        <f>general_device_image.description</f>
        <v>0</v>
      </c>
      <c r="HR165" s="10">
        <f>general_device_image.description</f>
        <v>0</v>
      </c>
      <c r="HS165" s="10">
        <f>general_device_image.description</f>
        <v>0</v>
      </c>
      <c r="HT165" s="10">
        <f>general_device_image.description</f>
        <v>0</v>
      </c>
      <c r="HU165" s="10">
        <f>general_device_image.description</f>
        <v>0</v>
      </c>
      <c r="HV165" s="10">
        <f>general_device_image.description</f>
        <v>0</v>
      </c>
      <c r="HW165" s="10">
        <f>general_device_image.description</f>
        <v>0</v>
      </c>
      <c r="HX165" s="10">
        <f>general_device_image.description</f>
        <v>0</v>
      </c>
      <c r="HY165" s="10">
        <f>general_device_image.description</f>
        <v>0</v>
      </c>
      <c r="HZ165" s="10">
        <f>general_device_image.description</f>
        <v>0</v>
      </c>
      <c r="IA165" s="10">
        <f>general_device_image.description</f>
        <v>0</v>
      </c>
      <c r="IB165" s="10">
        <f>general_device_image.description</f>
        <v>0</v>
      </c>
      <c r="IC165" s="10">
        <f>general_device_image.description</f>
        <v>0</v>
      </c>
      <c r="ID165" s="10">
        <f>general_device_image.description</f>
        <v>0</v>
      </c>
      <c r="IE165" s="10">
        <f>general_device_image.description</f>
        <v>0</v>
      </c>
      <c r="IF165" s="10">
        <f>general_device_image.description</f>
        <v>0</v>
      </c>
      <c r="IG165" s="10">
        <f>general_device_image.description</f>
        <v>0</v>
      </c>
      <c r="IH165" s="10">
        <f>general_device_image.description</f>
        <v>0</v>
      </c>
      <c r="II165" s="10">
        <f>general_device_image.description</f>
        <v>0</v>
      </c>
      <c r="IJ165" s="10">
        <f>general_device_image.description</f>
        <v>0</v>
      </c>
      <c r="IK165" s="10">
        <f>general_device_image.description</f>
        <v>0</v>
      </c>
      <c r="IL165" s="10">
        <f>general_device_image.description</f>
        <v>0</v>
      </c>
      <c r="IM165" s="10">
        <f>general_device_image.description</f>
        <v>0</v>
      </c>
      <c r="IN165" s="10">
        <f>general_device_image.description</f>
        <v>0</v>
      </c>
      <c r="IO165" s="10">
        <f>general_device_image.description</f>
        <v>0</v>
      </c>
      <c r="IP165" s="10">
        <f>general_device_image.description</f>
        <v>0</v>
      </c>
      <c r="IQ165" s="10">
        <f>general_device_image.description</f>
        <v>0</v>
      </c>
      <c r="IR165" s="10">
        <f>general_device_image.description</f>
        <v>0</v>
      </c>
      <c r="IS165" s="10">
        <f>general_device_image.description</f>
        <v>0</v>
      </c>
      <c r="IT165" s="10">
        <f>general_device_image.description</f>
        <v>0</v>
      </c>
      <c r="IU165" s="10">
        <f>general_device_image.description</f>
        <v>0</v>
      </c>
      <c r="IV165" s="10">
        <f>general_device_image.description</f>
        <v>0</v>
      </c>
      <c r="IW165" s="10">
        <f>general_device_image.description</f>
        <v>0</v>
      </c>
      <c r="IX165" s="10">
        <f>general_device_image.description</f>
        <v>0</v>
      </c>
      <c r="IY165" s="10">
        <f>general_device_image.description</f>
        <v>0</v>
      </c>
      <c r="IZ165" s="10">
        <f>general_device_image.description</f>
        <v>0</v>
      </c>
      <c r="JA165" s="10">
        <f>general_device_image.description</f>
        <v>0</v>
      </c>
      <c r="JB165" s="10">
        <f>general_device_image.description</f>
        <v>0</v>
      </c>
      <c r="JC165" s="10">
        <f>general_device_image.description</f>
        <v>0</v>
      </c>
      <c r="JD165" s="10">
        <f>general_device_image.description</f>
        <v>0</v>
      </c>
      <c r="JE165" s="10">
        <f>general_device_image.description</f>
        <v>0</v>
      </c>
      <c r="JF165" s="10">
        <f>general_device_image.description</f>
        <v>0</v>
      </c>
      <c r="JG165" s="10">
        <f>general_device_image.description</f>
        <v>0</v>
      </c>
      <c r="JH165" s="10">
        <f>general_device_image.description</f>
        <v>0</v>
      </c>
      <c r="JI165" s="10">
        <f>general_device_image.description</f>
        <v>0</v>
      </c>
      <c r="JJ165" s="10">
        <f>general_device_image.description</f>
        <v>0</v>
      </c>
      <c r="JK165" s="10">
        <f>general_device_image.description</f>
        <v>0</v>
      </c>
      <c r="JL165" s="10">
        <f>general_device_image.description</f>
        <v>0</v>
      </c>
      <c r="JM165" s="10">
        <f>general_device_image.description</f>
        <v>0</v>
      </c>
      <c r="JN165" s="10">
        <f>general_device_image.description</f>
        <v>0</v>
      </c>
      <c r="JO165" s="10">
        <f>general_device_image.description</f>
        <v>0</v>
      </c>
      <c r="JP165" s="10">
        <f>general_device_image.description</f>
        <v>0</v>
      </c>
      <c r="JQ165" s="10">
        <f>general_device_image.description</f>
        <v>0</v>
      </c>
      <c r="JR165" s="10">
        <f>general_device_image.description</f>
        <v>0</v>
      </c>
      <c r="JS165" s="10">
        <f>general_device_image.description</f>
        <v>0</v>
      </c>
      <c r="JT165" s="10">
        <f>general_device_image.description</f>
        <v>0</v>
      </c>
      <c r="JU165" s="10">
        <f>general_device_image.description</f>
        <v>0</v>
      </c>
      <c r="JV165" s="10">
        <f>general_device_image.description</f>
        <v>0</v>
      </c>
      <c r="JW165" s="10">
        <f>general_device_image.description</f>
        <v>0</v>
      </c>
      <c r="JX165" s="10">
        <f>general_device_image.description</f>
        <v>0</v>
      </c>
      <c r="JY165" s="10">
        <f>general_device_image.description</f>
        <v>0</v>
      </c>
      <c r="JZ165" s="10">
        <f>general_device_image.description</f>
        <v>0</v>
      </c>
      <c r="KA165" s="10">
        <f>general_device_image.description</f>
        <v>0</v>
      </c>
      <c r="KB165" s="10">
        <f>general_device_image.description</f>
        <v>0</v>
      </c>
      <c r="KC165" s="10">
        <f>general_device_image.description</f>
        <v>0</v>
      </c>
      <c r="KD165" s="10">
        <f>general_device_image.description</f>
        <v>0</v>
      </c>
      <c r="KE165" s="10">
        <f>general_device_image.description</f>
        <v>0</v>
      </c>
      <c r="KF165" s="10">
        <f>general_device_image.description</f>
        <v>0</v>
      </c>
      <c r="KG165" s="10">
        <f>general_device_image.description</f>
        <v>0</v>
      </c>
      <c r="KH165" s="10">
        <f>general_device_image.description</f>
        <v>0</v>
      </c>
      <c r="KI165" s="10">
        <f>general_device_image.description</f>
        <v>0</v>
      </c>
      <c r="KJ165" s="10">
        <f>general_device_image.description</f>
        <v>0</v>
      </c>
      <c r="KK165" s="10">
        <f>general_device_image.description</f>
        <v>0</v>
      </c>
      <c r="KL165" s="10">
        <f>general_device_image.description</f>
        <v>0</v>
      </c>
      <c r="KM165" s="10">
        <f>general_device_image.description</f>
        <v>0</v>
      </c>
      <c r="KN165" s="10">
        <f>general_device_image.description</f>
        <v>0</v>
      </c>
      <c r="KO165" s="10">
        <f>general_device_image.description</f>
        <v>0</v>
      </c>
      <c r="KP165" s="10">
        <f>general_device_image.description</f>
        <v>0</v>
      </c>
      <c r="KQ165" s="10">
        <f>general_device_image.description</f>
        <v>0</v>
      </c>
      <c r="KR165" s="10">
        <f>general_device_image.description</f>
        <v>0</v>
      </c>
      <c r="KS165" s="10">
        <f>general_device_image.description</f>
        <v>0</v>
      </c>
      <c r="KT165" s="10">
        <f>general_device_image.description</f>
        <v>0</v>
      </c>
      <c r="KU165" s="10">
        <f>general_device_image.description</f>
        <v>0</v>
      </c>
      <c r="KV165" s="10">
        <f>general_device_image.description</f>
        <v>0</v>
      </c>
      <c r="KW165" s="10">
        <f>general_device_image.description</f>
        <v>0</v>
      </c>
      <c r="KX165" s="10">
        <f>general_device_image.description</f>
        <v>0</v>
      </c>
      <c r="KY165" s="10">
        <f>general_device_image.description</f>
        <v>0</v>
      </c>
      <c r="KZ165" s="10">
        <f>general_device_image.description</f>
        <v>0</v>
      </c>
      <c r="LA165" s="10">
        <f>general_device_image.description</f>
        <v>0</v>
      </c>
      <c r="LB165" s="10">
        <f>general_device_image.description</f>
        <v>0</v>
      </c>
      <c r="LC165" s="10">
        <f>general_device_image.description</f>
        <v>0</v>
      </c>
      <c r="LD165" s="10">
        <f>general_device_image.description</f>
        <v>0</v>
      </c>
      <c r="LE165" s="10">
        <f>general_device_image.description</f>
        <v>0</v>
      </c>
      <c r="LF165" s="10">
        <f>general_device_image.description</f>
        <v>0</v>
      </c>
      <c r="LG165" s="10">
        <f>general_device_image.description</f>
        <v>0</v>
      </c>
      <c r="LH165" s="10">
        <f>general_device_image.description</f>
        <v>0</v>
      </c>
      <c r="LI165" s="10">
        <f>general_device_image.description</f>
        <v>0</v>
      </c>
      <c r="LJ165" s="10">
        <f>general_device_image.description</f>
        <v>0</v>
      </c>
      <c r="LK165" s="10">
        <f>general_device_image.description</f>
        <v>0</v>
      </c>
      <c r="LL165" s="10">
        <f>general_device_image.description</f>
        <v>0</v>
      </c>
      <c r="LM165" s="10">
        <f>general_device_image.description</f>
        <v>0</v>
      </c>
      <c r="LN165" s="10">
        <f>general_device_image.description</f>
        <v>0</v>
      </c>
      <c r="LO165" s="10">
        <f>general_device_image.description</f>
        <v>0</v>
      </c>
      <c r="LP165" s="10">
        <f>general_device_image.description</f>
        <v>0</v>
      </c>
      <c r="LQ165" s="10">
        <f>general_device_image.description</f>
        <v>0</v>
      </c>
      <c r="LR165" s="10">
        <f>general_device_image.description</f>
        <v>0</v>
      </c>
      <c r="LS165" s="10">
        <f>general_device_image.description</f>
        <v>0</v>
      </c>
      <c r="LT165" s="10">
        <f>general_device_image.description</f>
        <v>0</v>
      </c>
      <c r="LU165" s="10">
        <f>general_device_image.description</f>
        <v>0</v>
      </c>
      <c r="LV165" s="10">
        <f>general_device_image.description</f>
        <v>0</v>
      </c>
      <c r="LW165" s="10">
        <f>general_device_image.description</f>
        <v>0</v>
      </c>
      <c r="LX165" s="10">
        <f>general_device_image.description</f>
        <v>0</v>
      </c>
      <c r="LY165" s="10">
        <f>general_device_image.description</f>
        <v>0</v>
      </c>
      <c r="LZ165" s="10">
        <f>general_device_image.description</f>
        <v>0</v>
      </c>
      <c r="MA165" s="10">
        <f>general_device_image.description</f>
        <v>0</v>
      </c>
      <c r="MB165" s="10">
        <f>general_device_image.description</f>
        <v>0</v>
      </c>
      <c r="MC165" s="10">
        <f>general_device_image.description</f>
        <v>0</v>
      </c>
      <c r="MD165" s="10">
        <f>general_device_image.description</f>
        <v>0</v>
      </c>
      <c r="ME165" s="10">
        <f>general_device_image.description</f>
        <v>0</v>
      </c>
      <c r="MF165" s="10">
        <f>general_device_image.description</f>
        <v>0</v>
      </c>
      <c r="MG165" s="10">
        <f>general_device_image.description</f>
        <v>0</v>
      </c>
      <c r="MH165" s="10">
        <f>general_device_image.description</f>
        <v>0</v>
      </c>
      <c r="MI165" s="10">
        <f>general_device_image.description</f>
        <v>0</v>
      </c>
      <c r="MJ165" s="10">
        <f>general_device_image.description</f>
        <v>0</v>
      </c>
      <c r="MK165" s="10">
        <f>general_device_image.description</f>
        <v>0</v>
      </c>
      <c r="ML165" s="10">
        <f>general_device_image.description</f>
        <v>0</v>
      </c>
      <c r="MM165" s="10">
        <f>general_device_image.description</f>
        <v>0</v>
      </c>
      <c r="MN165" s="10">
        <f>general_device_image.description</f>
        <v>0</v>
      </c>
      <c r="MO165" s="10">
        <f>general_device_image.description</f>
        <v>0</v>
      </c>
      <c r="MP165" s="10">
        <f>general_device_image.description</f>
        <v>0</v>
      </c>
      <c r="MQ165" s="10">
        <f>general_device_image.description</f>
        <v>0</v>
      </c>
      <c r="MR165" s="10">
        <f>general_device_image.description</f>
        <v>0</v>
      </c>
      <c r="MS165" s="10">
        <f>general_device_image.description</f>
        <v>0</v>
      </c>
      <c r="MT165" s="10">
        <f>general_device_image.description</f>
        <v>0</v>
      </c>
      <c r="MU165" s="10">
        <f>general_device_image.description</f>
        <v>0</v>
      </c>
      <c r="MV165" s="10">
        <f>general_device_image.description</f>
        <v>0</v>
      </c>
      <c r="MW165" s="10">
        <f>general_device_image.description</f>
        <v>0</v>
      </c>
      <c r="MX165" s="10">
        <f>general_device_image.description</f>
        <v>0</v>
      </c>
      <c r="MY165" s="10">
        <f>general_device_image.description</f>
        <v>0</v>
      </c>
      <c r="MZ165" s="10">
        <f>general_device_image.description</f>
        <v>0</v>
      </c>
      <c r="NA165" s="10">
        <f>general_device_image.description</f>
        <v>0</v>
      </c>
      <c r="NB165" s="10">
        <f>general_device_image.description</f>
        <v>0</v>
      </c>
      <c r="NC165" s="10">
        <f>general_device_image.description</f>
        <v>0</v>
      </c>
      <c r="ND165" s="10">
        <f>general_device_image.description</f>
        <v>0</v>
      </c>
      <c r="NE165" s="10">
        <f>general_device_image.description</f>
        <v>0</v>
      </c>
      <c r="NF165" s="10">
        <f>general_device_image.description</f>
        <v>0</v>
      </c>
      <c r="NG165" s="10">
        <f>general_device_image.description</f>
        <v>0</v>
      </c>
      <c r="NH165" s="10">
        <f>general_device_image.description</f>
        <v>0</v>
      </c>
      <c r="NI165" s="10">
        <f>general_device_image.description</f>
        <v>0</v>
      </c>
      <c r="NJ165" s="10">
        <f>general_device_image.description</f>
        <v>0</v>
      </c>
      <c r="NK165" s="10">
        <f>general_device_image.description</f>
        <v>0</v>
      </c>
      <c r="NL165" s="10">
        <f>general_device_image.description</f>
        <v>0</v>
      </c>
      <c r="NM165" s="10">
        <f>general_device_image.description</f>
        <v>0</v>
      </c>
      <c r="NN165" s="10">
        <f>general_device_image.description</f>
        <v>0</v>
      </c>
      <c r="NO165" s="10">
        <f>general_device_image.description</f>
        <v>0</v>
      </c>
      <c r="NP165" s="10">
        <f>general_device_image.description</f>
        <v>0</v>
      </c>
      <c r="NQ165" s="10">
        <f>general_device_image.description</f>
        <v>0</v>
      </c>
      <c r="NR165" s="10">
        <f>general_device_image.description</f>
        <v>0</v>
      </c>
      <c r="NS165" s="10">
        <f>general_device_image.description</f>
        <v>0</v>
      </c>
      <c r="NT165" s="10">
        <f>general_device_image.description</f>
        <v>0</v>
      </c>
      <c r="NU165" s="10">
        <f>general_device_image.description</f>
        <v>0</v>
      </c>
      <c r="NV165" s="10">
        <f>general_device_image.description</f>
        <v>0</v>
      </c>
      <c r="NW165" s="10">
        <f>general_device_image.description</f>
        <v>0</v>
      </c>
      <c r="NX165" s="10">
        <f>general_device_image.description</f>
        <v>0</v>
      </c>
      <c r="NY165" s="10">
        <f>general_device_image.description</f>
        <v>0</v>
      </c>
      <c r="NZ165" s="10">
        <f>general_device_image.description</f>
        <v>0</v>
      </c>
      <c r="OA165" s="10">
        <f>general_device_image.description</f>
        <v>0</v>
      </c>
      <c r="OB165" s="10">
        <f>general_device_image.description</f>
        <v>0</v>
      </c>
      <c r="OC165" s="10">
        <f>general_device_image.description</f>
        <v>0</v>
      </c>
      <c r="OD165" s="10">
        <f>general_device_image.description</f>
        <v>0</v>
      </c>
      <c r="OE165" s="10">
        <f>general_device_image.description</f>
        <v>0</v>
      </c>
      <c r="OF165" s="10">
        <f>general_device_image.description</f>
        <v>0</v>
      </c>
      <c r="OG165" s="10">
        <f>general_device_image.description</f>
        <v>0</v>
      </c>
      <c r="OH165" s="10">
        <f>general_device_image.description</f>
        <v>0</v>
      </c>
      <c r="OI165" s="10">
        <f>general_device_image.description</f>
        <v>0</v>
      </c>
      <c r="OJ165" s="10">
        <f>general_device_image.description</f>
        <v>0</v>
      </c>
      <c r="OK165" s="10">
        <f>general_device_image.description</f>
        <v>0</v>
      </c>
      <c r="OL165" s="10">
        <f>general_device_image.description</f>
        <v>0</v>
      </c>
      <c r="OM165" s="10">
        <f>general_device_image.description</f>
        <v>0</v>
      </c>
      <c r="ON165" s="10">
        <f>general_device_image.description</f>
        <v>0</v>
      </c>
      <c r="OO165" s="10">
        <f>general_device_image.description</f>
        <v>0</v>
      </c>
      <c r="OP165" s="10">
        <f>general_device_image.description</f>
        <v>0</v>
      </c>
      <c r="OQ165" s="10">
        <f>general_device_image.description</f>
        <v>0</v>
      </c>
      <c r="OR165" s="10">
        <f>general_device_image.description</f>
        <v>0</v>
      </c>
      <c r="OS165" s="10">
        <f>general_device_image.description</f>
        <v>0</v>
      </c>
      <c r="OT165" s="10">
        <f>general_device_image.description</f>
        <v>0</v>
      </c>
      <c r="OU165" s="10">
        <f>general_device_image.description</f>
        <v>0</v>
      </c>
      <c r="OV165" s="10">
        <f>general_device_image.description</f>
        <v>0</v>
      </c>
      <c r="OW165" s="10">
        <f>general_device_image.description</f>
        <v>0</v>
      </c>
      <c r="OX165" s="10">
        <f>general_device_image.description</f>
        <v>0</v>
      </c>
      <c r="OY165" s="10">
        <f>general_device_image.description</f>
        <v>0</v>
      </c>
      <c r="OZ165" s="10">
        <f>general_device_image.description</f>
        <v>0</v>
      </c>
      <c r="PA165" s="10">
        <f>general_device_image.description</f>
        <v>0</v>
      </c>
      <c r="PB165" s="10">
        <f>general_device_image.description</f>
        <v>0</v>
      </c>
      <c r="PC165" s="10">
        <f>general_device_image.description</f>
        <v>0</v>
      </c>
      <c r="PD165" s="10">
        <f>general_device_image.description</f>
        <v>0</v>
      </c>
      <c r="PE165" s="10">
        <f>general_device_image.description</f>
        <v>0</v>
      </c>
      <c r="PF165" s="10">
        <f>general_device_image.description</f>
        <v>0</v>
      </c>
      <c r="PG165" s="10">
        <f>general_device_image.description</f>
        <v>0</v>
      </c>
      <c r="PH165" s="10">
        <f>general_device_image.description</f>
        <v>0</v>
      </c>
      <c r="PI165" s="10">
        <f>general_device_image.description</f>
        <v>0</v>
      </c>
      <c r="PJ165" s="10">
        <f>general_device_image.description</f>
        <v>0</v>
      </c>
      <c r="PK165" s="10">
        <f>general_device_image.description</f>
        <v>0</v>
      </c>
      <c r="PL165" s="10">
        <f>general_device_image.description</f>
        <v>0</v>
      </c>
      <c r="PM165" s="10">
        <f>general_device_image.description</f>
        <v>0</v>
      </c>
      <c r="PN165" s="10">
        <f>general_device_image.description</f>
        <v>0</v>
      </c>
      <c r="PO165" s="10">
        <f>general_device_image.description</f>
        <v>0</v>
      </c>
      <c r="PP165" s="10">
        <f>general_device_image.description</f>
        <v>0</v>
      </c>
      <c r="PQ165" s="10">
        <f>general_device_image.description</f>
        <v>0</v>
      </c>
      <c r="PR165" s="10">
        <f>general_device_image.description</f>
        <v>0</v>
      </c>
      <c r="PS165" s="10">
        <f>general_device_image.description</f>
        <v>0</v>
      </c>
      <c r="PT165" s="10">
        <f>general_device_image.description</f>
        <v>0</v>
      </c>
      <c r="PU165" s="10">
        <f>general_device_image.description</f>
        <v>0</v>
      </c>
      <c r="PV165" s="10">
        <f>general_device_image.description</f>
        <v>0</v>
      </c>
      <c r="PW165" s="10">
        <f>general_device_image.description</f>
        <v>0</v>
      </c>
      <c r="PX165" s="10">
        <f>general_device_image.description</f>
        <v>0</v>
      </c>
      <c r="PY165" s="10">
        <f>general_device_image.description</f>
        <v>0</v>
      </c>
      <c r="PZ165" s="10">
        <f>general_device_image.description</f>
        <v>0</v>
      </c>
      <c r="QA165" s="10">
        <f>general_device_image.description</f>
        <v>0</v>
      </c>
      <c r="QB165" s="10">
        <f>general_device_image.description</f>
        <v>0</v>
      </c>
      <c r="QC165" s="10">
        <f>general_device_image.description</f>
        <v>0</v>
      </c>
      <c r="QD165" s="10">
        <f>general_device_image.description</f>
        <v>0</v>
      </c>
      <c r="QE165" s="10">
        <f>general_device_image.description</f>
        <v>0</v>
      </c>
      <c r="QF165" s="10">
        <f>general_device_image.description</f>
        <v>0</v>
      </c>
      <c r="QG165" s="10">
        <f>general_device_image.description</f>
        <v>0</v>
      </c>
      <c r="QH165" s="10">
        <f>general_device_image.description</f>
        <v>0</v>
      </c>
      <c r="QI165" s="10">
        <f>general_device_image.description</f>
        <v>0</v>
      </c>
      <c r="QJ165" s="10">
        <f>general_device_image.description</f>
        <v>0</v>
      </c>
      <c r="QK165" s="10">
        <f>general_device_image.description</f>
        <v>0</v>
      </c>
      <c r="QL165" s="10">
        <f>general_device_image.description</f>
        <v>0</v>
      </c>
      <c r="QM165" s="10">
        <f>general_device_image.description</f>
        <v>0</v>
      </c>
      <c r="QN165" s="10">
        <f>general_device_image.description</f>
        <v>0</v>
      </c>
      <c r="QO165" s="10">
        <f>general_device_image.description</f>
        <v>0</v>
      </c>
      <c r="QP165" s="10">
        <f>general_device_image.description</f>
        <v>0</v>
      </c>
      <c r="QQ165" s="10">
        <f>general_device_image.description</f>
        <v>0</v>
      </c>
      <c r="QR165" s="10">
        <f>general_device_image.description</f>
        <v>0</v>
      </c>
      <c r="QS165" s="10">
        <f>general_device_image.description</f>
        <v>0</v>
      </c>
      <c r="QT165" s="10">
        <f>general_device_image.description</f>
        <v>0</v>
      </c>
      <c r="QU165" s="10">
        <f>general_device_image.description</f>
        <v>0</v>
      </c>
      <c r="QV165" s="10">
        <f>general_device_image.description</f>
        <v>0</v>
      </c>
      <c r="QW165" s="10">
        <f>general_device_image.description</f>
        <v>0</v>
      </c>
      <c r="QX165" s="10">
        <f>general_device_image.description</f>
        <v>0</v>
      </c>
      <c r="QY165" s="10">
        <f>general_device_image.description</f>
        <v>0</v>
      </c>
      <c r="QZ165" s="10">
        <f>general_device_image.description</f>
        <v>0</v>
      </c>
      <c r="RA165" s="10">
        <f>general_device_image.description</f>
        <v>0</v>
      </c>
      <c r="RB165" s="10">
        <f>general_device_image.description</f>
        <v>0</v>
      </c>
      <c r="RC165" s="10">
        <f>general_device_image.description</f>
        <v>0</v>
      </c>
      <c r="RD165" s="10">
        <f>general_device_image.description</f>
        <v>0</v>
      </c>
      <c r="RE165" s="10">
        <f>general_device_image.description</f>
        <v>0</v>
      </c>
      <c r="RF165" s="10">
        <f>general_device_image.description</f>
        <v>0</v>
      </c>
      <c r="RG165" s="10">
        <f>general_device_image.description</f>
        <v>0</v>
      </c>
      <c r="RH165" s="10">
        <f>general_device_image.description</f>
        <v>0</v>
      </c>
      <c r="RI165" s="10">
        <f>general_device_image.description</f>
        <v>0</v>
      </c>
      <c r="RJ165" s="10">
        <f>general_device_image.description</f>
        <v>0</v>
      </c>
      <c r="RK165" s="10">
        <f>general_device_image.description</f>
        <v>0</v>
      </c>
      <c r="RL165" s="10">
        <f>general_device_image.description</f>
        <v>0</v>
      </c>
      <c r="RM165" s="10">
        <f>general_device_image.description</f>
        <v>0</v>
      </c>
      <c r="RN165" s="10">
        <f>general_device_image.description</f>
        <v>0</v>
      </c>
      <c r="RO165" s="10">
        <f>general_device_image.description</f>
        <v>0</v>
      </c>
      <c r="RP165" s="10">
        <f>general_device_image.description</f>
        <v>0</v>
      </c>
      <c r="RQ165" s="10">
        <f>general_device_image.description</f>
        <v>0</v>
      </c>
      <c r="RR165" s="10">
        <f>general_device_image.description</f>
        <v>0</v>
      </c>
      <c r="RS165" s="10">
        <f>general_device_image.description</f>
        <v>0</v>
      </c>
      <c r="RT165" s="10">
        <f>general_device_image.description</f>
        <v>0</v>
      </c>
      <c r="RU165" s="10">
        <f>general_device_image.description</f>
        <v>0</v>
      </c>
      <c r="RV165" s="10">
        <f>general_device_image.description</f>
        <v>0</v>
      </c>
      <c r="RW165" s="10">
        <f>general_device_image.description</f>
        <v>0</v>
      </c>
      <c r="RX165" s="10">
        <f>general_device_image.description</f>
        <v>0</v>
      </c>
      <c r="RY165" s="10">
        <f>general_device_image.description</f>
        <v>0</v>
      </c>
      <c r="RZ165" s="10">
        <f>general_device_image.description</f>
        <v>0</v>
      </c>
      <c r="SA165" s="10">
        <f>general_device_image.description</f>
        <v>0</v>
      </c>
      <c r="SB165" s="10">
        <f>general_device_image.description</f>
        <v>0</v>
      </c>
      <c r="SC165" s="10">
        <f>general_device_image.description</f>
        <v>0</v>
      </c>
      <c r="SD165" s="10">
        <f>general_device_image.description</f>
        <v>0</v>
      </c>
      <c r="SE165" s="10">
        <f>general_device_image.description</f>
        <v>0</v>
      </c>
      <c r="SF165" s="10">
        <f>general_device_image.description</f>
        <v>0</v>
      </c>
      <c r="SG165" s="10">
        <f>general_device_image.description</f>
        <v>0</v>
      </c>
      <c r="SH165" s="10">
        <f>general_device_image.description</f>
        <v>0</v>
      </c>
      <c r="SI165" s="10">
        <f>general_device_image.description</f>
        <v>0</v>
      </c>
      <c r="SJ165" s="10">
        <f>general_device_image.description</f>
        <v>0</v>
      </c>
      <c r="SK165" s="10">
        <f>general_device_image.description</f>
        <v>0</v>
      </c>
      <c r="SL165" s="10">
        <f>general_device_image.description</f>
        <v>0</v>
      </c>
      <c r="SM165" s="10">
        <f>general_device_image.description</f>
        <v>0</v>
      </c>
      <c r="SN165" s="10">
        <f>general_device_image.description</f>
        <v>0</v>
      </c>
      <c r="SO165" s="10">
        <f>general_device_image.description</f>
        <v>0</v>
      </c>
      <c r="SP165" s="10">
        <f>general_device_image.description</f>
        <v>0</v>
      </c>
      <c r="SQ165" s="10">
        <f>general_device_image.description</f>
        <v>0</v>
      </c>
      <c r="SR165" s="10">
        <f>general_device_image.description</f>
        <v>0</v>
      </c>
      <c r="SS165" s="10">
        <f>general_device_image.description</f>
        <v>0</v>
      </c>
      <c r="ST165" s="10">
        <f>general_device_image.description</f>
        <v>0</v>
      </c>
      <c r="SU165" s="10">
        <f>general_device_image.description</f>
        <v>0</v>
      </c>
      <c r="SV165" s="10">
        <f>general_device_image.description</f>
        <v>0</v>
      </c>
      <c r="SW165" s="10">
        <f>general_device_image.description</f>
        <v>0</v>
      </c>
      <c r="SX165" s="10">
        <f>general_device_image.description</f>
        <v>0</v>
      </c>
      <c r="SY165" s="10">
        <f>general_device_image.description</f>
        <v>0</v>
      </c>
      <c r="SZ165" s="10">
        <f>general_device_image.description</f>
        <v>0</v>
      </c>
      <c r="TA165" s="10">
        <f>general_device_image.description</f>
        <v>0</v>
      </c>
      <c r="TB165" s="10">
        <f>general_device_image.description</f>
        <v>0</v>
      </c>
      <c r="TC165" s="10">
        <f>general_device_image.description</f>
        <v>0</v>
      </c>
      <c r="TD165" s="10">
        <f>general_device_image.description</f>
        <v>0</v>
      </c>
      <c r="TE165" s="10">
        <f>general_device_image.description</f>
        <v>0</v>
      </c>
      <c r="TF165" s="10">
        <f>general_device_image.description</f>
        <v>0</v>
      </c>
      <c r="TG165" s="10">
        <f>general_device_image.description</f>
        <v>0</v>
      </c>
      <c r="TH165" s="10">
        <f>general_device_image.description</f>
        <v>0</v>
      </c>
      <c r="TI165" s="10">
        <f>general_device_image.description</f>
        <v>0</v>
      </c>
      <c r="TJ165" s="10">
        <f>general_device_image.description</f>
        <v>0</v>
      </c>
      <c r="TK165" s="10">
        <f>general_device_image.description</f>
        <v>0</v>
      </c>
      <c r="TL165" s="10">
        <f>general_device_image.description</f>
        <v>0</v>
      </c>
      <c r="TM165" s="10">
        <f>general_device_image.description</f>
        <v>0</v>
      </c>
      <c r="TN165" s="10">
        <f>general_device_image.description</f>
        <v>0</v>
      </c>
      <c r="TO165" s="10">
        <f>general_device_image.description</f>
        <v>0</v>
      </c>
      <c r="TP165" s="10">
        <f>general_device_image.description</f>
        <v>0</v>
      </c>
      <c r="TQ165" s="10">
        <f>general_device_image.description</f>
        <v>0</v>
      </c>
      <c r="TR165" s="10">
        <f>general_device_image.description</f>
        <v>0</v>
      </c>
      <c r="TS165" s="10">
        <f>general_device_image.description</f>
        <v>0</v>
      </c>
      <c r="TT165" s="10">
        <f>general_device_image.description</f>
        <v>0</v>
      </c>
      <c r="TU165" s="10">
        <f>general_device_image.description</f>
        <v>0</v>
      </c>
      <c r="TV165" s="10">
        <f>general_device_image.description</f>
        <v>0</v>
      </c>
      <c r="TW165" s="10">
        <f>general_device_image.description</f>
        <v>0</v>
      </c>
      <c r="TX165" s="10">
        <f>general_device_image.description</f>
        <v>0</v>
      </c>
      <c r="TY165" s="10">
        <f>general_device_image.description</f>
        <v>0</v>
      </c>
      <c r="TZ165" s="10">
        <f>general_device_image.description</f>
        <v>0</v>
      </c>
      <c r="UA165" s="10">
        <f>general_device_image.description</f>
        <v>0</v>
      </c>
      <c r="UB165" s="10">
        <f>general_device_image.description</f>
        <v>0</v>
      </c>
      <c r="UC165" s="10">
        <f>general_device_image.description</f>
        <v>0</v>
      </c>
      <c r="UD165" s="10">
        <f>general_device_image.description</f>
        <v>0</v>
      </c>
      <c r="UE165" s="10">
        <f>general_device_image.description</f>
        <v>0</v>
      </c>
      <c r="UF165" s="10">
        <f>general_device_image.description</f>
        <v>0</v>
      </c>
      <c r="UG165" s="10">
        <f>general_device_image.description</f>
        <v>0</v>
      </c>
      <c r="UH165" s="10">
        <f>general_device_image.description</f>
        <v>0</v>
      </c>
      <c r="UI165" s="10">
        <f>general_device_image.description</f>
        <v>0</v>
      </c>
      <c r="UJ165" s="10">
        <f>general_device_image.description</f>
        <v>0</v>
      </c>
      <c r="UK165" s="10">
        <f>general_device_image.description</f>
        <v>0</v>
      </c>
      <c r="UL165" s="10">
        <f>general_device_image.description</f>
        <v>0</v>
      </c>
      <c r="UM165" s="10">
        <f>general_device_image.description</f>
        <v>0</v>
      </c>
      <c r="UN165" s="10">
        <f>general_device_image.description</f>
        <v>0</v>
      </c>
      <c r="UO165" s="10">
        <f>general_device_image.description</f>
        <v>0</v>
      </c>
      <c r="UP165" s="10">
        <f>general_device_image.description</f>
        <v>0</v>
      </c>
      <c r="UQ165" s="10">
        <f>general_device_image.description</f>
        <v>0</v>
      </c>
      <c r="UR165" s="10">
        <f>general_device_image.description</f>
        <v>0</v>
      </c>
      <c r="US165" s="10">
        <f>general_device_image.description</f>
        <v>0</v>
      </c>
      <c r="UT165" s="10">
        <f>general_device_image.description</f>
        <v>0</v>
      </c>
      <c r="UU165" s="10">
        <f>general_device_image.description</f>
        <v>0</v>
      </c>
      <c r="UV165" s="10">
        <f>general_device_image.description</f>
        <v>0</v>
      </c>
      <c r="UW165" s="10">
        <f>general_device_image.description</f>
        <v>0</v>
      </c>
      <c r="UX165" s="10">
        <f>general_device_image.description</f>
        <v>0</v>
      </c>
      <c r="UY165" s="10">
        <f>general_device_image.description</f>
        <v>0</v>
      </c>
      <c r="UZ165" s="10">
        <f>general_device_image.description</f>
        <v>0</v>
      </c>
      <c r="VA165" s="10">
        <f>general_device_image.description</f>
        <v>0</v>
      </c>
      <c r="VB165" s="10">
        <f>general_device_image.description</f>
        <v>0</v>
      </c>
      <c r="VC165" s="10">
        <f>general_device_image.description</f>
        <v>0</v>
      </c>
      <c r="VD165" s="10">
        <f>general_device_image.description</f>
        <v>0</v>
      </c>
      <c r="VE165" s="10">
        <f>general_device_image.description</f>
        <v>0</v>
      </c>
      <c r="VF165" s="10">
        <f>general_device_image.description</f>
        <v>0</v>
      </c>
      <c r="VG165" s="10">
        <f>general_device_image.description</f>
        <v>0</v>
      </c>
      <c r="VH165" s="10">
        <f>general_device_image.description</f>
        <v>0</v>
      </c>
      <c r="VI165" s="10">
        <f>general_device_image.description</f>
        <v>0</v>
      </c>
      <c r="VJ165" s="10">
        <f>general_device_image.description</f>
        <v>0</v>
      </c>
      <c r="VK165" s="10">
        <f>general_device_image.description</f>
        <v>0</v>
      </c>
      <c r="VL165" s="10">
        <f>general_device_image.description</f>
        <v>0</v>
      </c>
      <c r="VM165" s="10">
        <f>general_device_image.description</f>
        <v>0</v>
      </c>
      <c r="VN165" s="10">
        <f>general_device_image.description</f>
        <v>0</v>
      </c>
      <c r="VO165" s="10">
        <f>general_device_image.description</f>
        <v>0</v>
      </c>
      <c r="VP165" s="10">
        <f>general_device_image.description</f>
        <v>0</v>
      </c>
      <c r="VQ165" s="10">
        <f>general_device_image.description</f>
        <v>0</v>
      </c>
      <c r="VR165" s="10">
        <f>general_device_image.description</f>
        <v>0</v>
      </c>
      <c r="VS165" s="10">
        <f>general_device_image.description</f>
        <v>0</v>
      </c>
      <c r="VT165" s="10">
        <f>general_device_image.description</f>
        <v>0</v>
      </c>
      <c r="VU165" s="10">
        <f>general_device_image.description</f>
        <v>0</v>
      </c>
      <c r="VV165" s="10">
        <f>general_device_image.description</f>
        <v>0</v>
      </c>
      <c r="VW165" s="10">
        <f>general_device_image.description</f>
        <v>0</v>
      </c>
      <c r="VX165" s="10">
        <f>general_device_image.description</f>
        <v>0</v>
      </c>
      <c r="VY165" s="10">
        <f>general_device_image.description</f>
        <v>0</v>
      </c>
      <c r="VZ165" s="10">
        <f>general_device_image.description</f>
        <v>0</v>
      </c>
      <c r="WA165" s="10">
        <f>general_device_image.description</f>
        <v>0</v>
      </c>
      <c r="WB165" s="10">
        <f>general_device_image.description</f>
        <v>0</v>
      </c>
      <c r="WC165" s="10">
        <f>general_device_image.description</f>
        <v>0</v>
      </c>
      <c r="WD165" s="10">
        <f>general_device_image.description</f>
        <v>0</v>
      </c>
      <c r="WE165" s="10">
        <f>general_device_image.description</f>
        <v>0</v>
      </c>
      <c r="WF165" s="10">
        <f>general_device_image.description</f>
        <v>0</v>
      </c>
      <c r="WG165" s="10">
        <f>general_device_image.description</f>
        <v>0</v>
      </c>
      <c r="WH165" s="10">
        <f>general_device_image.description</f>
        <v>0</v>
      </c>
      <c r="WI165" s="10">
        <f>general_device_image.description</f>
        <v>0</v>
      </c>
      <c r="WJ165" s="10">
        <f>general_device_image.description</f>
        <v>0</v>
      </c>
      <c r="WK165" s="10">
        <f>general_device_image.description</f>
        <v>0</v>
      </c>
      <c r="WL165" s="10">
        <f>general_device_image.description</f>
        <v>0</v>
      </c>
      <c r="WM165" s="10">
        <f>general_device_image.description</f>
        <v>0</v>
      </c>
      <c r="WN165" s="10">
        <f>general_device_image.description</f>
        <v>0</v>
      </c>
      <c r="WO165" s="10">
        <f>general_device_image.description</f>
        <v>0</v>
      </c>
      <c r="WP165" s="10">
        <f>general_device_image.description</f>
        <v>0</v>
      </c>
      <c r="WQ165" s="10">
        <f>general_device_image.description</f>
        <v>0</v>
      </c>
      <c r="WR165" s="10">
        <f>general_device_image.description</f>
        <v>0</v>
      </c>
      <c r="WS165" s="10">
        <f>general_device_image.description</f>
        <v>0</v>
      </c>
      <c r="WT165" s="10">
        <f>general_device_image.description</f>
        <v>0</v>
      </c>
      <c r="WU165" s="10">
        <f>general_device_image.description</f>
        <v>0</v>
      </c>
      <c r="WV165" s="10">
        <f>general_device_image.description</f>
        <v>0</v>
      </c>
      <c r="WW165" s="10">
        <f>general_device_image.description</f>
        <v>0</v>
      </c>
      <c r="WX165" s="10">
        <f>general_device_image.description</f>
        <v>0</v>
      </c>
      <c r="WY165" s="10">
        <f>general_device_image.description</f>
        <v>0</v>
      </c>
      <c r="WZ165" s="10">
        <f>general_device_image.description</f>
        <v>0</v>
      </c>
      <c r="XA165" s="10">
        <f>general_device_image.description</f>
        <v>0</v>
      </c>
      <c r="XB165" s="10">
        <f>general_device_image.description</f>
        <v>0</v>
      </c>
      <c r="XC165" s="10">
        <f>general_device_image.description</f>
        <v>0</v>
      </c>
      <c r="XD165" s="10">
        <f>general_device_image.description</f>
        <v>0</v>
      </c>
      <c r="XE165" s="10">
        <f>general_device_image.description</f>
        <v>0</v>
      </c>
      <c r="XF165" s="10">
        <f>general_device_image.description</f>
        <v>0</v>
      </c>
      <c r="XG165" s="10">
        <f>general_device_image.description</f>
        <v>0</v>
      </c>
      <c r="XH165" s="10">
        <f>general_device_image.description</f>
        <v>0</v>
      </c>
      <c r="XI165" s="10">
        <f>general_device_image.description</f>
        <v>0</v>
      </c>
      <c r="XJ165" s="10">
        <f>general_device_image.description</f>
        <v>0</v>
      </c>
      <c r="XK165" s="10">
        <f>general_device_image.description</f>
        <v>0</v>
      </c>
      <c r="XL165" s="10">
        <f>general_device_image.description</f>
        <v>0</v>
      </c>
      <c r="XM165" s="10">
        <f>general_device_image.description</f>
        <v>0</v>
      </c>
      <c r="XN165" s="10">
        <f>general_device_image.description</f>
        <v>0</v>
      </c>
      <c r="XO165" s="10">
        <f>general_device_image.description</f>
        <v>0</v>
      </c>
      <c r="XP165" s="10">
        <f>general_device_image.description</f>
        <v>0</v>
      </c>
      <c r="XQ165" s="10">
        <f>general_device_image.description</f>
        <v>0</v>
      </c>
      <c r="XR165" s="10">
        <f>general_device_image.description</f>
        <v>0</v>
      </c>
      <c r="XS165" s="10">
        <f>general_device_image.description</f>
        <v>0</v>
      </c>
      <c r="XT165" s="10">
        <f>general_device_image.description</f>
        <v>0</v>
      </c>
      <c r="XU165" s="10">
        <f>general_device_image.description</f>
        <v>0</v>
      </c>
      <c r="XV165" s="10">
        <f>general_device_image.description</f>
        <v>0</v>
      </c>
      <c r="XW165" s="10">
        <f>general_device_image.description</f>
        <v>0</v>
      </c>
      <c r="XX165" s="10">
        <f>general_device_image.description</f>
        <v>0</v>
      </c>
      <c r="XY165" s="10">
        <f>general_device_image.description</f>
        <v>0</v>
      </c>
      <c r="XZ165" s="10">
        <f>general_device_image.description</f>
        <v>0</v>
      </c>
      <c r="YA165" s="10">
        <f>general_device_image.description</f>
        <v>0</v>
      </c>
      <c r="YB165" s="10">
        <f>general_device_image.description</f>
        <v>0</v>
      </c>
      <c r="YC165" s="10">
        <f>general_device_image.description</f>
        <v>0</v>
      </c>
      <c r="YD165" s="10">
        <f>general_device_image.description</f>
        <v>0</v>
      </c>
      <c r="YE165" s="10">
        <f>general_device_image.description</f>
        <v>0</v>
      </c>
      <c r="YF165" s="10">
        <f>general_device_image.description</f>
        <v>0</v>
      </c>
      <c r="YG165" s="10">
        <f>general_device_image.description</f>
        <v>0</v>
      </c>
      <c r="YH165" s="10">
        <f>general_device_image.description</f>
        <v>0</v>
      </c>
      <c r="YI165" s="10">
        <f>general_device_image.description</f>
        <v>0</v>
      </c>
      <c r="YJ165" s="10">
        <f>general_device_image.description</f>
        <v>0</v>
      </c>
      <c r="YK165" s="10">
        <f>general_device_image.description</f>
        <v>0</v>
      </c>
      <c r="YL165" s="10">
        <f>general_device_image.description</f>
        <v>0</v>
      </c>
      <c r="YM165" s="10">
        <f>general_device_image.description</f>
        <v>0</v>
      </c>
      <c r="YN165" s="10">
        <f>general_device_image.description</f>
        <v>0</v>
      </c>
      <c r="YO165" s="10">
        <f>general_device_image.description</f>
        <v>0</v>
      </c>
      <c r="YP165" s="10">
        <f>general_device_image.description</f>
        <v>0</v>
      </c>
      <c r="YQ165" s="10">
        <f>general_device_image.description</f>
        <v>0</v>
      </c>
      <c r="YR165" s="10">
        <f>general_device_image.description</f>
        <v>0</v>
      </c>
      <c r="YS165" s="10">
        <f>general_device_image.description</f>
        <v>0</v>
      </c>
      <c r="YT165" s="10">
        <f>general_device_image.description</f>
        <v>0</v>
      </c>
      <c r="YU165" s="10">
        <f>general_device_image.description</f>
        <v>0</v>
      </c>
      <c r="YV165" s="10">
        <f>general_device_image.description</f>
        <v>0</v>
      </c>
      <c r="YW165" s="10">
        <f>general_device_image.description</f>
        <v>0</v>
      </c>
      <c r="YX165" s="10">
        <f>general_device_image.description</f>
        <v>0</v>
      </c>
      <c r="YY165" s="10">
        <f>general_device_image.description</f>
        <v>0</v>
      </c>
      <c r="YZ165" s="10">
        <f>general_device_image.description</f>
        <v>0</v>
      </c>
      <c r="ZA165" s="10">
        <f>general_device_image.description</f>
        <v>0</v>
      </c>
      <c r="ZB165" s="10">
        <f>general_device_image.description</f>
        <v>0</v>
      </c>
      <c r="ZC165" s="10">
        <f>general_device_image.description</f>
        <v>0</v>
      </c>
      <c r="ZD165" s="10">
        <f>general_device_image.description</f>
        <v>0</v>
      </c>
      <c r="ZE165" s="10">
        <f>general_device_image.description</f>
        <v>0</v>
      </c>
      <c r="ZF165" s="10">
        <f>general_device_image.description</f>
        <v>0</v>
      </c>
      <c r="ZG165" s="10">
        <f>general_device_image.description</f>
        <v>0</v>
      </c>
      <c r="ZH165" s="10">
        <f>general_device_image.description</f>
        <v>0</v>
      </c>
      <c r="ZI165" s="10">
        <f>general_device_image.description</f>
        <v>0</v>
      </c>
      <c r="ZJ165" s="10">
        <f>general_device_image.description</f>
        <v>0</v>
      </c>
      <c r="ZK165" s="10">
        <f>general_device_image.description</f>
        <v>0</v>
      </c>
      <c r="ZL165" s="10">
        <f>general_device_image.description</f>
        <v>0</v>
      </c>
      <c r="ZM165" s="10">
        <f>general_device_image.description</f>
        <v>0</v>
      </c>
      <c r="ZN165" s="10">
        <f>general_device_image.description</f>
        <v>0</v>
      </c>
      <c r="ZO165" s="10">
        <f>general_device_image.description</f>
        <v>0</v>
      </c>
      <c r="ZP165" s="10">
        <f>general_device_image.description</f>
        <v>0</v>
      </c>
      <c r="ZQ165" s="10">
        <f>general_device_image.description</f>
        <v>0</v>
      </c>
      <c r="ZR165" s="10">
        <f>general_device_image.description</f>
        <v>0</v>
      </c>
      <c r="ZS165" s="10">
        <f>general_device_image.description</f>
        <v>0</v>
      </c>
      <c r="ZT165" s="10">
        <f>general_device_image.description</f>
        <v>0</v>
      </c>
      <c r="ZU165" s="10">
        <f>general_device_image.description</f>
        <v>0</v>
      </c>
      <c r="ZV165" s="10">
        <f>general_device_image.description</f>
        <v>0</v>
      </c>
      <c r="ZW165" s="10">
        <f>general_device_image.description</f>
        <v>0</v>
      </c>
      <c r="ZX165" s="10">
        <f>general_device_image.description</f>
        <v>0</v>
      </c>
      <c r="ZY165" s="10">
        <f>general_device_image.description</f>
        <v>0</v>
      </c>
      <c r="ZZ165" s="10">
        <f>general_device_image.description</f>
        <v>0</v>
      </c>
      <c r="AAA165" s="10">
        <f>general_device_image.description</f>
        <v>0</v>
      </c>
      <c r="AAB165" s="10">
        <f>general_device_image.description</f>
        <v>0</v>
      </c>
      <c r="AAC165" s="10">
        <f>general_device_image.description</f>
        <v>0</v>
      </c>
      <c r="AAD165" s="10">
        <f>general_device_image.description</f>
        <v>0</v>
      </c>
      <c r="AAE165" s="10">
        <f>general_device_image.description</f>
        <v>0</v>
      </c>
      <c r="AAF165" s="10">
        <f>general_device_image.description</f>
        <v>0</v>
      </c>
      <c r="AAG165" s="10">
        <f>general_device_image.description</f>
        <v>0</v>
      </c>
      <c r="AAH165" s="10">
        <f>general_device_image.description</f>
        <v>0</v>
      </c>
      <c r="AAI165" s="10">
        <f>general_device_image.description</f>
        <v>0</v>
      </c>
      <c r="AAJ165" s="10">
        <f>general_device_image.description</f>
        <v>0</v>
      </c>
      <c r="AAK165" s="10">
        <f>general_device_image.description</f>
        <v>0</v>
      </c>
      <c r="AAL165" s="10">
        <f>general_device_image.description</f>
        <v>0</v>
      </c>
      <c r="AAM165" s="10">
        <f>general_device_image.description</f>
        <v>0</v>
      </c>
      <c r="AAN165" s="10">
        <f>general_device_image.description</f>
        <v>0</v>
      </c>
      <c r="AAO165" s="10">
        <f>general_device_image.description</f>
        <v>0</v>
      </c>
      <c r="AAP165" s="10">
        <f>general_device_image.description</f>
        <v>0</v>
      </c>
      <c r="AAQ165" s="10">
        <f>general_device_image.description</f>
        <v>0</v>
      </c>
      <c r="AAR165" s="10">
        <f>general_device_image.description</f>
        <v>0</v>
      </c>
      <c r="AAS165" s="10">
        <f>general_device_image.description</f>
        <v>0</v>
      </c>
      <c r="AAT165" s="10">
        <f>general_device_image.description</f>
        <v>0</v>
      </c>
      <c r="AAU165" s="10">
        <f>general_device_image.description</f>
        <v>0</v>
      </c>
      <c r="AAV165" s="10">
        <f>general_device_image.description</f>
        <v>0</v>
      </c>
      <c r="AAW165" s="10">
        <f>general_device_image.description</f>
        <v>0</v>
      </c>
      <c r="AAX165" s="10">
        <f>general_device_image.description</f>
        <v>0</v>
      </c>
      <c r="AAY165" s="10">
        <f>general_device_image.description</f>
        <v>0</v>
      </c>
      <c r="AAZ165" s="10">
        <f>general_device_image.description</f>
        <v>0</v>
      </c>
      <c r="ABA165" s="10">
        <f>general_device_image.description</f>
        <v>0</v>
      </c>
      <c r="ABB165" s="10">
        <f>general_device_image.description</f>
        <v>0</v>
      </c>
      <c r="ABC165" s="10">
        <f>general_device_image.description</f>
        <v>0</v>
      </c>
      <c r="ABD165" s="10">
        <f>general_device_image.description</f>
        <v>0</v>
      </c>
      <c r="ABE165" s="10">
        <f>general_device_image.description</f>
        <v>0</v>
      </c>
      <c r="ABF165" s="10">
        <f>general_device_image.description</f>
        <v>0</v>
      </c>
      <c r="ABG165" s="10">
        <f>general_device_image.description</f>
        <v>0</v>
      </c>
      <c r="ABH165" s="10">
        <f>general_device_image.description</f>
        <v>0</v>
      </c>
      <c r="ABI165" s="10">
        <f>general_device_image.description</f>
        <v>0</v>
      </c>
      <c r="ABJ165" s="10">
        <f>general_device_image.description</f>
        <v>0</v>
      </c>
      <c r="ABK165" s="10">
        <f>general_device_image.description</f>
        <v>0</v>
      </c>
      <c r="ABL165" s="10">
        <f>general_device_image.description</f>
        <v>0</v>
      </c>
      <c r="ABM165" s="10">
        <f>general_device_image.description</f>
        <v>0</v>
      </c>
      <c r="ABN165" s="10">
        <f>general_device_image.description</f>
        <v>0</v>
      </c>
      <c r="ABO165" s="10">
        <f>general_device_image.description</f>
        <v>0</v>
      </c>
      <c r="ABP165" s="10">
        <f>general_device_image.description</f>
        <v>0</v>
      </c>
      <c r="ABQ165" s="10">
        <f>general_device_image.description</f>
        <v>0</v>
      </c>
      <c r="ABR165" s="10">
        <f>general_device_image.description</f>
        <v>0</v>
      </c>
      <c r="ABS165" s="10">
        <f>general_device_image.description</f>
        <v>0</v>
      </c>
      <c r="ABT165" s="10">
        <f>general_device_image.description</f>
        <v>0</v>
      </c>
      <c r="ABU165" s="10">
        <f>general_device_image.description</f>
        <v>0</v>
      </c>
      <c r="ABV165" s="10">
        <f>general_device_image.description</f>
        <v>0</v>
      </c>
      <c r="ABW165" s="10">
        <f>general_device_image.description</f>
        <v>0</v>
      </c>
      <c r="ABX165" s="10">
        <f>general_device_image.description</f>
        <v>0</v>
      </c>
      <c r="ABY165" s="10">
        <f>general_device_image.description</f>
        <v>0</v>
      </c>
      <c r="ABZ165" s="10">
        <f>general_device_image.description</f>
        <v>0</v>
      </c>
      <c r="ACA165" s="10">
        <f>general_device_image.description</f>
        <v>0</v>
      </c>
      <c r="ACB165" s="10">
        <f>general_device_image.description</f>
        <v>0</v>
      </c>
      <c r="ACC165" s="10">
        <f>general_device_image.description</f>
        <v>0</v>
      </c>
      <c r="ACD165" s="10">
        <f>general_device_image.description</f>
        <v>0</v>
      </c>
      <c r="ACE165" s="10">
        <f>general_device_image.description</f>
        <v>0</v>
      </c>
      <c r="ACF165" s="10">
        <f>general_device_image.description</f>
        <v>0</v>
      </c>
      <c r="ACG165" s="10">
        <f>general_device_image.description</f>
        <v>0</v>
      </c>
      <c r="ACH165" s="10">
        <f>general_device_image.description</f>
        <v>0</v>
      </c>
      <c r="ACI165" s="10">
        <f>general_device_image.description</f>
        <v>0</v>
      </c>
      <c r="ACJ165" s="10">
        <f>general_device_image.description</f>
        <v>0</v>
      </c>
      <c r="ACK165" s="10">
        <f>general_device_image.description</f>
        <v>0</v>
      </c>
      <c r="ACL165" s="10">
        <f>general_device_image.description</f>
        <v>0</v>
      </c>
      <c r="ACM165" s="10">
        <f>general_device_image.description</f>
        <v>0</v>
      </c>
      <c r="ACN165" s="10">
        <f>general_device_image.description</f>
        <v>0</v>
      </c>
      <c r="ACO165" s="10">
        <f>general_device_image.description</f>
        <v>0</v>
      </c>
      <c r="ACP165" s="10">
        <f>general_device_image.description</f>
        <v>0</v>
      </c>
      <c r="ACQ165" s="10">
        <f>general_device_image.description</f>
        <v>0</v>
      </c>
      <c r="ACR165" s="10">
        <f>general_device_image.description</f>
        <v>0</v>
      </c>
      <c r="ACS165" s="10">
        <f>general_device_image.description</f>
        <v>0</v>
      </c>
      <c r="ACT165" s="10">
        <f>general_device_image.description</f>
        <v>0</v>
      </c>
      <c r="ACU165" s="10">
        <f>general_device_image.description</f>
        <v>0</v>
      </c>
      <c r="ACV165" s="10">
        <f>general_device_image.description</f>
        <v>0</v>
      </c>
      <c r="ACW165" s="10">
        <f>general_device_image.description</f>
        <v>0</v>
      </c>
      <c r="ACX165" s="10">
        <f>general_device_image.description</f>
        <v>0</v>
      </c>
      <c r="ACY165" s="10">
        <f>general_device_image.description</f>
        <v>0</v>
      </c>
      <c r="ACZ165" s="10">
        <f>general_device_image.description</f>
        <v>0</v>
      </c>
      <c r="ADA165" s="10">
        <f>general_device_image.description</f>
        <v>0</v>
      </c>
      <c r="ADB165" s="10">
        <f>general_device_image.description</f>
        <v>0</v>
      </c>
      <c r="ADC165" s="10">
        <f>general_device_image.description</f>
        <v>0</v>
      </c>
      <c r="ADD165" s="10">
        <f>general_device_image.description</f>
        <v>0</v>
      </c>
      <c r="ADE165" s="10">
        <f>general_device_image.description</f>
        <v>0</v>
      </c>
      <c r="ADF165" s="10">
        <f>general_device_image.description</f>
        <v>0</v>
      </c>
      <c r="ADG165" s="10">
        <f>general_device_image.description</f>
        <v>0</v>
      </c>
      <c r="ADH165" s="10">
        <f>general_device_image.description</f>
        <v>0</v>
      </c>
      <c r="ADI165" s="10">
        <f>general_device_image.description</f>
        <v>0</v>
      </c>
      <c r="ADJ165" s="10">
        <f>general_device_image.description</f>
        <v>0</v>
      </c>
      <c r="ADK165" s="10">
        <f>general_device_image.description</f>
        <v>0</v>
      </c>
      <c r="ADL165" s="10">
        <f>general_device_image.description</f>
        <v>0</v>
      </c>
      <c r="ADM165" s="10">
        <f>general_device_image.description</f>
        <v>0</v>
      </c>
      <c r="ADN165" s="10">
        <f>general_device_image.description</f>
        <v>0</v>
      </c>
      <c r="ADO165" s="10">
        <f>general_device_image.description</f>
        <v>0</v>
      </c>
      <c r="ADP165" s="10">
        <f>general_device_image.description</f>
        <v>0</v>
      </c>
      <c r="ADQ165" s="10">
        <f>general_device_image.description</f>
        <v>0</v>
      </c>
      <c r="ADR165" s="10">
        <f>general_device_image.description</f>
        <v>0</v>
      </c>
      <c r="ADS165" s="10">
        <f>general_device_image.description</f>
        <v>0</v>
      </c>
      <c r="ADT165" s="10">
        <f>general_device_image.description</f>
        <v>0</v>
      </c>
      <c r="ADU165" s="10">
        <f>general_device_image.description</f>
        <v>0</v>
      </c>
      <c r="ADV165" s="10">
        <f>general_device_image.description</f>
        <v>0</v>
      </c>
      <c r="ADW165" s="10">
        <f>general_device_image.description</f>
        <v>0</v>
      </c>
      <c r="ADX165" s="10">
        <f>general_device_image.description</f>
        <v>0</v>
      </c>
      <c r="ADY165" s="10">
        <f>general_device_image.description</f>
        <v>0</v>
      </c>
      <c r="ADZ165" s="10">
        <f>general_device_image.description</f>
        <v>0</v>
      </c>
      <c r="AEA165" s="10">
        <f>general_device_image.description</f>
        <v>0</v>
      </c>
      <c r="AEB165" s="10">
        <f>general_device_image.description</f>
        <v>0</v>
      </c>
      <c r="AEC165" s="10">
        <f>general_device_image.description</f>
        <v>0</v>
      </c>
      <c r="AED165" s="10">
        <f>general_device_image.description</f>
        <v>0</v>
      </c>
      <c r="AEE165" s="10">
        <f>general_device_image.description</f>
        <v>0</v>
      </c>
      <c r="AEF165" s="10">
        <f>general_device_image.description</f>
        <v>0</v>
      </c>
      <c r="AEG165" s="10">
        <f>general_device_image.description</f>
        <v>0</v>
      </c>
      <c r="AEH165" s="10">
        <f>general_device_image.description</f>
        <v>0</v>
      </c>
      <c r="AEI165" s="10">
        <f>general_device_image.description</f>
        <v>0</v>
      </c>
      <c r="AEJ165" s="10">
        <f>general_device_image.description</f>
        <v>0</v>
      </c>
      <c r="AEK165" s="10">
        <f>general_device_image.description</f>
        <v>0</v>
      </c>
      <c r="AEL165" s="10">
        <f>general_device_image.description</f>
        <v>0</v>
      </c>
      <c r="AEM165" s="10">
        <f>general_device_image.description</f>
        <v>0</v>
      </c>
      <c r="AEN165" s="10">
        <f>general_device_image.description</f>
        <v>0</v>
      </c>
      <c r="AEO165" s="10">
        <f>general_device_image.description</f>
        <v>0</v>
      </c>
      <c r="AEP165" s="10">
        <f>general_device_image.description</f>
        <v>0</v>
      </c>
      <c r="AEQ165" s="10">
        <f>general_device_image.description</f>
        <v>0</v>
      </c>
      <c r="AER165" s="10">
        <f>general_device_image.description</f>
        <v>0</v>
      </c>
      <c r="AES165" s="10">
        <f>general_device_image.description</f>
        <v>0</v>
      </c>
      <c r="AET165" s="10">
        <f>general_device_image.description</f>
        <v>0</v>
      </c>
      <c r="AEU165" s="10">
        <f>general_device_image.description</f>
        <v>0</v>
      </c>
      <c r="AEV165" s="10">
        <f>general_device_image.description</f>
        <v>0</v>
      </c>
      <c r="AEW165" s="10">
        <f>general_device_image.description</f>
        <v>0</v>
      </c>
      <c r="AEX165" s="10">
        <f>general_device_image.description</f>
        <v>0</v>
      </c>
      <c r="AEY165" s="10">
        <f>general_device_image.description</f>
        <v>0</v>
      </c>
      <c r="AEZ165" s="10">
        <f>general_device_image.description</f>
        <v>0</v>
      </c>
      <c r="AFA165" s="10">
        <f>general_device_image.description</f>
        <v>0</v>
      </c>
      <c r="AFB165" s="10">
        <f>general_device_image.description</f>
        <v>0</v>
      </c>
      <c r="AFC165" s="10">
        <f>general_device_image.description</f>
        <v>0</v>
      </c>
      <c r="AFD165" s="10">
        <f>general_device_image.description</f>
        <v>0</v>
      </c>
      <c r="AFE165" s="10">
        <f>general_device_image.description</f>
        <v>0</v>
      </c>
      <c r="AFF165" s="10">
        <f>general_device_image.description</f>
        <v>0</v>
      </c>
      <c r="AFG165" s="10">
        <f>general_device_image.description</f>
        <v>0</v>
      </c>
      <c r="AFH165" s="10">
        <f>general_device_image.description</f>
        <v>0</v>
      </c>
      <c r="AFI165" s="10">
        <f>general_device_image.description</f>
        <v>0</v>
      </c>
      <c r="AFJ165" s="10">
        <f>general_device_image.description</f>
        <v>0</v>
      </c>
      <c r="AFK165" s="10">
        <f>general_device_image.description</f>
        <v>0</v>
      </c>
      <c r="AFL165" s="10">
        <f>general_device_image.description</f>
        <v>0</v>
      </c>
      <c r="AFM165" s="10">
        <f>general_device_image.description</f>
        <v>0</v>
      </c>
      <c r="AFN165" s="10">
        <f>general_device_image.description</f>
        <v>0</v>
      </c>
      <c r="AFO165" s="10">
        <f>general_device_image.description</f>
        <v>0</v>
      </c>
      <c r="AFP165" s="10">
        <f>general_device_image.description</f>
        <v>0</v>
      </c>
      <c r="AFQ165" s="10">
        <f>general_device_image.description</f>
        <v>0</v>
      </c>
      <c r="AFR165" s="10">
        <f>general_device_image.description</f>
        <v>0</v>
      </c>
      <c r="AFS165" s="10">
        <f>general_device_image.description</f>
        <v>0</v>
      </c>
      <c r="AFT165" s="10">
        <f>general_device_image.description</f>
        <v>0</v>
      </c>
      <c r="AFU165" s="10">
        <f>general_device_image.description</f>
        <v>0</v>
      </c>
      <c r="AFV165" s="10">
        <f>general_device_image.description</f>
        <v>0</v>
      </c>
      <c r="AFW165" s="10">
        <f>general_device_image.description</f>
        <v>0</v>
      </c>
      <c r="AFX165" s="10">
        <f>general_device_image.description</f>
        <v>0</v>
      </c>
      <c r="AFY165" s="10">
        <f>general_device_image.description</f>
        <v>0</v>
      </c>
      <c r="AFZ165" s="10">
        <f>general_device_image.description</f>
        <v>0</v>
      </c>
      <c r="AGA165" s="10">
        <f>general_device_image.description</f>
        <v>0</v>
      </c>
      <c r="AGB165" s="10">
        <f>general_device_image.description</f>
        <v>0</v>
      </c>
      <c r="AGC165" s="10">
        <f>general_device_image.description</f>
        <v>0</v>
      </c>
      <c r="AGD165" s="10">
        <f>general_device_image.description</f>
        <v>0</v>
      </c>
      <c r="AGE165" s="10">
        <f>general_device_image.description</f>
        <v>0</v>
      </c>
      <c r="AGF165" s="10">
        <f>general_device_image.description</f>
        <v>0</v>
      </c>
      <c r="AGG165" s="10">
        <f>general_device_image.description</f>
        <v>0</v>
      </c>
      <c r="AGH165" s="10">
        <f>general_device_image.description</f>
        <v>0</v>
      </c>
      <c r="AGI165" s="10">
        <f>general_device_image.description</f>
        <v>0</v>
      </c>
      <c r="AGJ165" s="10">
        <f>general_device_image.description</f>
        <v>0</v>
      </c>
      <c r="AGK165" s="10">
        <f>general_device_image.description</f>
        <v>0</v>
      </c>
      <c r="AGL165" s="10">
        <f>general_device_image.description</f>
        <v>0</v>
      </c>
      <c r="AGM165" s="10">
        <f>general_device_image.description</f>
        <v>0</v>
      </c>
      <c r="AGN165" s="10">
        <f>general_device_image.description</f>
        <v>0</v>
      </c>
      <c r="AGO165" s="10">
        <f>general_device_image.description</f>
        <v>0</v>
      </c>
      <c r="AGP165" s="10">
        <f>general_device_image.description</f>
        <v>0</v>
      </c>
      <c r="AGQ165" s="10">
        <f>general_device_image.description</f>
        <v>0</v>
      </c>
      <c r="AGR165" s="10">
        <f>general_device_image.description</f>
        <v>0</v>
      </c>
      <c r="AGS165" s="10">
        <f>general_device_image.description</f>
        <v>0</v>
      </c>
      <c r="AGT165" s="10">
        <f>general_device_image.description</f>
        <v>0</v>
      </c>
      <c r="AGU165" s="10">
        <f>general_device_image.description</f>
        <v>0</v>
      </c>
      <c r="AGV165" s="10">
        <f>general_device_image.description</f>
        <v>0</v>
      </c>
      <c r="AGW165" s="10">
        <f>general_device_image.description</f>
        <v>0</v>
      </c>
      <c r="AGX165" s="10">
        <f>general_device_image.description</f>
        <v>0</v>
      </c>
      <c r="AGY165" s="10">
        <f>general_device_image.description</f>
        <v>0</v>
      </c>
      <c r="AGZ165" s="10">
        <f>general_device_image.description</f>
        <v>0</v>
      </c>
      <c r="AHA165" s="10">
        <f>general_device_image.description</f>
        <v>0</v>
      </c>
      <c r="AHB165" s="10">
        <f>general_device_image.description</f>
        <v>0</v>
      </c>
      <c r="AHC165" s="10">
        <f>general_device_image.description</f>
        <v>0</v>
      </c>
      <c r="AHD165" s="10">
        <f>general_device_image.description</f>
        <v>0</v>
      </c>
      <c r="AHE165" s="10">
        <f>general_device_image.description</f>
        <v>0</v>
      </c>
      <c r="AHF165" s="10">
        <f>general_device_image.description</f>
        <v>0</v>
      </c>
      <c r="AHG165" s="10">
        <f>general_device_image.description</f>
        <v>0</v>
      </c>
      <c r="AHH165" s="10">
        <f>general_device_image.description</f>
        <v>0</v>
      </c>
      <c r="AHI165" s="10">
        <f>general_device_image.description</f>
        <v>0</v>
      </c>
      <c r="AHJ165" s="10">
        <f>general_device_image.description</f>
        <v>0</v>
      </c>
      <c r="AHK165" s="10">
        <f>general_device_image.description</f>
        <v>0</v>
      </c>
      <c r="AHL165" s="10">
        <f>general_device_image.description</f>
        <v>0</v>
      </c>
      <c r="AHM165" s="10">
        <f>general_device_image.description</f>
        <v>0</v>
      </c>
      <c r="AHN165" s="10">
        <f>general_device_image.description</f>
        <v>0</v>
      </c>
      <c r="AHO165" s="10">
        <f>general_device_image.description</f>
        <v>0</v>
      </c>
      <c r="AHP165" s="10">
        <f>general_device_image.description</f>
        <v>0</v>
      </c>
      <c r="AHQ165" s="10">
        <f>general_device_image.description</f>
        <v>0</v>
      </c>
      <c r="AHR165" s="10">
        <f>general_device_image.description</f>
        <v>0</v>
      </c>
      <c r="AHS165" s="10">
        <f>general_device_image.description</f>
        <v>0</v>
      </c>
      <c r="AHT165" s="10">
        <f>general_device_image.description</f>
        <v>0</v>
      </c>
      <c r="AHU165" s="10">
        <f>general_device_image.description</f>
        <v>0</v>
      </c>
      <c r="AHV165" s="10">
        <f>general_device_image.description</f>
        <v>0</v>
      </c>
      <c r="AHW165" s="10">
        <f>general_device_image.description</f>
        <v>0</v>
      </c>
      <c r="AHX165" s="10">
        <f>general_device_image.description</f>
        <v>0</v>
      </c>
      <c r="AHY165" s="10">
        <f>general_device_image.description</f>
        <v>0</v>
      </c>
      <c r="AHZ165" s="10">
        <f>general_device_image.description</f>
        <v>0</v>
      </c>
      <c r="AIA165" s="10">
        <f>general_device_image.description</f>
        <v>0</v>
      </c>
      <c r="AIB165" s="10">
        <f>general_device_image.description</f>
        <v>0</v>
      </c>
      <c r="AIC165" s="10">
        <f>general_device_image.description</f>
        <v>0</v>
      </c>
      <c r="AID165" s="10">
        <f>general_device_image.description</f>
        <v>0</v>
      </c>
      <c r="AIE165" s="10">
        <f>general_device_image.description</f>
        <v>0</v>
      </c>
      <c r="AIF165" s="10">
        <f>general_device_image.description</f>
        <v>0</v>
      </c>
      <c r="AIG165" s="10">
        <f>general_device_image.description</f>
        <v>0</v>
      </c>
      <c r="AIH165" s="10">
        <f>general_device_image.description</f>
        <v>0</v>
      </c>
      <c r="AII165" s="10">
        <f>general_device_image.description</f>
        <v>0</v>
      </c>
      <c r="AIJ165" s="10">
        <f>general_device_image.description</f>
        <v>0</v>
      </c>
      <c r="AIK165" s="10">
        <f>general_device_image.description</f>
        <v>0</v>
      </c>
      <c r="AIL165" s="10">
        <f>general_device_image.description</f>
        <v>0</v>
      </c>
      <c r="AIM165" s="10">
        <f>general_device_image.description</f>
        <v>0</v>
      </c>
      <c r="AIN165" s="10">
        <f>general_device_image.description</f>
        <v>0</v>
      </c>
      <c r="AIO165" s="10">
        <f>general_device_image.description</f>
        <v>0</v>
      </c>
      <c r="AIP165" s="10">
        <f>general_device_image.description</f>
        <v>0</v>
      </c>
      <c r="AIQ165" s="10">
        <f>general_device_image.description</f>
        <v>0</v>
      </c>
      <c r="AIR165" s="10">
        <f>general_device_image.description</f>
        <v>0</v>
      </c>
      <c r="AIS165" s="10">
        <f>general_device_image.description</f>
        <v>0</v>
      </c>
      <c r="AIT165" s="10">
        <f>general_device_image.description</f>
        <v>0</v>
      </c>
      <c r="AIU165" s="10">
        <f>general_device_image.description</f>
        <v>0</v>
      </c>
      <c r="AIV165" s="10">
        <f>general_device_image.description</f>
        <v>0</v>
      </c>
      <c r="AIW165" s="10">
        <f>general_device_image.description</f>
        <v>0</v>
      </c>
      <c r="AIX165" s="10">
        <f>general_device_image.description</f>
        <v>0</v>
      </c>
      <c r="AIY165" s="10">
        <f>general_device_image.description</f>
        <v>0</v>
      </c>
      <c r="AIZ165" s="10">
        <f>general_device_image.description</f>
        <v>0</v>
      </c>
      <c r="AJA165" s="10">
        <f>general_device_image.description</f>
        <v>0</v>
      </c>
      <c r="AJB165" s="10">
        <f>general_device_image.description</f>
        <v>0</v>
      </c>
      <c r="AJC165" s="10">
        <f>general_device_image.description</f>
        <v>0</v>
      </c>
      <c r="AJD165" s="10">
        <f>general_device_image.description</f>
        <v>0</v>
      </c>
      <c r="AJE165" s="10">
        <f>general_device_image.description</f>
        <v>0</v>
      </c>
      <c r="AJF165" s="10">
        <f>general_device_image.description</f>
        <v>0</v>
      </c>
      <c r="AJG165" s="10">
        <f>general_device_image.description</f>
        <v>0</v>
      </c>
      <c r="AJH165" s="10">
        <f>general_device_image.description</f>
        <v>0</v>
      </c>
      <c r="AJI165" s="10">
        <f>general_device_image.description</f>
        <v>0</v>
      </c>
      <c r="AJJ165" s="10">
        <f>general_device_image.description</f>
        <v>0</v>
      </c>
      <c r="AJK165" s="10">
        <f>general_device_image.description</f>
        <v>0</v>
      </c>
      <c r="AJL165" s="10">
        <f>general_device_image.description</f>
        <v>0</v>
      </c>
      <c r="AJM165" s="10">
        <f>general_device_image.description</f>
        <v>0</v>
      </c>
      <c r="AJN165" s="10">
        <f>general_device_image.description</f>
        <v>0</v>
      </c>
      <c r="AJO165" s="10">
        <f>general_device_image.description</f>
        <v>0</v>
      </c>
      <c r="AJP165" s="10">
        <f>general_device_image.description</f>
        <v>0</v>
      </c>
      <c r="AJQ165" s="10">
        <f>general_device_image.description</f>
        <v>0</v>
      </c>
      <c r="AJR165" s="10">
        <f>general_device_image.description</f>
        <v>0</v>
      </c>
      <c r="AJS165" s="10">
        <f>general_device_image.description</f>
        <v>0</v>
      </c>
      <c r="AJT165" s="10">
        <f>general_device_image.description</f>
        <v>0</v>
      </c>
      <c r="AJU165" s="10">
        <f>general_device_image.description</f>
        <v>0</v>
      </c>
      <c r="AJV165" s="10">
        <f>general_device_image.description</f>
        <v>0</v>
      </c>
      <c r="AJW165" s="10">
        <f>general_device_image.description</f>
        <v>0</v>
      </c>
      <c r="AJX165" s="10">
        <f>general_device_image.description</f>
        <v>0</v>
      </c>
      <c r="AJY165" s="10">
        <f>general_device_image.description</f>
        <v>0</v>
      </c>
      <c r="AJZ165" s="10">
        <f>general_device_image.description</f>
        <v>0</v>
      </c>
      <c r="AKA165" s="10">
        <f>general_device_image.description</f>
        <v>0</v>
      </c>
      <c r="AKB165" s="10">
        <f>general_device_image.description</f>
        <v>0</v>
      </c>
      <c r="AKC165" s="10">
        <f>general_device_image.description</f>
        <v>0</v>
      </c>
      <c r="AKD165" s="10">
        <f>general_device_image.description</f>
        <v>0</v>
      </c>
      <c r="AKE165" s="10">
        <f>general_device_image.description</f>
        <v>0</v>
      </c>
      <c r="AKF165" s="10">
        <f>general_device_image.description</f>
        <v>0</v>
      </c>
      <c r="AKG165" s="10">
        <f>general_device_image.description</f>
        <v>0</v>
      </c>
      <c r="AKH165" s="10">
        <f>general_device_image.description</f>
        <v>0</v>
      </c>
      <c r="AKI165" s="10">
        <f>general_device_image.description</f>
        <v>0</v>
      </c>
      <c r="AKJ165" s="10">
        <f>general_device_image.description</f>
        <v>0</v>
      </c>
      <c r="AKK165" s="10">
        <f>general_device_image.description</f>
        <v>0</v>
      </c>
      <c r="AKL165" s="10">
        <f>general_device_image.description</f>
        <v>0</v>
      </c>
      <c r="AKM165" s="10">
        <f>general_device_image.description</f>
        <v>0</v>
      </c>
      <c r="AKN165" s="10">
        <f>general_device_image.description</f>
        <v>0</v>
      </c>
      <c r="AKO165" s="10">
        <f>general_device_image.description</f>
        <v>0</v>
      </c>
      <c r="AKP165" s="10">
        <f>general_device_image.description</f>
        <v>0</v>
      </c>
      <c r="AKQ165" s="10">
        <f>general_device_image.description</f>
        <v>0</v>
      </c>
      <c r="AKR165" s="10">
        <f>general_device_image.description</f>
        <v>0</v>
      </c>
      <c r="AKS165" s="10">
        <f>general_device_image.description</f>
        <v>0</v>
      </c>
      <c r="AKT165" s="10">
        <f>general_device_image.description</f>
        <v>0</v>
      </c>
      <c r="AKU165" s="10">
        <f>general_device_image.description</f>
        <v>0</v>
      </c>
      <c r="AKV165" s="10">
        <f>general_device_image.description</f>
        <v>0</v>
      </c>
      <c r="AKW165" s="10">
        <f>general_device_image.description</f>
        <v>0</v>
      </c>
      <c r="AKX165" s="10">
        <f>general_device_image.description</f>
        <v>0</v>
      </c>
      <c r="AKY165" s="10">
        <f>general_device_image.description</f>
        <v>0</v>
      </c>
      <c r="AKZ165" s="10">
        <f>general_device_image.description</f>
        <v>0</v>
      </c>
      <c r="ALA165" s="10">
        <f>general_device_image.description</f>
        <v>0</v>
      </c>
      <c r="ALB165" s="10">
        <f>general_device_image.description</f>
        <v>0</v>
      </c>
      <c r="ALC165" s="10">
        <f>general_device_image.description</f>
        <v>0</v>
      </c>
      <c r="ALD165" s="10">
        <f>general_device_image.description</f>
        <v>0</v>
      </c>
      <c r="ALE165" s="10">
        <f>general_device_image.description</f>
        <v>0</v>
      </c>
      <c r="ALF165" s="10">
        <f>general_device_image.description</f>
        <v>0</v>
      </c>
      <c r="ALG165" s="10">
        <f>general_device_image.description</f>
        <v>0</v>
      </c>
      <c r="ALH165" s="10">
        <f>general_device_image.description</f>
        <v>0</v>
      </c>
      <c r="ALI165" s="10">
        <f>general_device_image.description</f>
        <v>0</v>
      </c>
      <c r="ALJ165" s="10">
        <f>general_device_image.description</f>
        <v>0</v>
      </c>
      <c r="ALK165" s="10">
        <f>general_device_image.description</f>
        <v>0</v>
      </c>
      <c r="ALL165" s="10">
        <f>general_device_image.description</f>
        <v>0</v>
      </c>
      <c r="ALM165" s="10">
        <f>general_device_image.description</f>
        <v>0</v>
      </c>
      <c r="ALN165" s="10">
        <f>general_device_image.description</f>
        <v>0</v>
      </c>
      <c r="ALO165" s="10">
        <f>general_device_image.description</f>
        <v>0</v>
      </c>
      <c r="ALP165" s="10">
        <f>general_device_image.description</f>
        <v>0</v>
      </c>
      <c r="ALQ165" s="10">
        <f>general_device_image.description</f>
        <v>0</v>
      </c>
      <c r="ALR165" s="10">
        <f>general_device_image.description</f>
        <v>0</v>
      </c>
      <c r="ALS165" s="10">
        <f>general_device_image.description</f>
        <v>0</v>
      </c>
      <c r="ALT165" s="10">
        <f>general_device_image.description</f>
        <v>0</v>
      </c>
      <c r="ALU165" s="10">
        <f>general_device_image.description</f>
        <v>0</v>
      </c>
      <c r="ALV165" s="10">
        <f>general_device_image.description</f>
        <v>0</v>
      </c>
      <c r="ALW165" s="10">
        <f>general_device_image.description</f>
        <v>0</v>
      </c>
      <c r="ALX165" s="10">
        <f>general_device_image.description</f>
        <v>0</v>
      </c>
      <c r="ALY165" s="10">
        <f>general_device_image.description</f>
        <v>0</v>
      </c>
      <c r="ALZ165" s="10">
        <f>general_device_image.description</f>
        <v>0</v>
      </c>
      <c r="AMA165" s="10">
        <f>general_device_image.description</f>
        <v>0</v>
      </c>
      <c r="AMB165" s="10">
        <f>general_device_image.description</f>
        <v>0</v>
      </c>
      <c r="AMC165" s="10">
        <f>general_device_image.description</f>
        <v>0</v>
      </c>
      <c r="AMD165" s="10">
        <f>general_device_image.description</f>
        <v>0</v>
      </c>
      <c r="AME165" s="10">
        <f>general_device_image.description</f>
        <v>0</v>
      </c>
      <c r="AMF165" s="10">
        <f>general_device_image.description</f>
        <v>0</v>
      </c>
      <c r="AMG165" s="10">
        <f>general_device_image.description</f>
        <v>0</v>
      </c>
      <c r="AMH165" s="10">
        <f>general_device_image.description</f>
        <v>0</v>
      </c>
      <c r="AMI165" s="10">
        <f>general_device_image.description</f>
        <v>0</v>
      </c>
      <c r="AMJ165" s="10">
        <f>general_device_image.description</f>
        <v>0</v>
      </c>
      <c r="AMK165" s="10">
        <f>general_device_image.description</f>
        <v>0</v>
      </c>
      <c r="AML165" s="10">
        <f>general_device_image.description</f>
        <v>0</v>
      </c>
      <c r="AMM165" s="10">
        <f>general_device_image.description</f>
        <v>0</v>
      </c>
      <c r="AMN165" s="10">
        <f>general_device_image.description</f>
        <v>0</v>
      </c>
      <c r="AMO165" s="10">
        <f>general_device_image.description</f>
        <v>0</v>
      </c>
      <c r="AMP165" s="10">
        <f>general_device_image.description</f>
        <v>0</v>
      </c>
      <c r="AMQ165" s="10">
        <f>general_device_image.description</f>
        <v>0</v>
      </c>
      <c r="AMR165" s="10">
        <f>general_device_image.description</f>
        <v>0</v>
      </c>
      <c r="AMS165" s="10">
        <f>general_device_image.description</f>
        <v>0</v>
      </c>
      <c r="AMT165" s="10">
        <f>general_device_image.description</f>
        <v>0</v>
      </c>
      <c r="AMU165" s="10">
        <f>general_device_image.description</f>
        <v>0</v>
      </c>
      <c r="AMV165" s="10">
        <f>general_device_image.description</f>
        <v>0</v>
      </c>
      <c r="AMW165" s="10">
        <f>general_device_image.description</f>
        <v>0</v>
      </c>
      <c r="AMX165" s="10">
        <f>general_device_image.description</f>
        <v>0</v>
      </c>
      <c r="AMY165" s="10">
        <f>general_device_image.description</f>
        <v>0</v>
      </c>
      <c r="AMZ165" s="10">
        <f>general_device_image.description</f>
        <v>0</v>
      </c>
      <c r="ANA165" s="10">
        <f>general_device_image.description</f>
        <v>0</v>
      </c>
      <c r="ANB165" s="10">
        <f>general_device_image.description</f>
        <v>0</v>
      </c>
      <c r="ANC165" s="10">
        <f>general_device_image.description</f>
        <v>0</v>
      </c>
      <c r="AND165" s="10">
        <f>general_device_image.description</f>
        <v>0</v>
      </c>
      <c r="ANE165" s="10">
        <f>general_device_image.description</f>
        <v>0</v>
      </c>
      <c r="ANF165" s="10">
        <f>general_device_image.description</f>
        <v>0</v>
      </c>
      <c r="ANG165" s="10">
        <f>general_device_image.description</f>
        <v>0</v>
      </c>
      <c r="ANH165" s="10">
        <f>general_device_image.description</f>
        <v>0</v>
      </c>
      <c r="ANI165" s="10">
        <f>general_device_image.description</f>
        <v>0</v>
      </c>
      <c r="ANJ165" s="10">
        <f>general_device_image.description</f>
        <v>0</v>
      </c>
      <c r="ANK165" s="10">
        <f>general_device_image.description</f>
        <v>0</v>
      </c>
      <c r="ANL165" s="10">
        <f>general_device_image.description</f>
        <v>0</v>
      </c>
      <c r="ANM165" s="10">
        <f>general_device_image.description</f>
        <v>0</v>
      </c>
      <c r="ANN165" s="10">
        <f>general_device_image.description</f>
        <v>0</v>
      </c>
      <c r="ANO165" s="10">
        <f>general_device_image.description</f>
        <v>0</v>
      </c>
      <c r="ANP165" s="10">
        <f>general_device_image.description</f>
        <v>0</v>
      </c>
      <c r="ANQ165" s="10">
        <f>general_device_image.description</f>
        <v>0</v>
      </c>
      <c r="ANR165" s="10">
        <f>general_device_image.description</f>
        <v>0</v>
      </c>
      <c r="ANS165" s="10">
        <f>general_device_image.description</f>
        <v>0</v>
      </c>
      <c r="ANT165" s="10">
        <f>general_device_image.description</f>
        <v>0</v>
      </c>
      <c r="ANU165" s="10">
        <f>general_device_image.description</f>
        <v>0</v>
      </c>
      <c r="ANV165" s="10">
        <f>general_device_image.description</f>
        <v>0</v>
      </c>
      <c r="ANW165" s="10">
        <f>general_device_image.description</f>
        <v>0</v>
      </c>
      <c r="ANX165" s="10">
        <f>general_device_image.description</f>
        <v>0</v>
      </c>
      <c r="ANY165" s="10">
        <f>general_device_image.description</f>
        <v>0</v>
      </c>
      <c r="ANZ165" s="10">
        <f>general_device_image.description</f>
        <v>0</v>
      </c>
      <c r="AOA165" s="10">
        <f>general_device_image.description</f>
        <v>0</v>
      </c>
      <c r="AOB165" s="10">
        <f>general_device_image.description</f>
        <v>0</v>
      </c>
      <c r="AOC165" s="10">
        <f>general_device_image.description</f>
        <v>0</v>
      </c>
      <c r="AOD165" s="10">
        <f>general_device_image.description</f>
        <v>0</v>
      </c>
      <c r="AOE165" s="10">
        <f>general_device_image.description</f>
        <v>0</v>
      </c>
      <c r="AOF165" s="10">
        <f>general_device_image.description</f>
        <v>0</v>
      </c>
      <c r="AOG165" s="10">
        <f>general_device_image.description</f>
        <v>0</v>
      </c>
      <c r="AOH165" s="10">
        <f>general_device_image.description</f>
        <v>0</v>
      </c>
      <c r="AOI165" s="10">
        <f>general_device_image.description</f>
        <v>0</v>
      </c>
      <c r="AOJ165" s="10">
        <f>general_device_image.description</f>
        <v>0</v>
      </c>
      <c r="AOK165" s="10">
        <f>general_device_image.description</f>
        <v>0</v>
      </c>
      <c r="AOL165" s="10">
        <f>general_device_image.description</f>
        <v>0</v>
      </c>
      <c r="AOM165" s="10">
        <f>general_device_image.description</f>
        <v>0</v>
      </c>
      <c r="AON165" s="10">
        <f>general_device_image.description</f>
        <v>0</v>
      </c>
      <c r="AOO165" s="10">
        <f>general_device_image.description</f>
        <v>0</v>
      </c>
      <c r="AOP165" s="10">
        <f>general_device_image.description</f>
        <v>0</v>
      </c>
      <c r="AOQ165" s="10">
        <f>general_device_image.description</f>
        <v>0</v>
      </c>
      <c r="AOR165" s="10">
        <f>general_device_image.description</f>
        <v>0</v>
      </c>
      <c r="AOS165" s="10">
        <f>general_device_image.description</f>
        <v>0</v>
      </c>
      <c r="AOT165" s="10">
        <f>general_device_image.description</f>
        <v>0</v>
      </c>
      <c r="AOU165" s="10">
        <f>general_device_image.description</f>
        <v>0</v>
      </c>
      <c r="AOV165" s="10">
        <f>general_device_image.description</f>
        <v>0</v>
      </c>
      <c r="AOW165" s="10">
        <f>general_device_image.description</f>
        <v>0</v>
      </c>
      <c r="AOX165" s="10">
        <f>general_device_image.description</f>
        <v>0</v>
      </c>
      <c r="AOY165" s="10">
        <f>general_device_image.description</f>
        <v>0</v>
      </c>
      <c r="AOZ165" s="10">
        <f>general_device_image.description</f>
        <v>0</v>
      </c>
      <c r="APA165" s="10">
        <f>general_device_image.description</f>
        <v>0</v>
      </c>
      <c r="APB165" s="10">
        <f>general_device_image.description</f>
        <v>0</v>
      </c>
      <c r="APC165" s="10">
        <f>general_device_image.description</f>
        <v>0</v>
      </c>
      <c r="APD165" s="10">
        <f>general_device_image.description</f>
        <v>0</v>
      </c>
      <c r="APE165" s="10">
        <f>general_device_image.description</f>
        <v>0</v>
      </c>
      <c r="APF165" s="10">
        <f>general_device_image.description</f>
        <v>0</v>
      </c>
      <c r="APG165" s="10">
        <f>general_device_image.description</f>
        <v>0</v>
      </c>
      <c r="APH165" s="10">
        <f>general_device_image.description</f>
        <v>0</v>
      </c>
      <c r="API165" s="10">
        <f>general_device_image.description</f>
        <v>0</v>
      </c>
      <c r="APJ165" s="10">
        <f>general_device_image.description</f>
        <v>0</v>
      </c>
      <c r="APK165" s="10">
        <f>general_device_image.description</f>
        <v>0</v>
      </c>
      <c r="APL165" s="10">
        <f>general_device_image.description</f>
        <v>0</v>
      </c>
      <c r="APM165" s="10">
        <f>general_device_image.description</f>
        <v>0</v>
      </c>
      <c r="APN165" s="10">
        <f>general_device_image.description</f>
        <v>0</v>
      </c>
      <c r="APO165" s="10">
        <f>general_device_image.description</f>
        <v>0</v>
      </c>
      <c r="APP165" s="10">
        <f>general_device_image.description</f>
        <v>0</v>
      </c>
      <c r="APQ165" s="10">
        <f>general_device_image.description</f>
        <v>0</v>
      </c>
      <c r="APR165" s="10">
        <f>general_device_image.description</f>
        <v>0</v>
      </c>
      <c r="APS165" s="10">
        <f>general_device_image.description</f>
        <v>0</v>
      </c>
      <c r="APT165" s="10">
        <f>general_device_image.description</f>
        <v>0</v>
      </c>
      <c r="APU165" s="10">
        <f>general_device_image.description</f>
        <v>0</v>
      </c>
      <c r="APV165" s="10">
        <f>general_device_image.description</f>
        <v>0</v>
      </c>
      <c r="APW165" s="10">
        <f>general_device_image.description</f>
        <v>0</v>
      </c>
      <c r="APX165" s="10">
        <f>general_device_image.description</f>
        <v>0</v>
      </c>
      <c r="APY165" s="10">
        <f>general_device_image.description</f>
        <v>0</v>
      </c>
      <c r="APZ165" s="10">
        <f>general_device_image.description</f>
        <v>0</v>
      </c>
      <c r="AQA165" s="10">
        <f>general_device_image.description</f>
        <v>0</v>
      </c>
      <c r="AQB165" s="10">
        <f>general_device_image.description</f>
        <v>0</v>
      </c>
      <c r="AQC165" s="10">
        <f>general_device_image.description</f>
        <v>0</v>
      </c>
      <c r="AQD165" s="10">
        <f>general_device_image.description</f>
        <v>0</v>
      </c>
      <c r="AQE165" s="10">
        <f>general_device_image.description</f>
        <v>0</v>
      </c>
      <c r="AQF165" s="10">
        <f>general_device_image.description</f>
        <v>0</v>
      </c>
      <c r="AQG165" s="10">
        <f>general_device_image.description</f>
        <v>0</v>
      </c>
      <c r="AQH165" s="10">
        <f>general_device_image.description</f>
        <v>0</v>
      </c>
      <c r="AQI165" s="10">
        <f>general_device_image.description</f>
        <v>0</v>
      </c>
      <c r="AQJ165" s="10">
        <f>general_device_image.description</f>
        <v>0</v>
      </c>
      <c r="AQK165" s="10">
        <f>general_device_image.description</f>
        <v>0</v>
      </c>
      <c r="AQL165" s="10">
        <f>general_device_image.description</f>
        <v>0</v>
      </c>
      <c r="AQM165" s="10">
        <f>general_device_image.description</f>
        <v>0</v>
      </c>
      <c r="AQN165" s="10">
        <f>general_device_image.description</f>
        <v>0</v>
      </c>
      <c r="AQO165" s="10">
        <f>general_device_image.description</f>
        <v>0</v>
      </c>
      <c r="AQP165" s="10">
        <f>general_device_image.description</f>
        <v>0</v>
      </c>
      <c r="AQQ165" s="10">
        <f>general_device_image.description</f>
        <v>0</v>
      </c>
      <c r="AQR165" s="10">
        <f>general_device_image.description</f>
        <v>0</v>
      </c>
      <c r="AQS165" s="10">
        <f>general_device_image.description</f>
        <v>0</v>
      </c>
      <c r="AQT165" s="10">
        <f>general_device_image.description</f>
        <v>0</v>
      </c>
      <c r="AQU165" s="10">
        <f>general_device_image.description</f>
        <v>0</v>
      </c>
      <c r="AQV165" s="10">
        <f>general_device_image.description</f>
        <v>0</v>
      </c>
      <c r="AQW165" s="10">
        <f>general_device_image.description</f>
        <v>0</v>
      </c>
      <c r="AQX165" s="10">
        <f>general_device_image.description</f>
        <v>0</v>
      </c>
      <c r="AQY165" s="10">
        <f>general_device_image.description</f>
        <v>0</v>
      </c>
      <c r="AQZ165" s="10">
        <f>general_device_image.description</f>
        <v>0</v>
      </c>
      <c r="ARA165" s="10">
        <f>general_device_image.description</f>
        <v>0</v>
      </c>
      <c r="ARB165" s="10">
        <f>general_device_image.description</f>
        <v>0</v>
      </c>
      <c r="ARC165" s="10">
        <f>general_device_image.description</f>
        <v>0</v>
      </c>
      <c r="ARD165" s="10">
        <f>general_device_image.description</f>
        <v>0</v>
      </c>
      <c r="ARE165" s="10">
        <f>general_device_image.description</f>
        <v>0</v>
      </c>
      <c r="ARF165" s="10">
        <f>general_device_image.description</f>
        <v>0</v>
      </c>
      <c r="ARG165" s="10">
        <f>general_device_image.description</f>
        <v>0</v>
      </c>
      <c r="ARH165" s="10">
        <f>general_device_image.description</f>
        <v>0</v>
      </c>
      <c r="ARI165" s="10">
        <f>general_device_image.description</f>
        <v>0</v>
      </c>
      <c r="ARJ165" s="10">
        <f>general_device_image.description</f>
        <v>0</v>
      </c>
      <c r="ARK165" s="10">
        <f>general_device_image.description</f>
        <v>0</v>
      </c>
      <c r="ARL165" s="10">
        <f>general_device_image.description</f>
        <v>0</v>
      </c>
      <c r="ARM165" s="10">
        <f>general_device_image.description</f>
        <v>0</v>
      </c>
      <c r="ARN165" s="10">
        <f>general_device_image.description</f>
        <v>0</v>
      </c>
      <c r="ARO165" s="10">
        <f>general_device_image.description</f>
        <v>0</v>
      </c>
      <c r="ARP165" s="10">
        <f>general_device_image.description</f>
        <v>0</v>
      </c>
      <c r="ARQ165" s="10">
        <f>general_device_image.description</f>
        <v>0</v>
      </c>
      <c r="ARR165" s="10">
        <f>general_device_image.description</f>
        <v>0</v>
      </c>
      <c r="ARS165" s="10">
        <f>general_device_image.description</f>
        <v>0</v>
      </c>
      <c r="ART165" s="10">
        <f>general_device_image.description</f>
        <v>0</v>
      </c>
      <c r="ARU165" s="10">
        <f>general_device_image.description</f>
        <v>0</v>
      </c>
      <c r="ARV165" s="10">
        <f>general_device_image.description</f>
        <v>0</v>
      </c>
      <c r="ARW165" s="10">
        <f>general_device_image.description</f>
        <v>0</v>
      </c>
      <c r="ARX165" s="10">
        <f>general_device_image.description</f>
        <v>0</v>
      </c>
      <c r="ARY165" s="10">
        <f>general_device_image.description</f>
        <v>0</v>
      </c>
      <c r="ARZ165" s="10">
        <f>general_device_image.description</f>
        <v>0</v>
      </c>
      <c r="ASA165" s="10">
        <f>general_device_image.description</f>
        <v>0</v>
      </c>
      <c r="ASB165" s="10">
        <f>general_device_image.description</f>
        <v>0</v>
      </c>
      <c r="ASC165" s="10">
        <f>general_device_image.description</f>
        <v>0</v>
      </c>
      <c r="ASD165" s="10">
        <f>general_device_image.description</f>
        <v>0</v>
      </c>
      <c r="ASE165" s="10">
        <f>general_device_image.description</f>
        <v>0</v>
      </c>
      <c r="ASF165" s="10">
        <f>general_device_image.description</f>
        <v>0</v>
      </c>
      <c r="ASG165" s="10">
        <f>general_device_image.description</f>
        <v>0</v>
      </c>
      <c r="ASH165" s="10">
        <f>general_device_image.description</f>
        <v>0</v>
      </c>
      <c r="ASI165" s="10">
        <f>general_device_image.description</f>
        <v>0</v>
      </c>
      <c r="ASJ165" s="10">
        <f>general_device_image.description</f>
        <v>0</v>
      </c>
      <c r="ASK165" s="10">
        <f>general_device_image.description</f>
        <v>0</v>
      </c>
      <c r="ASL165" s="10">
        <f>general_device_image.description</f>
        <v>0</v>
      </c>
      <c r="ASM165" s="10">
        <f>general_device_image.description</f>
        <v>0</v>
      </c>
      <c r="ASN165" s="10">
        <f>general_device_image.description</f>
        <v>0</v>
      </c>
      <c r="ASO165" s="10">
        <f>general_device_image.description</f>
        <v>0</v>
      </c>
      <c r="ASP165" s="10">
        <f>general_device_image.description</f>
        <v>0</v>
      </c>
      <c r="ASQ165" s="10">
        <f>general_device_image.description</f>
        <v>0</v>
      </c>
      <c r="ASR165" s="10">
        <f>general_device_image.description</f>
        <v>0</v>
      </c>
      <c r="ASS165" s="10">
        <f>general_device_image.description</f>
        <v>0</v>
      </c>
      <c r="AST165" s="10">
        <f>general_device_image.description</f>
        <v>0</v>
      </c>
      <c r="ASU165" s="10">
        <f>general_device_image.description</f>
        <v>0</v>
      </c>
      <c r="ASV165" s="10">
        <f>general_device_image.description</f>
        <v>0</v>
      </c>
      <c r="ASW165" s="10">
        <f>general_device_image.description</f>
        <v>0</v>
      </c>
      <c r="ASX165" s="10">
        <f>general_device_image.description</f>
        <v>0</v>
      </c>
      <c r="ASY165" s="10">
        <f>general_device_image.description</f>
        <v>0</v>
      </c>
      <c r="ASZ165" s="10">
        <f>general_device_image.description</f>
        <v>0</v>
      </c>
      <c r="ATA165" s="10">
        <f>general_device_image.description</f>
        <v>0</v>
      </c>
      <c r="ATB165" s="10">
        <f>general_device_image.description</f>
        <v>0</v>
      </c>
      <c r="ATC165" s="10">
        <f>general_device_image.description</f>
        <v>0</v>
      </c>
      <c r="ATD165" s="10">
        <f>general_device_image.description</f>
        <v>0</v>
      </c>
      <c r="ATE165" s="10">
        <f>general_device_image.description</f>
        <v>0</v>
      </c>
      <c r="ATF165" s="10">
        <f>general_device_image.description</f>
        <v>0</v>
      </c>
      <c r="ATG165" s="10">
        <f>general_device_image.description</f>
        <v>0</v>
      </c>
      <c r="ATH165" s="10">
        <f>general_device_image.description</f>
        <v>0</v>
      </c>
      <c r="ATI165" s="10">
        <f>general_device_image.description</f>
        <v>0</v>
      </c>
      <c r="ATJ165" s="10">
        <f>general_device_image.description</f>
        <v>0</v>
      </c>
      <c r="ATK165" s="10">
        <f>general_device_image.description</f>
        <v>0</v>
      </c>
      <c r="ATL165" s="10">
        <f>general_device_image.description</f>
        <v>0</v>
      </c>
      <c r="ATM165" s="10">
        <f>general_device_image.description</f>
        <v>0</v>
      </c>
      <c r="ATN165" s="10">
        <f>general_device_image.description</f>
        <v>0</v>
      </c>
      <c r="ATO165" s="10">
        <f>general_device_image.description</f>
        <v>0</v>
      </c>
      <c r="ATP165" s="10">
        <f>general_device_image.description</f>
        <v>0</v>
      </c>
      <c r="ATQ165" s="10">
        <f>general_device_image.description</f>
        <v>0</v>
      </c>
      <c r="ATR165" s="10">
        <f>general_device_image.description</f>
        <v>0</v>
      </c>
      <c r="ATS165" s="10">
        <f>general_device_image.description</f>
        <v>0</v>
      </c>
      <c r="ATT165" s="10">
        <f>general_device_image.description</f>
        <v>0</v>
      </c>
      <c r="ATU165" s="10">
        <f>general_device_image.description</f>
        <v>0</v>
      </c>
      <c r="ATV165" s="10">
        <f>general_device_image.description</f>
        <v>0</v>
      </c>
      <c r="ATW165" s="10">
        <f>general_device_image.description</f>
        <v>0</v>
      </c>
      <c r="ATX165" s="10">
        <f>general_device_image.description</f>
        <v>0</v>
      </c>
      <c r="ATY165" s="10">
        <f>general_device_image.description</f>
        <v>0</v>
      </c>
      <c r="ATZ165" s="10">
        <f>general_device_image.description</f>
        <v>0</v>
      </c>
      <c r="AUA165" s="10">
        <f>general_device_image.description</f>
        <v>0</v>
      </c>
      <c r="AUB165" s="10">
        <f>general_device_image.description</f>
        <v>0</v>
      </c>
      <c r="AUC165" s="10">
        <f>general_device_image.description</f>
        <v>0</v>
      </c>
      <c r="AUD165" s="10">
        <f>general_device_image.description</f>
        <v>0</v>
      </c>
      <c r="AUE165" s="10">
        <f>general_device_image.description</f>
        <v>0</v>
      </c>
      <c r="AUF165" s="10">
        <f>general_device_image.description</f>
        <v>0</v>
      </c>
      <c r="AUG165" s="10">
        <f>general_device_image.description</f>
        <v>0</v>
      </c>
      <c r="AUH165" s="10">
        <f>general_device_image.description</f>
        <v>0</v>
      </c>
      <c r="AUI165" s="10">
        <f>general_device_image.description</f>
        <v>0</v>
      </c>
      <c r="AUJ165" s="10">
        <f>general_device_image.description</f>
        <v>0</v>
      </c>
      <c r="AUK165" s="10">
        <f>general_device_image.description</f>
        <v>0</v>
      </c>
      <c r="AUL165" s="10">
        <f>general_device_image.description</f>
        <v>0</v>
      </c>
      <c r="AUM165" s="10">
        <f>general_device_image.description</f>
        <v>0</v>
      </c>
      <c r="AUN165" s="10">
        <f>general_device_image.description</f>
        <v>0</v>
      </c>
      <c r="AUO165" s="10">
        <f>general_device_image.description</f>
        <v>0</v>
      </c>
      <c r="AUP165" s="10">
        <f>general_device_image.description</f>
        <v>0</v>
      </c>
      <c r="AUQ165" s="10">
        <f>general_device_image.description</f>
        <v>0</v>
      </c>
      <c r="AUR165" s="10">
        <f>general_device_image.description</f>
        <v>0</v>
      </c>
      <c r="AUS165" s="10">
        <f>general_device_image.description</f>
        <v>0</v>
      </c>
      <c r="AUT165" s="10">
        <f>general_device_image.description</f>
        <v>0</v>
      </c>
      <c r="AUU165" s="10">
        <f>general_device_image.description</f>
        <v>0</v>
      </c>
      <c r="AUV165" s="10">
        <f>general_device_image.description</f>
        <v>0</v>
      </c>
      <c r="AUW165" s="10">
        <f>general_device_image.description</f>
        <v>0</v>
      </c>
      <c r="AUX165" s="10">
        <f>general_device_image.description</f>
        <v>0</v>
      </c>
      <c r="AUY165" s="10">
        <f>general_device_image.description</f>
        <v>0</v>
      </c>
      <c r="AUZ165" s="10">
        <f>general_device_image.description</f>
        <v>0</v>
      </c>
      <c r="AVA165" s="10">
        <f>general_device_image.description</f>
        <v>0</v>
      </c>
      <c r="AVB165" s="10">
        <f>general_device_image.description</f>
        <v>0</v>
      </c>
      <c r="AVC165" s="10">
        <f>general_device_image.description</f>
        <v>0</v>
      </c>
      <c r="AVD165" s="10">
        <f>general_device_image.description</f>
        <v>0</v>
      </c>
      <c r="AVE165" s="10">
        <f>general_device_image.description</f>
        <v>0</v>
      </c>
      <c r="AVF165" s="10">
        <f>general_device_image.description</f>
        <v>0</v>
      </c>
      <c r="AVG165" s="10">
        <f>general_device_image.description</f>
        <v>0</v>
      </c>
      <c r="AVH165" s="10">
        <f>general_device_image.description</f>
        <v>0</v>
      </c>
      <c r="AVI165" s="10">
        <f>general_device_image.description</f>
        <v>0</v>
      </c>
      <c r="AVJ165" s="10">
        <f>general_device_image.description</f>
        <v>0</v>
      </c>
      <c r="AVK165" s="10">
        <f>general_device_image.description</f>
        <v>0</v>
      </c>
      <c r="AVL165" s="10">
        <f>general_device_image.description</f>
        <v>0</v>
      </c>
      <c r="AVM165" s="10">
        <f>general_device_image.description</f>
        <v>0</v>
      </c>
      <c r="AVN165" s="10">
        <f>general_device_image.description</f>
        <v>0</v>
      </c>
      <c r="AVO165" s="10">
        <f>general_device_image.description</f>
        <v>0</v>
      </c>
      <c r="AVP165" s="10">
        <f>general_device_image.description</f>
        <v>0</v>
      </c>
      <c r="AVQ165" s="10">
        <f>general_device_image.description</f>
        <v>0</v>
      </c>
      <c r="AVR165" s="10">
        <f>general_device_image.description</f>
        <v>0</v>
      </c>
      <c r="AVS165" s="10">
        <f>general_device_image.description</f>
        <v>0</v>
      </c>
      <c r="AVT165" s="10">
        <f>general_device_image.description</f>
        <v>0</v>
      </c>
      <c r="AVU165" s="10">
        <f>general_device_image.description</f>
        <v>0</v>
      </c>
      <c r="AVV165" s="10">
        <f>general_device_image.description</f>
        <v>0</v>
      </c>
      <c r="AVW165" s="10">
        <f>general_device_image.description</f>
        <v>0</v>
      </c>
      <c r="AVX165" s="10">
        <f>general_device_image.description</f>
        <v>0</v>
      </c>
      <c r="AVY165" s="10">
        <f>general_device_image.description</f>
        <v>0</v>
      </c>
      <c r="AVZ165" s="10">
        <f>general_device_image.description</f>
        <v>0</v>
      </c>
      <c r="AWA165" s="10">
        <f>general_device_image.description</f>
        <v>0</v>
      </c>
      <c r="AWB165" s="10">
        <f>general_device_image.description</f>
        <v>0</v>
      </c>
      <c r="AWC165" s="10">
        <f>general_device_image.description</f>
        <v>0</v>
      </c>
      <c r="AWD165" s="10">
        <f>general_device_image.description</f>
        <v>0</v>
      </c>
      <c r="AWE165" s="10">
        <f>general_device_image.description</f>
        <v>0</v>
      </c>
      <c r="AWF165" s="10">
        <f>general_device_image.description</f>
        <v>0</v>
      </c>
      <c r="AWG165" s="10">
        <f>general_device_image.description</f>
        <v>0</v>
      </c>
      <c r="AWH165" s="10">
        <f>general_device_image.description</f>
        <v>0</v>
      </c>
      <c r="AWI165" s="10">
        <f>general_device_image.description</f>
        <v>0</v>
      </c>
      <c r="AWJ165" s="10">
        <f>general_device_image.description</f>
        <v>0</v>
      </c>
      <c r="AWK165" s="10">
        <f>general_device_image.description</f>
        <v>0</v>
      </c>
      <c r="AWL165" s="10">
        <f>general_device_image.description</f>
        <v>0</v>
      </c>
      <c r="AWM165" s="10">
        <f>general_device_image.description</f>
        <v>0</v>
      </c>
      <c r="AWN165" s="10">
        <f>general_device_image.description</f>
        <v>0</v>
      </c>
      <c r="AWO165" s="10">
        <f>general_device_image.description</f>
        <v>0</v>
      </c>
      <c r="AWP165" s="10">
        <f>general_device_image.description</f>
        <v>0</v>
      </c>
      <c r="AWQ165" s="10">
        <f>general_device_image.description</f>
        <v>0</v>
      </c>
      <c r="AWR165" s="10">
        <f>general_device_image.description</f>
        <v>0</v>
      </c>
      <c r="AWS165" s="10">
        <f>general_device_image.description</f>
        <v>0</v>
      </c>
      <c r="AWT165" s="10">
        <f>general_device_image.description</f>
        <v>0</v>
      </c>
      <c r="AWU165" s="10">
        <f>general_device_image.description</f>
        <v>0</v>
      </c>
      <c r="AWV165" s="10">
        <f>general_device_image.description</f>
        <v>0</v>
      </c>
      <c r="AWW165" s="10">
        <f>general_device_image.description</f>
        <v>0</v>
      </c>
      <c r="AWX165" s="10">
        <f>general_device_image.description</f>
        <v>0</v>
      </c>
      <c r="AWY165" s="10">
        <f>general_device_image.description</f>
        <v>0</v>
      </c>
      <c r="AWZ165" s="10">
        <f>general_device_image.description</f>
        <v>0</v>
      </c>
      <c r="AXA165" s="10">
        <f>general_device_image.description</f>
        <v>0</v>
      </c>
      <c r="AXB165" s="10">
        <f>general_device_image.description</f>
        <v>0</v>
      </c>
      <c r="AXC165" s="10">
        <f>general_device_image.description</f>
        <v>0</v>
      </c>
      <c r="AXD165" s="10">
        <f>general_device_image.description</f>
        <v>0</v>
      </c>
      <c r="AXE165" s="10">
        <f>general_device_image.description</f>
        <v>0</v>
      </c>
      <c r="AXF165" s="10">
        <f>general_device_image.description</f>
        <v>0</v>
      </c>
      <c r="AXG165" s="10">
        <f>general_device_image.description</f>
        <v>0</v>
      </c>
      <c r="AXH165" s="10">
        <f>general_device_image.description</f>
        <v>0</v>
      </c>
      <c r="AXI165" s="10">
        <f>general_device_image.description</f>
        <v>0</v>
      </c>
      <c r="AXJ165" s="10">
        <f>general_device_image.description</f>
        <v>0</v>
      </c>
      <c r="AXK165" s="10">
        <f>general_device_image.description</f>
        <v>0</v>
      </c>
      <c r="AXL165" s="10">
        <f>general_device_image.description</f>
        <v>0</v>
      </c>
      <c r="AXM165" s="10">
        <f>general_device_image.description</f>
        <v>0</v>
      </c>
      <c r="AXN165" s="10">
        <f>general_device_image.description</f>
        <v>0</v>
      </c>
      <c r="AXO165" s="10">
        <f>general_device_image.description</f>
        <v>0</v>
      </c>
      <c r="AXP165" s="10">
        <f>general_device_image.description</f>
        <v>0</v>
      </c>
      <c r="AXQ165" s="10">
        <f>general_device_image.description</f>
        <v>0</v>
      </c>
      <c r="AXR165" s="10">
        <f>general_device_image.description</f>
        <v>0</v>
      </c>
      <c r="AXS165" s="10">
        <f>general_device_image.description</f>
        <v>0</v>
      </c>
      <c r="AXT165" s="10">
        <f>general_device_image.description</f>
        <v>0</v>
      </c>
      <c r="AXU165" s="10">
        <f>general_device_image.description</f>
        <v>0</v>
      </c>
      <c r="AXV165" s="10">
        <f>general_device_image.description</f>
        <v>0</v>
      </c>
      <c r="AXW165" s="10">
        <f>general_device_image.description</f>
        <v>0</v>
      </c>
      <c r="AXX165" s="10">
        <f>general_device_image.description</f>
        <v>0</v>
      </c>
      <c r="AXY165" s="10">
        <f>general_device_image.description</f>
        <v>0</v>
      </c>
      <c r="AXZ165" s="10">
        <f>general_device_image.description</f>
        <v>0</v>
      </c>
      <c r="AYA165" s="10">
        <f>general_device_image.description</f>
        <v>0</v>
      </c>
      <c r="AYB165" s="10">
        <f>general_device_image.description</f>
        <v>0</v>
      </c>
      <c r="AYC165" s="10">
        <f>general_device_image.description</f>
        <v>0</v>
      </c>
      <c r="AYD165" s="10">
        <f>general_device_image.description</f>
        <v>0</v>
      </c>
      <c r="AYE165" s="10">
        <f>general_device_image.description</f>
        <v>0</v>
      </c>
      <c r="AYF165" s="10">
        <f>general_device_image.description</f>
        <v>0</v>
      </c>
      <c r="AYG165" s="10">
        <f>general_device_image.description</f>
        <v>0</v>
      </c>
      <c r="AYH165" s="10">
        <f>general_device_image.description</f>
        <v>0</v>
      </c>
      <c r="AYI165" s="10">
        <f>general_device_image.description</f>
        <v>0</v>
      </c>
      <c r="AYJ165" s="10">
        <f>general_device_image.description</f>
        <v>0</v>
      </c>
      <c r="AYK165" s="10">
        <f>general_device_image.description</f>
        <v>0</v>
      </c>
      <c r="AYL165" s="10">
        <f>general_device_image.description</f>
        <v>0</v>
      </c>
      <c r="AYM165" s="10">
        <f>general_device_image.description</f>
        <v>0</v>
      </c>
      <c r="AYN165" s="10">
        <f>general_device_image.description</f>
        <v>0</v>
      </c>
      <c r="AYO165" s="10">
        <f>general_device_image.description</f>
        <v>0</v>
      </c>
      <c r="AYP165" s="10">
        <f>general_device_image.description</f>
        <v>0</v>
      </c>
      <c r="AYQ165" s="10">
        <f>general_device_image.description</f>
        <v>0</v>
      </c>
      <c r="AYR165" s="10">
        <f>general_device_image.description</f>
        <v>0</v>
      </c>
      <c r="AYS165" s="10">
        <f>general_device_image.description</f>
        <v>0</v>
      </c>
      <c r="AYT165" s="10">
        <f>general_device_image.description</f>
        <v>0</v>
      </c>
      <c r="AYU165" s="10">
        <f>general_device_image.description</f>
        <v>0</v>
      </c>
      <c r="AYV165" s="10">
        <f>general_device_image.description</f>
        <v>0</v>
      </c>
      <c r="AYW165" s="10">
        <f>general_device_image.description</f>
        <v>0</v>
      </c>
      <c r="AYX165" s="10">
        <f>general_device_image.description</f>
        <v>0</v>
      </c>
      <c r="AYY165" s="10">
        <f>general_device_image.description</f>
        <v>0</v>
      </c>
      <c r="AYZ165" s="10">
        <f>general_device_image.description</f>
        <v>0</v>
      </c>
      <c r="AZA165" s="10">
        <f>general_device_image.description</f>
        <v>0</v>
      </c>
      <c r="AZB165" s="10">
        <f>general_device_image.description</f>
        <v>0</v>
      </c>
      <c r="AZC165" s="10">
        <f>general_device_image.description</f>
        <v>0</v>
      </c>
      <c r="AZD165" s="10">
        <f>general_device_image.description</f>
        <v>0</v>
      </c>
      <c r="AZE165" s="10">
        <f>general_device_image.description</f>
        <v>0</v>
      </c>
      <c r="AZF165" s="10">
        <f>general_device_image.description</f>
        <v>0</v>
      </c>
      <c r="AZG165" s="10">
        <f>general_device_image.description</f>
        <v>0</v>
      </c>
      <c r="AZH165" s="10">
        <f>general_device_image.description</f>
        <v>0</v>
      </c>
      <c r="AZI165" s="10">
        <f>general_device_image.description</f>
        <v>0</v>
      </c>
      <c r="AZJ165" s="10">
        <f>general_device_image.description</f>
        <v>0</v>
      </c>
      <c r="AZK165" s="10">
        <f>general_device_image.description</f>
        <v>0</v>
      </c>
      <c r="AZL165" s="10">
        <f>general_device_image.description</f>
        <v>0</v>
      </c>
      <c r="AZM165" s="10">
        <f>general_device_image.description</f>
        <v>0</v>
      </c>
      <c r="AZN165" s="10">
        <f>general_device_image.description</f>
        <v>0</v>
      </c>
      <c r="AZO165" s="10">
        <f>general_device_image.description</f>
        <v>0</v>
      </c>
      <c r="AZP165" s="10">
        <f>general_device_image.description</f>
        <v>0</v>
      </c>
      <c r="AZQ165" s="10">
        <f>general_device_image.description</f>
        <v>0</v>
      </c>
      <c r="AZR165" s="10">
        <f>general_device_image.description</f>
        <v>0</v>
      </c>
      <c r="AZS165" s="10">
        <f>general_device_image.description</f>
        <v>0</v>
      </c>
      <c r="AZT165" s="10">
        <f>general_device_image.description</f>
        <v>0</v>
      </c>
      <c r="AZU165" s="10">
        <f>general_device_image.description</f>
        <v>0</v>
      </c>
      <c r="AZV165" s="10">
        <f>general_device_image.description</f>
        <v>0</v>
      </c>
      <c r="AZW165" s="10">
        <f>general_device_image.description</f>
        <v>0</v>
      </c>
      <c r="AZX165" s="10">
        <f>general_device_image.description</f>
        <v>0</v>
      </c>
      <c r="AZY165" s="10">
        <f>general_device_image.description</f>
        <v>0</v>
      </c>
      <c r="AZZ165" s="10">
        <f>general_device_image.description</f>
        <v>0</v>
      </c>
      <c r="BAA165" s="10">
        <f>general_device_image.description</f>
        <v>0</v>
      </c>
      <c r="BAB165" s="10">
        <f>general_device_image.description</f>
        <v>0</v>
      </c>
      <c r="BAC165" s="10">
        <f>general_device_image.description</f>
        <v>0</v>
      </c>
      <c r="BAD165" s="10">
        <f>general_device_image.description</f>
        <v>0</v>
      </c>
      <c r="BAE165" s="10">
        <f>general_device_image.description</f>
        <v>0</v>
      </c>
      <c r="BAF165" s="10">
        <f>general_device_image.description</f>
        <v>0</v>
      </c>
      <c r="BAG165" s="10">
        <f>general_device_image.description</f>
        <v>0</v>
      </c>
      <c r="BAH165" s="10">
        <f>general_device_image.description</f>
        <v>0</v>
      </c>
      <c r="BAI165" s="10">
        <f>general_device_image.description</f>
        <v>0</v>
      </c>
      <c r="BAJ165" s="10">
        <f>general_device_image.description</f>
        <v>0</v>
      </c>
      <c r="BAK165" s="10">
        <f>general_device_image.description</f>
        <v>0</v>
      </c>
      <c r="BAL165" s="10">
        <f>general_device_image.description</f>
        <v>0</v>
      </c>
      <c r="BAM165" s="10">
        <f>general_device_image.description</f>
        <v>0</v>
      </c>
      <c r="BAN165" s="10">
        <f>general_device_image.description</f>
        <v>0</v>
      </c>
      <c r="BAO165" s="10">
        <f>general_device_image.description</f>
        <v>0</v>
      </c>
      <c r="BAP165" s="10">
        <f>general_device_image.description</f>
        <v>0</v>
      </c>
      <c r="BAQ165" s="10">
        <f>general_device_image.description</f>
        <v>0</v>
      </c>
      <c r="BAR165" s="10">
        <f>general_device_image.description</f>
        <v>0</v>
      </c>
      <c r="BAS165" s="10">
        <f>general_device_image.description</f>
        <v>0</v>
      </c>
      <c r="BAT165" s="10">
        <f>general_device_image.description</f>
        <v>0</v>
      </c>
      <c r="BAU165" s="10">
        <f>general_device_image.description</f>
        <v>0</v>
      </c>
      <c r="BAV165" s="10">
        <f>general_device_image.description</f>
        <v>0</v>
      </c>
      <c r="BAW165" s="10">
        <f>general_device_image.description</f>
        <v>0</v>
      </c>
      <c r="BAX165" s="10">
        <f>general_device_image.description</f>
        <v>0</v>
      </c>
      <c r="BAY165" s="10">
        <f>general_device_image.description</f>
        <v>0</v>
      </c>
      <c r="BAZ165" s="10">
        <f>general_device_image.description</f>
        <v>0</v>
      </c>
      <c r="BBA165" s="10">
        <f>general_device_image.description</f>
        <v>0</v>
      </c>
      <c r="BBB165" s="10">
        <f>general_device_image.description</f>
        <v>0</v>
      </c>
      <c r="BBC165" s="10">
        <f>general_device_image.description</f>
        <v>0</v>
      </c>
      <c r="BBD165" s="10">
        <f>general_device_image.description</f>
        <v>0</v>
      </c>
      <c r="BBE165" s="10">
        <f>general_device_image.description</f>
        <v>0</v>
      </c>
      <c r="BBF165" s="10">
        <f>general_device_image.description</f>
        <v>0</v>
      </c>
      <c r="BBG165" s="10">
        <f>general_device_image.description</f>
        <v>0</v>
      </c>
      <c r="BBH165" s="10">
        <f>general_device_image.description</f>
        <v>0</v>
      </c>
      <c r="BBI165" s="10">
        <f>general_device_image.description</f>
        <v>0</v>
      </c>
      <c r="BBJ165" s="10">
        <f>general_device_image.description</f>
        <v>0</v>
      </c>
      <c r="BBK165" s="10">
        <f>general_device_image.description</f>
        <v>0</v>
      </c>
      <c r="BBL165" s="10">
        <f>general_device_image.description</f>
        <v>0</v>
      </c>
      <c r="BBM165" s="10">
        <f>general_device_image.description</f>
        <v>0</v>
      </c>
      <c r="BBN165" s="10">
        <f>general_device_image.description</f>
        <v>0</v>
      </c>
      <c r="BBO165" s="10">
        <f>general_device_image.description</f>
        <v>0</v>
      </c>
      <c r="BBP165" s="10">
        <f>general_device_image.description</f>
        <v>0</v>
      </c>
      <c r="BBQ165" s="10">
        <f>general_device_image.description</f>
        <v>0</v>
      </c>
      <c r="BBR165" s="10">
        <f>general_device_image.description</f>
        <v>0</v>
      </c>
      <c r="BBS165" s="10">
        <f>general_device_image.description</f>
        <v>0</v>
      </c>
      <c r="BBT165" s="10">
        <f>general_device_image.description</f>
        <v>0</v>
      </c>
      <c r="BBU165" s="10">
        <f>general_device_image.description</f>
        <v>0</v>
      </c>
      <c r="BBV165" s="10">
        <f>general_device_image.description</f>
        <v>0</v>
      </c>
      <c r="BBW165" s="10">
        <f>general_device_image.description</f>
        <v>0</v>
      </c>
      <c r="BBX165" s="10">
        <f>general_device_image.description</f>
        <v>0</v>
      </c>
      <c r="BBY165" s="10">
        <f>general_device_image.description</f>
        <v>0</v>
      </c>
      <c r="BBZ165" s="10">
        <f>general_device_image.description</f>
        <v>0</v>
      </c>
      <c r="BCA165" s="10">
        <f>general_device_image.description</f>
        <v>0</v>
      </c>
      <c r="BCB165" s="10">
        <f>general_device_image.description</f>
        <v>0</v>
      </c>
      <c r="BCC165" s="10">
        <f>general_device_image.description</f>
        <v>0</v>
      </c>
      <c r="BCD165" s="10">
        <f>general_device_image.description</f>
        <v>0</v>
      </c>
      <c r="BCE165" s="10">
        <f>general_device_image.description</f>
        <v>0</v>
      </c>
      <c r="BCF165" s="10">
        <f>general_device_image.description</f>
        <v>0</v>
      </c>
      <c r="BCG165" s="10">
        <f>general_device_image.description</f>
        <v>0</v>
      </c>
      <c r="BCH165" s="10">
        <f>general_device_image.description</f>
        <v>0</v>
      </c>
      <c r="BCI165" s="10">
        <f>general_device_image.description</f>
        <v>0</v>
      </c>
      <c r="BCJ165" s="10">
        <f>general_device_image.description</f>
        <v>0</v>
      </c>
      <c r="BCK165" s="10">
        <f>general_device_image.description</f>
        <v>0</v>
      </c>
      <c r="BCL165" s="10">
        <f>general_device_image.description</f>
        <v>0</v>
      </c>
      <c r="BCM165" s="10">
        <f>general_device_image.description</f>
        <v>0</v>
      </c>
      <c r="BCN165" s="10">
        <f>general_device_image.description</f>
        <v>0</v>
      </c>
      <c r="BCO165" s="10">
        <f>general_device_image.description</f>
        <v>0</v>
      </c>
      <c r="BCP165" s="10">
        <f>general_device_image.description</f>
        <v>0</v>
      </c>
      <c r="BCQ165" s="10">
        <f>general_device_image.description</f>
        <v>0</v>
      </c>
      <c r="BCR165" s="10">
        <f>general_device_image.description</f>
        <v>0</v>
      </c>
      <c r="BCS165" s="10">
        <f>general_device_image.description</f>
        <v>0</v>
      </c>
      <c r="BCT165" s="10">
        <f>general_device_image.description</f>
        <v>0</v>
      </c>
      <c r="BCU165" s="10">
        <f>general_device_image.description</f>
        <v>0</v>
      </c>
      <c r="BCV165" s="10">
        <f>general_device_image.description</f>
        <v>0</v>
      </c>
      <c r="BCW165" s="10">
        <f>general_device_image.description</f>
        <v>0</v>
      </c>
      <c r="BCX165" s="10">
        <f>general_device_image.description</f>
        <v>0</v>
      </c>
      <c r="BCY165" s="10">
        <f>general_device_image.description</f>
        <v>0</v>
      </c>
      <c r="BCZ165" s="10">
        <f>general_device_image.description</f>
        <v>0</v>
      </c>
      <c r="BDA165" s="10">
        <f>general_device_image.description</f>
        <v>0</v>
      </c>
      <c r="BDB165" s="10">
        <f>general_device_image.description</f>
        <v>0</v>
      </c>
      <c r="BDC165" s="10">
        <f>general_device_image.description</f>
        <v>0</v>
      </c>
      <c r="BDD165" s="10">
        <f>general_device_image.description</f>
        <v>0</v>
      </c>
      <c r="BDE165" s="10">
        <f>general_device_image.description</f>
        <v>0</v>
      </c>
      <c r="BDF165" s="10">
        <f>general_device_image.description</f>
        <v>0</v>
      </c>
      <c r="BDG165" s="10">
        <f>general_device_image.description</f>
        <v>0</v>
      </c>
      <c r="BDH165" s="10">
        <f>general_device_image.description</f>
        <v>0</v>
      </c>
      <c r="BDI165" s="10">
        <f>general_device_image.description</f>
        <v>0</v>
      </c>
      <c r="BDJ165" s="10">
        <f>general_device_image.description</f>
        <v>0</v>
      </c>
      <c r="BDK165" s="10">
        <f>general_device_image.description</f>
        <v>0</v>
      </c>
      <c r="BDL165" s="10">
        <f>general_device_image.description</f>
        <v>0</v>
      </c>
      <c r="BDM165" s="10">
        <f>general_device_image.description</f>
        <v>0</v>
      </c>
      <c r="BDN165" s="10">
        <f>general_device_image.description</f>
        <v>0</v>
      </c>
      <c r="BDO165" s="10">
        <f>general_device_image.description</f>
        <v>0</v>
      </c>
      <c r="BDP165" s="10">
        <f>general_device_image.description</f>
        <v>0</v>
      </c>
      <c r="BDQ165" s="10">
        <f>general_device_image.description</f>
        <v>0</v>
      </c>
      <c r="BDR165" s="10">
        <f>general_device_image.description</f>
        <v>0</v>
      </c>
      <c r="BDS165" s="10">
        <f>general_device_image.description</f>
        <v>0</v>
      </c>
      <c r="BDT165" s="10">
        <f>general_device_image.description</f>
        <v>0</v>
      </c>
      <c r="BDU165" s="10">
        <f>general_device_image.description</f>
        <v>0</v>
      </c>
      <c r="BDV165" s="10">
        <f>general_device_image.description</f>
        <v>0</v>
      </c>
      <c r="BDW165" s="10">
        <f>general_device_image.description</f>
        <v>0</v>
      </c>
      <c r="BDX165" s="10">
        <f>general_device_image.description</f>
        <v>0</v>
      </c>
      <c r="BDY165" s="10">
        <f>general_device_image.description</f>
        <v>0</v>
      </c>
      <c r="BDZ165" s="10">
        <f>general_device_image.description</f>
        <v>0</v>
      </c>
      <c r="BEA165" s="10">
        <f>general_device_image.description</f>
        <v>0</v>
      </c>
      <c r="BEB165" s="10">
        <f>general_device_image.description</f>
        <v>0</v>
      </c>
      <c r="BEC165" s="10">
        <f>general_device_image.description</f>
        <v>0</v>
      </c>
      <c r="BED165" s="10">
        <f>general_device_image.description</f>
        <v>0</v>
      </c>
      <c r="BEE165" s="10">
        <f>general_device_image.description</f>
        <v>0</v>
      </c>
      <c r="BEF165" s="10">
        <f>general_device_image.description</f>
        <v>0</v>
      </c>
      <c r="BEG165" s="10">
        <f>general_device_image.description</f>
        <v>0</v>
      </c>
      <c r="BEH165" s="10">
        <f>general_device_image.description</f>
        <v>0</v>
      </c>
      <c r="BEI165" s="10">
        <f>general_device_image.description</f>
        <v>0</v>
      </c>
      <c r="BEJ165" s="10">
        <f>general_device_image.description</f>
        <v>0</v>
      </c>
      <c r="BEK165" s="10">
        <f>general_device_image.description</f>
        <v>0</v>
      </c>
      <c r="BEL165" s="10">
        <f>general_device_image.description</f>
        <v>0</v>
      </c>
      <c r="BEM165" s="10">
        <f>general_device_image.description</f>
        <v>0</v>
      </c>
      <c r="BEN165" s="10">
        <f>general_device_image.description</f>
        <v>0</v>
      </c>
      <c r="BEO165" s="10">
        <f>general_device_image.description</f>
        <v>0</v>
      </c>
      <c r="BEP165" s="10">
        <f>general_device_image.description</f>
        <v>0</v>
      </c>
      <c r="BEQ165" s="10">
        <f>general_device_image.description</f>
        <v>0</v>
      </c>
      <c r="BER165" s="10">
        <f>general_device_image.description</f>
        <v>0</v>
      </c>
      <c r="BES165" s="10">
        <f>general_device_image.description</f>
        <v>0</v>
      </c>
      <c r="BET165" s="10">
        <f>general_device_image.description</f>
        <v>0</v>
      </c>
      <c r="BEU165" s="10">
        <f>general_device_image.description</f>
        <v>0</v>
      </c>
      <c r="BEV165" s="10">
        <f>general_device_image.description</f>
        <v>0</v>
      </c>
      <c r="BEW165" s="10">
        <f>general_device_image.description</f>
        <v>0</v>
      </c>
      <c r="BEX165" s="10">
        <f>general_device_image.description</f>
        <v>0</v>
      </c>
      <c r="BEY165" s="10">
        <f>general_device_image.description</f>
        <v>0</v>
      </c>
      <c r="BEZ165" s="10">
        <f>general_device_image.description</f>
        <v>0</v>
      </c>
      <c r="BFA165" s="10">
        <f>general_device_image.description</f>
        <v>0</v>
      </c>
      <c r="BFB165" s="10">
        <f>general_device_image.description</f>
        <v>0</v>
      </c>
      <c r="BFC165" s="10">
        <f>general_device_image.description</f>
        <v>0</v>
      </c>
      <c r="BFD165" s="10">
        <f>general_device_image.description</f>
        <v>0</v>
      </c>
      <c r="BFE165" s="10">
        <f>general_device_image.description</f>
        <v>0</v>
      </c>
      <c r="BFF165" s="10">
        <f>general_device_image.description</f>
        <v>0</v>
      </c>
      <c r="BFG165" s="10">
        <f>general_device_image.description</f>
        <v>0</v>
      </c>
      <c r="BFH165" s="10">
        <f>general_device_image.description</f>
        <v>0</v>
      </c>
      <c r="BFI165" s="10">
        <f>general_device_image.description</f>
        <v>0</v>
      </c>
      <c r="BFJ165" s="10">
        <f>general_device_image.description</f>
        <v>0</v>
      </c>
      <c r="BFK165" s="10">
        <f>general_device_image.description</f>
        <v>0</v>
      </c>
      <c r="BFL165" s="10">
        <f>general_device_image.description</f>
        <v>0</v>
      </c>
      <c r="BFM165" s="10">
        <f>general_device_image.description</f>
        <v>0</v>
      </c>
      <c r="BFN165" s="10">
        <f>general_device_image.description</f>
        <v>0</v>
      </c>
      <c r="BFO165" s="10">
        <f>general_device_image.description</f>
        <v>0</v>
      </c>
      <c r="BFP165" s="10">
        <f>general_device_image.description</f>
        <v>0</v>
      </c>
      <c r="BFQ165" s="10">
        <f>general_device_image.description</f>
        <v>0</v>
      </c>
      <c r="BFR165" s="10">
        <f>general_device_image.description</f>
        <v>0</v>
      </c>
      <c r="BFS165" s="10">
        <f>general_device_image.description</f>
        <v>0</v>
      </c>
      <c r="BFT165" s="10">
        <f>general_device_image.description</f>
        <v>0</v>
      </c>
      <c r="BFU165" s="10">
        <f>general_device_image.description</f>
        <v>0</v>
      </c>
      <c r="BFV165" s="10">
        <f>general_device_image.description</f>
        <v>0</v>
      </c>
      <c r="BFW165" s="10">
        <f>general_device_image.description</f>
        <v>0</v>
      </c>
      <c r="BFX165" s="10">
        <f>general_device_image.description</f>
        <v>0</v>
      </c>
      <c r="BFY165" s="10">
        <f>general_device_image.description</f>
        <v>0</v>
      </c>
      <c r="BFZ165" s="10">
        <f>general_device_image.description</f>
        <v>0</v>
      </c>
      <c r="BGA165" s="10">
        <f>general_device_image.description</f>
        <v>0</v>
      </c>
      <c r="BGB165" s="10">
        <f>general_device_image.description</f>
        <v>0</v>
      </c>
      <c r="BGC165" s="10">
        <f>general_device_image.description</f>
        <v>0</v>
      </c>
      <c r="BGD165" s="10">
        <f>general_device_image.description</f>
        <v>0</v>
      </c>
      <c r="BGE165" s="10">
        <f>general_device_image.description</f>
        <v>0</v>
      </c>
      <c r="BGF165" s="10">
        <f>general_device_image.description</f>
        <v>0</v>
      </c>
      <c r="BGG165" s="10">
        <f>general_device_image.description</f>
        <v>0</v>
      </c>
      <c r="BGH165" s="10">
        <f>general_device_image.description</f>
        <v>0</v>
      </c>
      <c r="BGI165" s="10">
        <f>general_device_image.description</f>
        <v>0</v>
      </c>
      <c r="BGJ165" s="10">
        <f>general_device_image.description</f>
        <v>0</v>
      </c>
      <c r="BGK165" s="10">
        <f>general_device_image.description</f>
        <v>0</v>
      </c>
      <c r="BGL165" s="10">
        <f>general_device_image.description</f>
        <v>0</v>
      </c>
      <c r="BGM165" s="10">
        <f>general_device_image.description</f>
        <v>0</v>
      </c>
      <c r="BGN165" s="10">
        <f>general_device_image.description</f>
        <v>0</v>
      </c>
      <c r="BGO165" s="10">
        <f>general_device_image.description</f>
        <v>0</v>
      </c>
      <c r="BGP165" s="10">
        <f>general_device_image.description</f>
        <v>0</v>
      </c>
      <c r="BGQ165" s="10">
        <f>general_device_image.description</f>
        <v>0</v>
      </c>
      <c r="BGR165" s="10">
        <f>general_device_image.description</f>
        <v>0</v>
      </c>
      <c r="BGS165" s="10">
        <f>general_device_image.description</f>
        <v>0</v>
      </c>
      <c r="BGT165" s="10">
        <f>general_device_image.description</f>
        <v>0</v>
      </c>
      <c r="BGU165" s="10">
        <f>general_device_image.description</f>
        <v>0</v>
      </c>
      <c r="BGV165" s="10">
        <f>general_device_image.description</f>
        <v>0</v>
      </c>
      <c r="BGW165" s="10">
        <f>general_device_image.description</f>
        <v>0</v>
      </c>
      <c r="BGX165" s="10">
        <f>general_device_image.description</f>
        <v>0</v>
      </c>
      <c r="BGY165" s="10">
        <f>general_device_image.description</f>
        <v>0</v>
      </c>
      <c r="BGZ165" s="10">
        <f>general_device_image.description</f>
        <v>0</v>
      </c>
      <c r="BHA165" s="10">
        <f>general_device_image.description</f>
        <v>0</v>
      </c>
      <c r="BHB165" s="10">
        <f>general_device_image.description</f>
        <v>0</v>
      </c>
      <c r="BHC165" s="10">
        <f>general_device_image.description</f>
        <v>0</v>
      </c>
      <c r="BHD165" s="10">
        <f>general_device_image.description</f>
        <v>0</v>
      </c>
      <c r="BHE165" s="10">
        <f>general_device_image.description</f>
        <v>0</v>
      </c>
      <c r="BHF165" s="10">
        <f>general_device_image.description</f>
        <v>0</v>
      </c>
      <c r="BHG165" s="10">
        <f>general_device_image.description</f>
        <v>0</v>
      </c>
      <c r="BHH165" s="10">
        <f>general_device_image.description</f>
        <v>0</v>
      </c>
      <c r="BHI165" s="10">
        <f>general_device_image.description</f>
        <v>0</v>
      </c>
      <c r="BHJ165" s="10">
        <f>general_device_image.description</f>
        <v>0</v>
      </c>
      <c r="BHK165" s="10">
        <f>general_device_image.description</f>
        <v>0</v>
      </c>
      <c r="BHL165" s="10">
        <f>general_device_image.description</f>
        <v>0</v>
      </c>
      <c r="BHM165" s="10">
        <f>general_device_image.description</f>
        <v>0</v>
      </c>
      <c r="BHN165" s="10">
        <f>general_device_image.description</f>
        <v>0</v>
      </c>
      <c r="BHO165" s="10">
        <f>general_device_image.description</f>
        <v>0</v>
      </c>
      <c r="BHP165" s="10">
        <f>general_device_image.description</f>
        <v>0</v>
      </c>
      <c r="BHQ165" s="10">
        <f>general_device_image.description</f>
        <v>0</v>
      </c>
      <c r="BHR165" s="10">
        <f>general_device_image.description</f>
        <v>0</v>
      </c>
      <c r="BHS165" s="10">
        <f>general_device_image.description</f>
        <v>0</v>
      </c>
      <c r="BHT165" s="10">
        <f>general_device_image.description</f>
        <v>0</v>
      </c>
      <c r="BHU165" s="10">
        <f>general_device_image.description</f>
        <v>0</v>
      </c>
      <c r="BHV165" s="10">
        <f>general_device_image.description</f>
        <v>0</v>
      </c>
      <c r="BHW165" s="10">
        <f>general_device_image.description</f>
        <v>0</v>
      </c>
      <c r="BHX165" s="10">
        <f>general_device_image.description</f>
        <v>0</v>
      </c>
      <c r="BHY165" s="10">
        <f>general_device_image.description</f>
        <v>0</v>
      </c>
      <c r="BHZ165" s="10">
        <f>general_device_image.description</f>
        <v>0</v>
      </c>
      <c r="BIA165" s="10">
        <f>general_device_image.description</f>
        <v>0</v>
      </c>
      <c r="BIB165" s="10">
        <f>general_device_image.description</f>
        <v>0</v>
      </c>
      <c r="BIC165" s="10">
        <f>general_device_image.description</f>
        <v>0</v>
      </c>
      <c r="BID165" s="10">
        <f>general_device_image.description</f>
        <v>0</v>
      </c>
      <c r="BIE165" s="10">
        <f>general_device_image.description</f>
        <v>0</v>
      </c>
      <c r="BIF165" s="10">
        <f>general_device_image.description</f>
        <v>0</v>
      </c>
      <c r="BIG165" s="10">
        <f>general_device_image.description</f>
        <v>0</v>
      </c>
      <c r="BIH165" s="10">
        <f>general_device_image.description</f>
        <v>0</v>
      </c>
      <c r="BII165" s="10">
        <f>general_device_image.description</f>
        <v>0</v>
      </c>
      <c r="BIJ165" s="10">
        <f>general_device_image.description</f>
        <v>0</v>
      </c>
      <c r="BIK165" s="10">
        <f>general_device_image.description</f>
        <v>0</v>
      </c>
      <c r="BIL165" s="10">
        <f>general_device_image.description</f>
        <v>0</v>
      </c>
      <c r="BIM165" s="10">
        <f>general_device_image.description</f>
        <v>0</v>
      </c>
      <c r="BIN165" s="10">
        <f>general_device_image.description</f>
        <v>0</v>
      </c>
      <c r="BIO165" s="10">
        <f>general_device_image.description</f>
        <v>0</v>
      </c>
      <c r="BIP165" s="10">
        <f>general_device_image.description</f>
        <v>0</v>
      </c>
      <c r="BIQ165" s="10">
        <f>general_device_image.description</f>
        <v>0</v>
      </c>
      <c r="BIR165" s="10">
        <f>general_device_image.description</f>
        <v>0</v>
      </c>
      <c r="BIS165" s="10">
        <f>general_device_image.description</f>
        <v>0</v>
      </c>
      <c r="BIT165" s="10">
        <f>general_device_image.description</f>
        <v>0</v>
      </c>
      <c r="BIU165" s="10">
        <f>general_device_image.description</f>
        <v>0</v>
      </c>
      <c r="BIV165" s="10">
        <f>general_device_image.description</f>
        <v>0</v>
      </c>
      <c r="BIW165" s="10">
        <f>general_device_image.description</f>
        <v>0</v>
      </c>
      <c r="BIX165" s="10">
        <f>general_device_image.description</f>
        <v>0</v>
      </c>
      <c r="BIY165" s="10">
        <f>general_device_image.description</f>
        <v>0</v>
      </c>
      <c r="BIZ165" s="10">
        <f>general_device_image.description</f>
        <v>0</v>
      </c>
      <c r="BJA165" s="10">
        <f>general_device_image.description</f>
        <v>0</v>
      </c>
      <c r="BJB165" s="10">
        <f>general_device_image.description</f>
        <v>0</v>
      </c>
      <c r="BJC165" s="10">
        <f>general_device_image.description</f>
        <v>0</v>
      </c>
      <c r="BJD165" s="10">
        <f>general_device_image.description</f>
        <v>0</v>
      </c>
      <c r="BJE165" s="10">
        <f>general_device_image.description</f>
        <v>0</v>
      </c>
      <c r="BJF165" s="10">
        <f>general_device_image.description</f>
        <v>0</v>
      </c>
      <c r="BJG165" s="10">
        <f>general_device_image.description</f>
        <v>0</v>
      </c>
      <c r="BJH165" s="10">
        <f>general_device_image.description</f>
        <v>0</v>
      </c>
      <c r="BJI165" s="10">
        <f>general_device_image.description</f>
        <v>0</v>
      </c>
      <c r="BJJ165" s="10">
        <f>general_device_image.description</f>
        <v>0</v>
      </c>
      <c r="BJK165" s="10">
        <f>general_device_image.description</f>
        <v>0</v>
      </c>
      <c r="BJL165" s="10">
        <f>general_device_image.description</f>
        <v>0</v>
      </c>
      <c r="BJM165" s="10">
        <f>general_device_image.description</f>
        <v>0</v>
      </c>
      <c r="BJN165" s="10">
        <f>general_device_image.description</f>
        <v>0</v>
      </c>
      <c r="BJO165" s="10">
        <f>general_device_image.description</f>
        <v>0</v>
      </c>
      <c r="BJP165" s="10">
        <f>general_device_image.description</f>
        <v>0</v>
      </c>
      <c r="BJQ165" s="10">
        <f>general_device_image.description</f>
        <v>0</v>
      </c>
      <c r="BJR165" s="10">
        <f>general_device_image.description</f>
        <v>0</v>
      </c>
      <c r="BJS165" s="10">
        <f>general_device_image.description</f>
        <v>0</v>
      </c>
      <c r="BJT165" s="10">
        <f>general_device_image.description</f>
        <v>0</v>
      </c>
      <c r="BJU165" s="10">
        <f>general_device_image.description</f>
        <v>0</v>
      </c>
      <c r="BJV165" s="10">
        <f>general_device_image.description</f>
        <v>0</v>
      </c>
      <c r="BJW165" s="10">
        <f>general_device_image.description</f>
        <v>0</v>
      </c>
      <c r="BJX165" s="10">
        <f>general_device_image.description</f>
        <v>0</v>
      </c>
      <c r="BJY165" s="10">
        <f>general_device_image.description</f>
        <v>0</v>
      </c>
      <c r="BJZ165" s="10">
        <f>general_device_image.description</f>
        <v>0</v>
      </c>
      <c r="BKA165" s="10">
        <f>general_device_image.description</f>
        <v>0</v>
      </c>
      <c r="BKB165" s="10">
        <f>general_device_image.description</f>
        <v>0</v>
      </c>
      <c r="BKC165" s="10">
        <f>general_device_image.description</f>
        <v>0</v>
      </c>
      <c r="BKD165" s="10">
        <f>general_device_image.description</f>
        <v>0</v>
      </c>
      <c r="BKE165" s="10">
        <f>general_device_image.description</f>
        <v>0</v>
      </c>
      <c r="BKF165" s="10">
        <f>general_device_image.description</f>
        <v>0</v>
      </c>
      <c r="BKG165" s="10">
        <f>general_device_image.description</f>
        <v>0</v>
      </c>
      <c r="BKH165" s="10">
        <f>general_device_image.description</f>
        <v>0</v>
      </c>
      <c r="BKI165" s="10">
        <f>general_device_image.description</f>
        <v>0</v>
      </c>
      <c r="BKJ165" s="10">
        <f>general_device_image.description</f>
        <v>0</v>
      </c>
      <c r="BKK165" s="10">
        <f>general_device_image.description</f>
        <v>0</v>
      </c>
      <c r="BKL165" s="10">
        <f>general_device_image.description</f>
        <v>0</v>
      </c>
      <c r="BKM165" s="10">
        <f>general_device_image.description</f>
        <v>0</v>
      </c>
      <c r="BKN165" s="10">
        <f>general_device_image.description</f>
        <v>0</v>
      </c>
      <c r="BKO165" s="10">
        <f>general_device_image.description</f>
        <v>0</v>
      </c>
      <c r="BKP165" s="10">
        <f>general_device_image.description</f>
        <v>0</v>
      </c>
      <c r="BKQ165" s="10">
        <f>general_device_image.description</f>
        <v>0</v>
      </c>
      <c r="BKR165" s="10">
        <f>general_device_image.description</f>
        <v>0</v>
      </c>
      <c r="BKS165" s="10">
        <f>general_device_image.description</f>
        <v>0</v>
      </c>
      <c r="BKT165" s="10">
        <f>general_device_image.description</f>
        <v>0</v>
      </c>
      <c r="BKU165" s="10">
        <f>general_device_image.description</f>
        <v>0</v>
      </c>
      <c r="BKV165" s="10">
        <f>general_device_image.description</f>
        <v>0</v>
      </c>
      <c r="BKW165" s="10">
        <f>general_device_image.description</f>
        <v>0</v>
      </c>
      <c r="BKX165" s="10">
        <f>general_device_image.description</f>
        <v>0</v>
      </c>
      <c r="BKY165" s="10">
        <f>general_device_image.description</f>
        <v>0</v>
      </c>
      <c r="BKZ165" s="10">
        <f>general_device_image.description</f>
        <v>0</v>
      </c>
      <c r="BLA165" s="10">
        <f>general_device_image.description</f>
        <v>0</v>
      </c>
      <c r="BLB165" s="10">
        <f>general_device_image.description</f>
        <v>0</v>
      </c>
      <c r="BLC165" s="10">
        <f>general_device_image.description</f>
        <v>0</v>
      </c>
      <c r="BLD165" s="10">
        <f>general_device_image.description</f>
        <v>0</v>
      </c>
      <c r="BLE165" s="10">
        <f>general_device_image.description</f>
        <v>0</v>
      </c>
      <c r="BLF165" s="10">
        <f>general_device_image.description</f>
        <v>0</v>
      </c>
      <c r="BLG165" s="10">
        <f>general_device_image.description</f>
        <v>0</v>
      </c>
      <c r="BLH165" s="10">
        <f>general_device_image.description</f>
        <v>0</v>
      </c>
      <c r="BLI165" s="10">
        <f>general_device_image.description</f>
        <v>0</v>
      </c>
      <c r="BLJ165" s="10">
        <f>general_device_image.description</f>
        <v>0</v>
      </c>
      <c r="BLK165" s="10">
        <f>general_device_image.description</f>
        <v>0</v>
      </c>
      <c r="BLL165" s="10">
        <f>general_device_image.description</f>
        <v>0</v>
      </c>
      <c r="BLM165" s="10">
        <f>general_device_image.description</f>
        <v>0</v>
      </c>
      <c r="BLN165" s="10">
        <f>general_device_image.description</f>
        <v>0</v>
      </c>
      <c r="BLO165" s="10">
        <f>general_device_image.description</f>
        <v>0</v>
      </c>
      <c r="BLP165" s="10">
        <f>general_device_image.description</f>
        <v>0</v>
      </c>
      <c r="BLQ165" s="10">
        <f>general_device_image.description</f>
        <v>0</v>
      </c>
      <c r="BLR165" s="10">
        <f>general_device_image.description</f>
        <v>0</v>
      </c>
      <c r="BLS165" s="10">
        <f>general_device_image.description</f>
        <v>0</v>
      </c>
      <c r="BLT165" s="10">
        <f>general_device_image.description</f>
        <v>0</v>
      </c>
      <c r="BLU165" s="10">
        <f>general_device_image.description</f>
        <v>0</v>
      </c>
      <c r="BLV165" s="10">
        <f>general_device_image.description</f>
        <v>0</v>
      </c>
      <c r="BLW165" s="10">
        <f>general_device_image.description</f>
        <v>0</v>
      </c>
      <c r="BLX165" s="10">
        <f>general_device_image.description</f>
        <v>0</v>
      </c>
      <c r="BLY165" s="10">
        <f>general_device_image.description</f>
        <v>0</v>
      </c>
      <c r="BLZ165" s="10">
        <f>general_device_image.description</f>
        <v>0</v>
      </c>
      <c r="BMA165" s="10">
        <f>general_device_image.description</f>
        <v>0</v>
      </c>
      <c r="BMB165" s="10">
        <f>general_device_image.description</f>
        <v>0</v>
      </c>
      <c r="BMC165" s="10">
        <f>general_device_image.description</f>
        <v>0</v>
      </c>
      <c r="BMD165" s="10">
        <f>general_device_image.description</f>
        <v>0</v>
      </c>
      <c r="BME165" s="10">
        <f>general_device_image.description</f>
        <v>0</v>
      </c>
      <c r="BMF165" s="10">
        <f>general_device_image.description</f>
        <v>0</v>
      </c>
      <c r="BMG165" s="10">
        <f>general_device_image.description</f>
        <v>0</v>
      </c>
      <c r="BMH165" s="10">
        <f>general_device_image.description</f>
        <v>0</v>
      </c>
      <c r="BMI165" s="10">
        <f>general_device_image.description</f>
        <v>0</v>
      </c>
      <c r="BMJ165" s="10">
        <f>general_device_image.description</f>
        <v>0</v>
      </c>
      <c r="BMK165" s="10">
        <f>general_device_image.description</f>
        <v>0</v>
      </c>
      <c r="BML165" s="10">
        <f>general_device_image.description</f>
        <v>0</v>
      </c>
      <c r="BMM165" s="10">
        <f>general_device_image.description</f>
        <v>0</v>
      </c>
      <c r="BMN165" s="10">
        <f>general_device_image.description</f>
        <v>0</v>
      </c>
      <c r="BMO165" s="10">
        <f>general_device_image.description</f>
        <v>0</v>
      </c>
      <c r="BMP165" s="10">
        <f>general_device_image.description</f>
        <v>0</v>
      </c>
      <c r="BMQ165" s="10">
        <f>general_device_image.description</f>
        <v>0</v>
      </c>
      <c r="BMR165" s="10">
        <f>general_device_image.description</f>
        <v>0</v>
      </c>
      <c r="BMS165" s="10">
        <f>general_device_image.description</f>
        <v>0</v>
      </c>
      <c r="BMT165" s="10">
        <f>general_device_image.description</f>
        <v>0</v>
      </c>
      <c r="BMU165" s="10">
        <f>general_device_image.description</f>
        <v>0</v>
      </c>
      <c r="BMV165" s="10">
        <f>general_device_image.description</f>
        <v>0</v>
      </c>
      <c r="BMW165" s="10">
        <f>general_device_image.description</f>
        <v>0</v>
      </c>
      <c r="BMX165" s="10">
        <f>general_device_image.description</f>
        <v>0</v>
      </c>
      <c r="BMY165" s="10">
        <f>general_device_image.description</f>
        <v>0</v>
      </c>
      <c r="BMZ165" s="10">
        <f>general_device_image.description</f>
        <v>0</v>
      </c>
      <c r="BNA165" s="10">
        <f>general_device_image.description</f>
        <v>0</v>
      </c>
      <c r="BNB165" s="10">
        <f>general_device_image.description</f>
        <v>0</v>
      </c>
      <c r="BNC165" s="10">
        <f>general_device_image.description</f>
        <v>0</v>
      </c>
      <c r="BND165" s="10">
        <f>general_device_image.description</f>
        <v>0</v>
      </c>
      <c r="BNE165" s="10">
        <f>general_device_image.description</f>
        <v>0</v>
      </c>
      <c r="BNF165" s="10">
        <f>general_device_image.description</f>
        <v>0</v>
      </c>
      <c r="BNG165" s="10">
        <f>general_device_image.description</f>
        <v>0</v>
      </c>
      <c r="BNH165" s="10">
        <f>general_device_image.description</f>
        <v>0</v>
      </c>
      <c r="BNI165" s="10">
        <f>general_device_image.description</f>
        <v>0</v>
      </c>
      <c r="BNJ165" s="10">
        <f>general_device_image.description</f>
        <v>0</v>
      </c>
      <c r="BNK165" s="10">
        <f>general_device_image.description</f>
        <v>0</v>
      </c>
      <c r="BNL165" s="10">
        <f>general_device_image.description</f>
        <v>0</v>
      </c>
      <c r="BNM165" s="10">
        <f>general_device_image.description</f>
        <v>0</v>
      </c>
      <c r="BNN165" s="10">
        <f>general_device_image.description</f>
        <v>0</v>
      </c>
      <c r="BNO165" s="10">
        <f>general_device_image.description</f>
        <v>0</v>
      </c>
      <c r="BNP165" s="10">
        <f>general_device_image.description</f>
        <v>0</v>
      </c>
      <c r="BNQ165" s="10">
        <f>general_device_image.description</f>
        <v>0</v>
      </c>
      <c r="BNR165" s="10">
        <f>general_device_image.description</f>
        <v>0</v>
      </c>
      <c r="BNS165" s="10">
        <f>general_device_image.description</f>
        <v>0</v>
      </c>
      <c r="BNT165" s="10">
        <f>general_device_image.description</f>
        <v>0</v>
      </c>
      <c r="BNU165" s="10">
        <f>general_device_image.description</f>
        <v>0</v>
      </c>
      <c r="BNV165" s="10">
        <f>general_device_image.description</f>
        <v>0</v>
      </c>
      <c r="BNW165" s="10">
        <f>general_device_image.description</f>
        <v>0</v>
      </c>
      <c r="BNX165" s="10">
        <f>general_device_image.description</f>
        <v>0</v>
      </c>
      <c r="BNY165" s="10">
        <f>general_device_image.description</f>
        <v>0</v>
      </c>
      <c r="BNZ165" s="10">
        <f>general_device_image.description</f>
        <v>0</v>
      </c>
      <c r="BOA165" s="10">
        <f>general_device_image.description</f>
        <v>0</v>
      </c>
      <c r="BOB165" s="10">
        <f>general_device_image.description</f>
        <v>0</v>
      </c>
      <c r="BOC165" s="10">
        <f>general_device_image.description</f>
        <v>0</v>
      </c>
      <c r="BOD165" s="10">
        <f>general_device_image.description</f>
        <v>0</v>
      </c>
      <c r="BOE165" s="10">
        <f>general_device_image.description</f>
        <v>0</v>
      </c>
      <c r="BOF165" s="10">
        <f>general_device_image.description</f>
        <v>0</v>
      </c>
      <c r="BOG165" s="10">
        <f>general_device_image.description</f>
        <v>0</v>
      </c>
      <c r="BOH165" s="10">
        <f>general_device_image.description</f>
        <v>0</v>
      </c>
      <c r="BOI165" s="10">
        <f>general_device_image.description</f>
        <v>0</v>
      </c>
      <c r="BOJ165" s="10">
        <f>general_device_image.description</f>
        <v>0</v>
      </c>
      <c r="BOK165" s="10">
        <f>general_device_image.description</f>
        <v>0</v>
      </c>
      <c r="BOL165" s="10">
        <f>general_device_image.description</f>
        <v>0</v>
      </c>
      <c r="BOM165" s="10">
        <f>general_device_image.description</f>
        <v>0</v>
      </c>
      <c r="BON165" s="10">
        <f>general_device_image.description</f>
        <v>0</v>
      </c>
      <c r="BOO165" s="10">
        <f>general_device_image.description</f>
        <v>0</v>
      </c>
      <c r="BOP165" s="10">
        <f>general_device_image.description</f>
        <v>0</v>
      </c>
      <c r="BOQ165" s="10">
        <f>general_device_image.description</f>
        <v>0</v>
      </c>
      <c r="BOR165" s="10">
        <f>general_device_image.description</f>
        <v>0</v>
      </c>
      <c r="BOS165" s="10">
        <f>general_device_image.description</f>
        <v>0</v>
      </c>
      <c r="BOT165" s="10">
        <f>general_device_image.description</f>
        <v>0</v>
      </c>
      <c r="BOU165" s="10">
        <f>general_device_image.description</f>
        <v>0</v>
      </c>
      <c r="BOV165" s="10">
        <f>general_device_image.description</f>
        <v>0</v>
      </c>
      <c r="BOW165" s="10">
        <f>general_device_image.description</f>
        <v>0</v>
      </c>
      <c r="BOX165" s="10">
        <f>general_device_image.description</f>
        <v>0</v>
      </c>
      <c r="BOY165" s="10">
        <f>general_device_image.description</f>
        <v>0</v>
      </c>
      <c r="BOZ165" s="10">
        <f>general_device_image.description</f>
        <v>0</v>
      </c>
      <c r="BPA165" s="10">
        <f>general_device_image.description</f>
        <v>0</v>
      </c>
      <c r="BPB165" s="10">
        <f>general_device_image.description</f>
        <v>0</v>
      </c>
      <c r="BPC165" s="10">
        <f>general_device_image.description</f>
        <v>0</v>
      </c>
      <c r="BPD165" s="10">
        <f>general_device_image.description</f>
        <v>0</v>
      </c>
      <c r="BPE165" s="10">
        <f>general_device_image.description</f>
        <v>0</v>
      </c>
      <c r="BPF165" s="10">
        <f>general_device_image.description</f>
        <v>0</v>
      </c>
      <c r="BPG165" s="10">
        <f>general_device_image.description</f>
        <v>0</v>
      </c>
      <c r="BPH165" s="10">
        <f>general_device_image.description</f>
        <v>0</v>
      </c>
      <c r="BPI165" s="10">
        <f>general_device_image.description</f>
        <v>0</v>
      </c>
      <c r="BPJ165" s="10">
        <f>general_device_image.description</f>
        <v>0</v>
      </c>
      <c r="BPK165" s="10">
        <f>general_device_image.description</f>
        <v>0</v>
      </c>
      <c r="BPL165" s="10">
        <f>general_device_image.description</f>
        <v>0</v>
      </c>
      <c r="BPM165" s="10">
        <f>general_device_image.description</f>
        <v>0</v>
      </c>
      <c r="BPN165" s="10">
        <f>general_device_image.description</f>
        <v>0</v>
      </c>
      <c r="BPO165" s="10">
        <f>general_device_image.description</f>
        <v>0</v>
      </c>
      <c r="BPP165" s="10">
        <f>general_device_image.description</f>
        <v>0</v>
      </c>
      <c r="BPQ165" s="10">
        <f>general_device_image.description</f>
        <v>0</v>
      </c>
      <c r="BPR165" s="10">
        <f>general_device_image.description</f>
        <v>0</v>
      </c>
      <c r="BPS165" s="10">
        <f>general_device_image.description</f>
        <v>0</v>
      </c>
      <c r="BPT165" s="10">
        <f>general_device_image.description</f>
        <v>0</v>
      </c>
      <c r="BPU165" s="10">
        <f>general_device_image.description</f>
        <v>0</v>
      </c>
      <c r="BPV165" s="10">
        <f>general_device_image.description</f>
        <v>0</v>
      </c>
      <c r="BPW165" s="10">
        <f>general_device_image.description</f>
        <v>0</v>
      </c>
      <c r="BPX165" s="10">
        <f>general_device_image.description</f>
        <v>0</v>
      </c>
      <c r="BPY165" s="10">
        <f>general_device_image.description</f>
        <v>0</v>
      </c>
      <c r="BPZ165" s="10">
        <f>general_device_image.description</f>
        <v>0</v>
      </c>
      <c r="BQA165" s="10">
        <f>general_device_image.description</f>
        <v>0</v>
      </c>
      <c r="BQB165" s="10">
        <f>general_device_image.description</f>
        <v>0</v>
      </c>
      <c r="BQC165" s="10">
        <f>general_device_image.description</f>
        <v>0</v>
      </c>
      <c r="BQD165" s="10">
        <f>general_device_image.description</f>
        <v>0</v>
      </c>
      <c r="BQE165" s="10">
        <f>general_device_image.description</f>
        <v>0</v>
      </c>
      <c r="BQF165" s="10">
        <f>general_device_image.description</f>
        <v>0</v>
      </c>
      <c r="BQG165" s="10">
        <f>general_device_image.description</f>
        <v>0</v>
      </c>
      <c r="BQH165" s="10">
        <f>general_device_image.description</f>
        <v>0</v>
      </c>
      <c r="BQI165" s="10">
        <f>general_device_image.description</f>
        <v>0</v>
      </c>
      <c r="BQJ165" s="10">
        <f>general_device_image.description</f>
        <v>0</v>
      </c>
      <c r="BQK165" s="10">
        <f>general_device_image.description</f>
        <v>0</v>
      </c>
      <c r="BQL165" s="10">
        <f>general_device_image.description</f>
        <v>0</v>
      </c>
      <c r="BQM165" s="10">
        <f>general_device_image.description</f>
        <v>0</v>
      </c>
      <c r="BQN165" s="10">
        <f>general_device_image.description</f>
        <v>0</v>
      </c>
      <c r="BQO165" s="10">
        <f>general_device_image.description</f>
        <v>0</v>
      </c>
      <c r="BQP165" s="10">
        <f>general_device_image.description</f>
        <v>0</v>
      </c>
      <c r="BQQ165" s="10">
        <f>general_device_image.description</f>
        <v>0</v>
      </c>
      <c r="BQR165" s="10">
        <f>general_device_image.description</f>
        <v>0</v>
      </c>
      <c r="BQS165" s="10">
        <f>general_device_image.description</f>
        <v>0</v>
      </c>
      <c r="BQT165" s="10">
        <f>general_device_image.description</f>
        <v>0</v>
      </c>
      <c r="BQU165" s="10">
        <f>general_device_image.description</f>
        <v>0</v>
      </c>
      <c r="BQV165" s="10">
        <f>general_device_image.description</f>
        <v>0</v>
      </c>
      <c r="BQW165" s="10">
        <f>general_device_image.description</f>
        <v>0</v>
      </c>
      <c r="BQX165" s="10">
        <f>general_device_image.description</f>
        <v>0</v>
      </c>
      <c r="BQY165" s="10">
        <f>general_device_image.description</f>
        <v>0</v>
      </c>
      <c r="BQZ165" s="10">
        <f>general_device_image.description</f>
        <v>0</v>
      </c>
      <c r="BRA165" s="10">
        <f>general_device_image.description</f>
        <v>0</v>
      </c>
      <c r="BRB165" s="10">
        <f>general_device_image.description</f>
        <v>0</v>
      </c>
      <c r="BRC165" s="10">
        <f>general_device_image.description</f>
        <v>0</v>
      </c>
      <c r="BRD165" s="10">
        <f>general_device_image.description</f>
        <v>0</v>
      </c>
      <c r="BRE165" s="10">
        <f>general_device_image.description</f>
        <v>0</v>
      </c>
      <c r="BRF165" s="10">
        <f>general_device_image.description</f>
        <v>0</v>
      </c>
      <c r="BRG165" s="10">
        <f>general_device_image.description</f>
        <v>0</v>
      </c>
      <c r="BRH165" s="10">
        <f>general_device_image.description</f>
        <v>0</v>
      </c>
      <c r="BRI165" s="10">
        <f>general_device_image.description</f>
        <v>0</v>
      </c>
      <c r="BRJ165" s="10">
        <f>general_device_image.description</f>
        <v>0</v>
      </c>
      <c r="BRK165" s="10">
        <f>general_device_image.description</f>
        <v>0</v>
      </c>
      <c r="BRL165" s="10">
        <f>general_device_image.description</f>
        <v>0</v>
      </c>
      <c r="BRM165" s="10">
        <f>general_device_image.description</f>
        <v>0</v>
      </c>
      <c r="BRN165" s="10">
        <f>general_device_image.description</f>
        <v>0</v>
      </c>
      <c r="BRO165" s="10">
        <f>general_device_image.description</f>
        <v>0</v>
      </c>
      <c r="BRP165" s="10">
        <f>general_device_image.description</f>
        <v>0</v>
      </c>
      <c r="BRQ165" s="10">
        <f>general_device_image.description</f>
        <v>0</v>
      </c>
      <c r="BRR165" s="10">
        <f>general_device_image.description</f>
        <v>0</v>
      </c>
      <c r="BRS165" s="10">
        <f>general_device_image.description</f>
        <v>0</v>
      </c>
      <c r="BRT165" s="10">
        <f>general_device_image.description</f>
        <v>0</v>
      </c>
      <c r="BRU165" s="10">
        <f>general_device_image.description</f>
        <v>0</v>
      </c>
      <c r="BRV165" s="10">
        <f>general_device_image.description</f>
        <v>0</v>
      </c>
      <c r="BRW165" s="10">
        <f>general_device_image.description</f>
        <v>0</v>
      </c>
      <c r="BRX165" s="10">
        <f>general_device_image.description</f>
        <v>0</v>
      </c>
      <c r="BRY165" s="10">
        <f>general_device_image.description</f>
        <v>0</v>
      </c>
      <c r="BRZ165" s="10">
        <f>general_device_image.description</f>
        <v>0</v>
      </c>
      <c r="BSA165" s="10">
        <f>general_device_image.description</f>
        <v>0</v>
      </c>
      <c r="BSB165" s="10">
        <f>general_device_image.description</f>
        <v>0</v>
      </c>
      <c r="BSC165" s="10">
        <f>general_device_image.description</f>
        <v>0</v>
      </c>
      <c r="BSD165" s="10">
        <f>general_device_image.description</f>
        <v>0</v>
      </c>
      <c r="BSE165" s="10">
        <f>general_device_image.description</f>
        <v>0</v>
      </c>
      <c r="BSF165" s="10">
        <f>general_device_image.description</f>
        <v>0</v>
      </c>
      <c r="BSG165" s="10">
        <f>general_device_image.description</f>
        <v>0</v>
      </c>
      <c r="BSH165" s="10">
        <f>general_device_image.description</f>
        <v>0</v>
      </c>
      <c r="BSI165" s="10">
        <f>general_device_image.description</f>
        <v>0</v>
      </c>
      <c r="BSJ165" s="10">
        <f>general_device_image.description</f>
        <v>0</v>
      </c>
      <c r="BSK165" s="10">
        <f>general_device_image.description</f>
        <v>0</v>
      </c>
      <c r="BSL165" s="10">
        <f>general_device_image.description</f>
        <v>0</v>
      </c>
      <c r="BSM165" s="10">
        <f>general_device_image.description</f>
        <v>0</v>
      </c>
      <c r="BSN165" s="10">
        <f>general_device_image.description</f>
        <v>0</v>
      </c>
      <c r="BSO165" s="10">
        <f>general_device_image.description</f>
        <v>0</v>
      </c>
      <c r="BSP165" s="10">
        <f>general_device_image.description</f>
        <v>0</v>
      </c>
      <c r="BSQ165" s="10">
        <f>general_device_image.description</f>
        <v>0</v>
      </c>
      <c r="BSR165" s="10">
        <f>general_device_image.description</f>
        <v>0</v>
      </c>
      <c r="BSS165" s="10">
        <f>general_device_image.description</f>
        <v>0</v>
      </c>
      <c r="BST165" s="10">
        <f>general_device_image.description</f>
        <v>0</v>
      </c>
      <c r="BSU165" s="10">
        <f>general_device_image.description</f>
        <v>0</v>
      </c>
      <c r="BSV165" s="10">
        <f>general_device_image.description</f>
        <v>0</v>
      </c>
      <c r="BSW165" s="10">
        <f>general_device_image.description</f>
        <v>0</v>
      </c>
      <c r="BSX165" s="10">
        <f>general_device_image.description</f>
        <v>0</v>
      </c>
      <c r="BSY165" s="10">
        <f>general_device_image.description</f>
        <v>0</v>
      </c>
      <c r="BSZ165" s="10">
        <f>general_device_image.description</f>
        <v>0</v>
      </c>
      <c r="BTA165" s="10">
        <f>general_device_image.description</f>
        <v>0</v>
      </c>
      <c r="BTB165" s="10">
        <f>general_device_image.description</f>
        <v>0</v>
      </c>
      <c r="BTC165" s="10">
        <f>general_device_image.description</f>
        <v>0</v>
      </c>
      <c r="BTD165" s="10">
        <f>general_device_image.description</f>
        <v>0</v>
      </c>
      <c r="BTE165" s="10">
        <f>general_device_image.description</f>
        <v>0</v>
      </c>
      <c r="BTF165" s="10">
        <f>general_device_image.description</f>
        <v>0</v>
      </c>
      <c r="BTG165" s="10">
        <f>general_device_image.description</f>
        <v>0</v>
      </c>
      <c r="BTH165" s="10">
        <f>general_device_image.description</f>
        <v>0</v>
      </c>
      <c r="BTI165" s="10">
        <f>general_device_image.description</f>
        <v>0</v>
      </c>
      <c r="BTJ165" s="10">
        <f>general_device_image.description</f>
        <v>0</v>
      </c>
      <c r="BTK165" s="10">
        <f>general_device_image.description</f>
        <v>0</v>
      </c>
      <c r="BTL165" s="10">
        <f>general_device_image.description</f>
        <v>0</v>
      </c>
      <c r="BTM165" s="10">
        <f>general_device_image.description</f>
        <v>0</v>
      </c>
      <c r="BTN165" s="10">
        <f>general_device_image.description</f>
        <v>0</v>
      </c>
      <c r="BTO165" s="10">
        <f>general_device_image.description</f>
        <v>0</v>
      </c>
      <c r="BTP165" s="10">
        <f>general_device_image.description</f>
        <v>0</v>
      </c>
      <c r="BTQ165" s="10">
        <f>general_device_image.description</f>
        <v>0</v>
      </c>
      <c r="BTR165" s="10">
        <f>general_device_image.description</f>
        <v>0</v>
      </c>
      <c r="BTS165" s="10">
        <f>general_device_image.description</f>
        <v>0</v>
      </c>
      <c r="BTT165" s="10">
        <f>general_device_image.description</f>
        <v>0</v>
      </c>
      <c r="BTU165" s="10">
        <f>general_device_image.description</f>
        <v>0</v>
      </c>
      <c r="BTV165" s="10">
        <f>general_device_image.description</f>
        <v>0</v>
      </c>
      <c r="BTW165" s="10">
        <f>general_device_image.description</f>
        <v>0</v>
      </c>
      <c r="BTX165" s="10">
        <f>general_device_image.description</f>
        <v>0</v>
      </c>
      <c r="BTY165" s="10">
        <f>general_device_image.description</f>
        <v>0</v>
      </c>
      <c r="BTZ165" s="10">
        <f>general_device_image.description</f>
        <v>0</v>
      </c>
      <c r="BUA165" s="10">
        <f>general_device_image.description</f>
        <v>0</v>
      </c>
      <c r="BUB165" s="10">
        <f>general_device_image.description</f>
        <v>0</v>
      </c>
      <c r="BUC165" s="10">
        <f>general_device_image.description</f>
        <v>0</v>
      </c>
      <c r="BUD165" s="10">
        <f>general_device_image.description</f>
        <v>0</v>
      </c>
      <c r="BUE165" s="10">
        <f>general_device_image.description</f>
        <v>0</v>
      </c>
      <c r="BUF165" s="10">
        <f>general_device_image.description</f>
        <v>0</v>
      </c>
      <c r="BUG165" s="10">
        <f>general_device_image.description</f>
        <v>0</v>
      </c>
      <c r="BUH165" s="10">
        <f>general_device_image.description</f>
        <v>0</v>
      </c>
      <c r="BUI165" s="10">
        <f>general_device_image.description</f>
        <v>0</v>
      </c>
      <c r="BUJ165" s="10">
        <f>general_device_image.description</f>
        <v>0</v>
      </c>
      <c r="BUK165" s="10">
        <f>general_device_image.description</f>
        <v>0</v>
      </c>
      <c r="BUL165" s="10">
        <f>general_device_image.description</f>
        <v>0</v>
      </c>
      <c r="BUM165" s="10">
        <f>general_device_image.description</f>
        <v>0</v>
      </c>
      <c r="BUN165" s="10">
        <f>general_device_image.description</f>
        <v>0</v>
      </c>
      <c r="BUO165" s="10">
        <f>general_device_image.description</f>
        <v>0</v>
      </c>
      <c r="BUP165" s="10">
        <f>general_device_image.description</f>
        <v>0</v>
      </c>
      <c r="BUQ165" s="10">
        <f>general_device_image.description</f>
        <v>0</v>
      </c>
      <c r="BUR165" s="10">
        <f>general_device_image.description</f>
        <v>0</v>
      </c>
      <c r="BUS165" s="10">
        <f>general_device_image.description</f>
        <v>0</v>
      </c>
      <c r="BUT165" s="10">
        <f>general_device_image.description</f>
        <v>0</v>
      </c>
      <c r="BUU165" s="10">
        <f>general_device_image.description</f>
        <v>0</v>
      </c>
      <c r="BUV165" s="10">
        <f>general_device_image.description</f>
        <v>0</v>
      </c>
      <c r="BUW165" s="10">
        <f>general_device_image.description</f>
        <v>0</v>
      </c>
      <c r="BUX165" s="10">
        <f>general_device_image.description</f>
        <v>0</v>
      </c>
      <c r="BUY165" s="10">
        <f>general_device_image.description</f>
        <v>0</v>
      </c>
      <c r="BUZ165" s="10">
        <f>general_device_image.description</f>
        <v>0</v>
      </c>
      <c r="BVA165" s="10">
        <f>general_device_image.description</f>
        <v>0</v>
      </c>
      <c r="BVB165" s="10">
        <f>general_device_image.description</f>
        <v>0</v>
      </c>
      <c r="BVC165" s="10">
        <f>general_device_image.description</f>
        <v>0</v>
      </c>
      <c r="BVD165" s="10">
        <f>general_device_image.description</f>
        <v>0</v>
      </c>
      <c r="BVE165" s="10">
        <f>general_device_image.description</f>
        <v>0</v>
      </c>
      <c r="BVF165" s="10">
        <f>general_device_image.description</f>
        <v>0</v>
      </c>
      <c r="BVG165" s="10">
        <f>general_device_image.description</f>
        <v>0</v>
      </c>
      <c r="BVH165" s="10">
        <f>general_device_image.description</f>
        <v>0</v>
      </c>
      <c r="BVI165" s="10">
        <f>general_device_image.description</f>
        <v>0</v>
      </c>
      <c r="BVJ165" s="10">
        <f>general_device_image.description</f>
        <v>0</v>
      </c>
      <c r="BVK165" s="10">
        <f>general_device_image.description</f>
        <v>0</v>
      </c>
      <c r="BVL165" s="10">
        <f>general_device_image.description</f>
        <v>0</v>
      </c>
      <c r="BVM165" s="10">
        <f>general_device_image.description</f>
        <v>0</v>
      </c>
      <c r="BVN165" s="10">
        <f>general_device_image.description</f>
        <v>0</v>
      </c>
      <c r="BVO165" s="10">
        <f>general_device_image.description</f>
        <v>0</v>
      </c>
      <c r="BVP165" s="10">
        <f>general_device_image.description</f>
        <v>0</v>
      </c>
      <c r="BVQ165" s="10">
        <f>general_device_image.description</f>
        <v>0</v>
      </c>
      <c r="BVR165" s="10">
        <f>general_device_image.description</f>
        <v>0</v>
      </c>
      <c r="BVS165" s="10">
        <f>general_device_image.description</f>
        <v>0</v>
      </c>
      <c r="BVT165" s="10">
        <f>general_device_image.description</f>
        <v>0</v>
      </c>
      <c r="BVU165" s="10">
        <f>general_device_image.description</f>
        <v>0</v>
      </c>
      <c r="BVV165" s="10">
        <f>general_device_image.description</f>
        <v>0</v>
      </c>
      <c r="BVW165" s="10">
        <f>general_device_image.description</f>
        <v>0</v>
      </c>
      <c r="BVX165" s="10">
        <f>general_device_image.description</f>
        <v>0</v>
      </c>
      <c r="BVY165" s="10">
        <f>general_device_image.description</f>
        <v>0</v>
      </c>
      <c r="BVZ165" s="10">
        <f>general_device_image.description</f>
        <v>0</v>
      </c>
      <c r="BWA165" s="10">
        <f>general_device_image.description</f>
        <v>0</v>
      </c>
      <c r="BWB165" s="10">
        <f>general_device_image.description</f>
        <v>0</v>
      </c>
      <c r="BWC165" s="10">
        <f>general_device_image.description</f>
        <v>0</v>
      </c>
      <c r="BWD165" s="10">
        <f>general_device_image.description</f>
        <v>0</v>
      </c>
      <c r="BWE165" s="10">
        <f>general_device_image.description</f>
        <v>0</v>
      </c>
      <c r="BWF165" s="10">
        <f>general_device_image.description</f>
        <v>0</v>
      </c>
      <c r="BWG165" s="10">
        <f>general_device_image.description</f>
        <v>0</v>
      </c>
      <c r="BWH165" s="10">
        <f>general_device_image.description</f>
        <v>0</v>
      </c>
      <c r="BWI165" s="10">
        <f>general_device_image.description</f>
        <v>0</v>
      </c>
      <c r="BWJ165" s="10">
        <f>general_device_image.description</f>
        <v>0</v>
      </c>
      <c r="BWK165" s="10">
        <f>general_device_image.description</f>
        <v>0</v>
      </c>
      <c r="BWL165" s="10">
        <f>general_device_image.description</f>
        <v>0</v>
      </c>
      <c r="BWM165" s="10">
        <f>general_device_image.description</f>
        <v>0</v>
      </c>
      <c r="BWN165" s="10">
        <f>general_device_image.description</f>
        <v>0</v>
      </c>
      <c r="BWO165" s="10">
        <f>general_device_image.description</f>
        <v>0</v>
      </c>
      <c r="BWP165" s="10">
        <f>general_device_image.description</f>
        <v>0</v>
      </c>
      <c r="BWQ165" s="10">
        <f>general_device_image.description</f>
        <v>0</v>
      </c>
      <c r="BWR165" s="10">
        <f>general_device_image.description</f>
        <v>0</v>
      </c>
      <c r="BWS165" s="10">
        <f>general_device_image.description</f>
        <v>0</v>
      </c>
      <c r="BWT165" s="10">
        <f>general_device_image.description</f>
        <v>0</v>
      </c>
      <c r="BWU165" s="10">
        <f>general_device_image.description</f>
        <v>0</v>
      </c>
      <c r="BWV165" s="10">
        <f>general_device_image.description</f>
        <v>0</v>
      </c>
      <c r="BWW165" s="10">
        <f>general_device_image.description</f>
        <v>0</v>
      </c>
      <c r="BWX165" s="10">
        <f>general_device_image.description</f>
        <v>0</v>
      </c>
      <c r="BWY165" s="10">
        <f>general_device_image.description</f>
        <v>0</v>
      </c>
      <c r="BWZ165" s="10">
        <f>general_device_image.description</f>
        <v>0</v>
      </c>
      <c r="BXA165" s="10">
        <f>general_device_image.description</f>
        <v>0</v>
      </c>
      <c r="BXB165" s="10">
        <f>general_device_image.description</f>
        <v>0</v>
      </c>
      <c r="BXC165" s="10">
        <f>general_device_image.description</f>
        <v>0</v>
      </c>
      <c r="BXD165" s="10">
        <f>general_device_image.description</f>
        <v>0</v>
      </c>
      <c r="BXE165" s="10">
        <f>general_device_image.description</f>
        <v>0</v>
      </c>
      <c r="BXF165" s="10">
        <f>general_device_image.description</f>
        <v>0</v>
      </c>
      <c r="BXG165" s="10">
        <f>general_device_image.description</f>
        <v>0</v>
      </c>
      <c r="BXH165" s="10">
        <f>general_device_image.description</f>
        <v>0</v>
      </c>
      <c r="BXI165" s="10">
        <f>general_device_image.description</f>
        <v>0</v>
      </c>
      <c r="BXJ165" s="10">
        <f>general_device_image.description</f>
        <v>0</v>
      </c>
      <c r="BXK165" s="10">
        <f>general_device_image.description</f>
        <v>0</v>
      </c>
      <c r="BXL165" s="10">
        <f>general_device_image.description</f>
        <v>0</v>
      </c>
      <c r="BXM165" s="10">
        <f>general_device_image.description</f>
        <v>0</v>
      </c>
      <c r="BXN165" s="10">
        <f>general_device_image.description</f>
        <v>0</v>
      </c>
      <c r="BXO165" s="10">
        <f>general_device_image.description</f>
        <v>0</v>
      </c>
      <c r="BXP165" s="10">
        <f>general_device_image.description</f>
        <v>0</v>
      </c>
      <c r="BXQ165" s="10">
        <f>general_device_image.description</f>
        <v>0</v>
      </c>
      <c r="BXR165" s="10">
        <f>general_device_image.description</f>
        <v>0</v>
      </c>
      <c r="BXS165" s="10">
        <f>general_device_image.description</f>
        <v>0</v>
      </c>
      <c r="BXT165" s="10">
        <f>general_device_image.description</f>
        <v>0</v>
      </c>
      <c r="BXU165" s="10">
        <f>general_device_image.description</f>
        <v>0</v>
      </c>
      <c r="BXV165" s="10">
        <f>general_device_image.description</f>
        <v>0</v>
      </c>
      <c r="BXW165" s="10">
        <f>general_device_image.description</f>
        <v>0</v>
      </c>
      <c r="BXX165" s="10">
        <f>general_device_image.description</f>
        <v>0</v>
      </c>
      <c r="BXY165" s="10">
        <f>general_device_image.description</f>
        <v>0</v>
      </c>
      <c r="BXZ165" s="10">
        <f>general_device_image.description</f>
        <v>0</v>
      </c>
      <c r="BYA165" s="10">
        <f>general_device_image.description</f>
        <v>0</v>
      </c>
      <c r="BYB165" s="10">
        <f>general_device_image.description</f>
        <v>0</v>
      </c>
      <c r="BYC165" s="10">
        <f>general_device_image.description</f>
        <v>0</v>
      </c>
      <c r="BYD165" s="10">
        <f>general_device_image.description</f>
        <v>0</v>
      </c>
      <c r="BYE165" s="10">
        <f>general_device_image.description</f>
        <v>0</v>
      </c>
      <c r="BYF165" s="10">
        <f>general_device_image.description</f>
        <v>0</v>
      </c>
      <c r="BYG165" s="10">
        <f>general_device_image.description</f>
        <v>0</v>
      </c>
      <c r="BYH165" s="10">
        <f>general_device_image.description</f>
        <v>0</v>
      </c>
      <c r="BYI165" s="10">
        <f>general_device_image.description</f>
        <v>0</v>
      </c>
      <c r="BYJ165" s="10">
        <f>general_device_image.description</f>
        <v>0</v>
      </c>
      <c r="BYK165" s="10">
        <f>general_device_image.description</f>
        <v>0</v>
      </c>
      <c r="BYL165" s="10">
        <f>general_device_image.description</f>
        <v>0</v>
      </c>
      <c r="BYM165" s="10">
        <f>general_device_image.description</f>
        <v>0</v>
      </c>
      <c r="BYN165" s="10">
        <f>general_device_image.description</f>
        <v>0</v>
      </c>
      <c r="BYO165" s="10">
        <f>general_device_image.description</f>
        <v>0</v>
      </c>
      <c r="BYP165" s="10">
        <f>general_device_image.description</f>
        <v>0</v>
      </c>
      <c r="BYQ165" s="10">
        <f>general_device_image.description</f>
        <v>0</v>
      </c>
      <c r="BYR165" s="10">
        <f>general_device_image.description</f>
        <v>0</v>
      </c>
      <c r="BYS165" s="10">
        <f>general_device_image.description</f>
        <v>0</v>
      </c>
      <c r="BYT165" s="10">
        <f>general_device_image.description</f>
        <v>0</v>
      </c>
      <c r="BYU165" s="10">
        <f>general_device_image.description</f>
        <v>0</v>
      </c>
      <c r="BYV165" s="10">
        <f>general_device_image.description</f>
        <v>0</v>
      </c>
      <c r="BYW165" s="10">
        <f>general_device_image.description</f>
        <v>0</v>
      </c>
      <c r="BYX165" s="10">
        <f>general_device_image.description</f>
        <v>0</v>
      </c>
      <c r="BYY165" s="10">
        <f>general_device_image.description</f>
        <v>0</v>
      </c>
      <c r="BYZ165" s="10">
        <f>general_device_image.description</f>
        <v>0</v>
      </c>
      <c r="BZA165" s="10">
        <f>general_device_image.description</f>
        <v>0</v>
      </c>
      <c r="BZB165" s="10">
        <f>general_device_image.description</f>
        <v>0</v>
      </c>
      <c r="BZC165" s="10">
        <f>general_device_image.description</f>
        <v>0</v>
      </c>
      <c r="BZD165" s="10">
        <f>general_device_image.description</f>
        <v>0</v>
      </c>
      <c r="BZE165" s="10">
        <f>general_device_image.description</f>
        <v>0</v>
      </c>
      <c r="BZF165" s="10">
        <f>general_device_image.description</f>
        <v>0</v>
      </c>
      <c r="BZG165" s="10">
        <f>general_device_image.description</f>
        <v>0</v>
      </c>
      <c r="BZH165" s="10">
        <f>general_device_image.description</f>
        <v>0</v>
      </c>
      <c r="BZI165" s="10">
        <f>general_device_image.description</f>
        <v>0</v>
      </c>
      <c r="BZJ165" s="10">
        <f>general_device_image.description</f>
        <v>0</v>
      </c>
      <c r="BZK165" s="10">
        <f>general_device_image.description</f>
        <v>0</v>
      </c>
      <c r="BZL165" s="10">
        <f>general_device_image.description</f>
        <v>0</v>
      </c>
      <c r="BZM165" s="10">
        <f>general_device_image.description</f>
        <v>0</v>
      </c>
      <c r="BZN165" s="10">
        <f>general_device_image.description</f>
        <v>0</v>
      </c>
      <c r="BZO165" s="10">
        <f>general_device_image.description</f>
        <v>0</v>
      </c>
      <c r="BZP165" s="10">
        <f>general_device_image.description</f>
        <v>0</v>
      </c>
      <c r="BZQ165" s="10">
        <f>general_device_image.description</f>
        <v>0</v>
      </c>
      <c r="BZR165" s="10">
        <f>general_device_image.description</f>
        <v>0</v>
      </c>
      <c r="BZS165" s="10">
        <f>general_device_image.description</f>
        <v>0</v>
      </c>
      <c r="BZT165" s="10">
        <f>general_device_image.description</f>
        <v>0</v>
      </c>
      <c r="BZU165" s="10">
        <f>general_device_image.description</f>
        <v>0</v>
      </c>
      <c r="BZV165" s="10">
        <f>general_device_image.description</f>
        <v>0</v>
      </c>
      <c r="BZW165" s="10">
        <f>general_device_image.description</f>
        <v>0</v>
      </c>
      <c r="BZX165" s="10">
        <f>general_device_image.description</f>
        <v>0</v>
      </c>
      <c r="BZY165" s="10">
        <f>general_device_image.description</f>
        <v>0</v>
      </c>
      <c r="BZZ165" s="10">
        <f>general_device_image.description</f>
        <v>0</v>
      </c>
      <c r="CAA165" s="10">
        <f>general_device_image.description</f>
        <v>0</v>
      </c>
      <c r="CAB165" s="10">
        <f>general_device_image.description</f>
        <v>0</v>
      </c>
      <c r="CAC165" s="10">
        <f>general_device_image.description</f>
        <v>0</v>
      </c>
      <c r="CAD165" s="10">
        <f>general_device_image.description</f>
        <v>0</v>
      </c>
      <c r="CAE165" s="10">
        <f>general_device_image.description</f>
        <v>0</v>
      </c>
      <c r="CAF165" s="10">
        <f>general_device_image.description</f>
        <v>0</v>
      </c>
      <c r="CAG165" s="10">
        <f>general_device_image.description</f>
        <v>0</v>
      </c>
      <c r="CAH165" s="10">
        <f>general_device_image.description</f>
        <v>0</v>
      </c>
      <c r="CAI165" s="10">
        <f>general_device_image.description</f>
        <v>0</v>
      </c>
      <c r="CAJ165" s="10">
        <f>general_device_image.description</f>
        <v>0</v>
      </c>
      <c r="CAK165" s="10">
        <f>general_device_image.description</f>
        <v>0</v>
      </c>
      <c r="CAL165" s="10">
        <f>general_device_image.description</f>
        <v>0</v>
      </c>
      <c r="CAM165" s="10">
        <f>general_device_image.description</f>
        <v>0</v>
      </c>
      <c r="CAN165" s="10">
        <f>general_device_image.description</f>
        <v>0</v>
      </c>
      <c r="CAO165" s="10">
        <f>general_device_image.description</f>
        <v>0</v>
      </c>
      <c r="CAP165" s="10">
        <f>general_device_image.description</f>
        <v>0</v>
      </c>
      <c r="CAQ165" s="10">
        <f>general_device_image.description</f>
        <v>0</v>
      </c>
      <c r="CAR165" s="10">
        <f>general_device_image.description</f>
        <v>0</v>
      </c>
      <c r="CAS165" s="10">
        <f>general_device_image.description</f>
        <v>0</v>
      </c>
      <c r="CAT165" s="10">
        <f>general_device_image.description</f>
        <v>0</v>
      </c>
      <c r="CAU165" s="10">
        <f>general_device_image.description</f>
        <v>0</v>
      </c>
      <c r="CAV165" s="10">
        <f>general_device_image.description</f>
        <v>0</v>
      </c>
      <c r="CAW165" s="10">
        <f>general_device_image.description</f>
        <v>0</v>
      </c>
      <c r="CAX165" s="10">
        <f>general_device_image.description</f>
        <v>0</v>
      </c>
      <c r="CAY165" s="10">
        <f>general_device_image.description</f>
        <v>0</v>
      </c>
      <c r="CAZ165" s="10">
        <f>general_device_image.description</f>
        <v>0</v>
      </c>
      <c r="CBA165" s="10">
        <f>general_device_image.description</f>
        <v>0</v>
      </c>
      <c r="CBB165" s="10">
        <f>general_device_image.description</f>
        <v>0</v>
      </c>
      <c r="CBC165" s="10">
        <f>general_device_image.description</f>
        <v>0</v>
      </c>
      <c r="CBD165" s="10">
        <f>general_device_image.description</f>
        <v>0</v>
      </c>
      <c r="CBE165" s="10">
        <f>general_device_image.description</f>
        <v>0</v>
      </c>
      <c r="CBF165" s="10">
        <f>general_device_image.description</f>
        <v>0</v>
      </c>
      <c r="CBG165" s="10">
        <f>general_device_image.description</f>
        <v>0</v>
      </c>
      <c r="CBH165" s="10">
        <f>general_device_image.description</f>
        <v>0</v>
      </c>
      <c r="CBI165" s="10">
        <f>general_device_image.description</f>
        <v>0</v>
      </c>
      <c r="CBJ165" s="10">
        <f>general_device_image.description</f>
        <v>0</v>
      </c>
      <c r="CBK165" s="10">
        <f>general_device_image.description</f>
        <v>0</v>
      </c>
      <c r="CBL165" s="10">
        <f>general_device_image.description</f>
        <v>0</v>
      </c>
      <c r="CBM165" s="10">
        <f>general_device_image.description</f>
        <v>0</v>
      </c>
      <c r="CBN165" s="10">
        <f>general_device_image.description</f>
        <v>0</v>
      </c>
      <c r="CBO165" s="10">
        <f>general_device_image.description</f>
        <v>0</v>
      </c>
      <c r="CBP165" s="10">
        <f>general_device_image.description</f>
        <v>0</v>
      </c>
      <c r="CBQ165" s="10">
        <f>general_device_image.description</f>
        <v>0</v>
      </c>
      <c r="CBR165" s="10">
        <f>general_device_image.description</f>
        <v>0</v>
      </c>
      <c r="CBS165" s="10">
        <f>general_device_image.description</f>
        <v>0</v>
      </c>
      <c r="CBT165" s="10">
        <f>general_device_image.description</f>
        <v>0</v>
      </c>
      <c r="CBU165" s="10">
        <f>general_device_image.description</f>
        <v>0</v>
      </c>
      <c r="CBV165" s="10">
        <f>general_device_image.description</f>
        <v>0</v>
      </c>
      <c r="CBW165" s="10">
        <f>general_device_image.description</f>
        <v>0</v>
      </c>
      <c r="CBX165" s="10">
        <f>general_device_image.description</f>
        <v>0</v>
      </c>
      <c r="CBY165" s="10">
        <f>general_device_image.description</f>
        <v>0</v>
      </c>
      <c r="CBZ165" s="10">
        <f>general_device_image.description</f>
        <v>0</v>
      </c>
      <c r="CCA165" s="10">
        <f>general_device_image.description</f>
        <v>0</v>
      </c>
      <c r="CCB165" s="10">
        <f>general_device_image.description</f>
        <v>0</v>
      </c>
      <c r="CCC165" s="10">
        <f>general_device_image.description</f>
        <v>0</v>
      </c>
      <c r="CCD165" s="10">
        <f>general_device_image.description</f>
        <v>0</v>
      </c>
      <c r="CCE165" s="10">
        <f>general_device_image.description</f>
        <v>0</v>
      </c>
      <c r="CCF165" s="10">
        <f>general_device_image.description</f>
        <v>0</v>
      </c>
      <c r="CCG165" s="10">
        <f>general_device_image.description</f>
        <v>0</v>
      </c>
      <c r="CCH165" s="10">
        <f>general_device_image.description</f>
        <v>0</v>
      </c>
      <c r="CCI165" s="10">
        <f>general_device_image.description</f>
        <v>0</v>
      </c>
      <c r="CCJ165" s="10">
        <f>general_device_image.description</f>
        <v>0</v>
      </c>
      <c r="CCK165" s="10">
        <f>general_device_image.description</f>
        <v>0</v>
      </c>
      <c r="CCL165" s="10">
        <f>general_device_image.description</f>
        <v>0</v>
      </c>
      <c r="CCM165" s="10">
        <f>general_device_image.description</f>
        <v>0</v>
      </c>
      <c r="CCN165" s="10">
        <f>general_device_image.description</f>
        <v>0</v>
      </c>
      <c r="CCO165" s="10">
        <f>general_device_image.description</f>
        <v>0</v>
      </c>
      <c r="CCP165" s="10">
        <f>general_device_image.description</f>
        <v>0</v>
      </c>
      <c r="CCQ165" s="10">
        <f>general_device_image.description</f>
        <v>0</v>
      </c>
      <c r="CCR165" s="10">
        <f>general_device_image.description</f>
        <v>0</v>
      </c>
      <c r="CCS165" s="10">
        <f>general_device_image.description</f>
        <v>0</v>
      </c>
      <c r="CCT165" s="10">
        <f>general_device_image.description</f>
        <v>0</v>
      </c>
      <c r="CCU165" s="10">
        <f>general_device_image.description</f>
        <v>0</v>
      </c>
      <c r="CCV165" s="10">
        <f>general_device_image.description</f>
        <v>0</v>
      </c>
      <c r="CCW165" s="10">
        <f>general_device_image.description</f>
        <v>0</v>
      </c>
      <c r="CCX165" s="10">
        <f>general_device_image.description</f>
        <v>0</v>
      </c>
      <c r="CCY165" s="10">
        <f>general_device_image.description</f>
        <v>0</v>
      </c>
      <c r="CCZ165" s="10">
        <f>general_device_image.description</f>
        <v>0</v>
      </c>
      <c r="CDA165" s="10">
        <f>general_device_image.description</f>
        <v>0</v>
      </c>
      <c r="CDB165" s="10">
        <f>general_device_image.description</f>
        <v>0</v>
      </c>
      <c r="CDC165" s="10">
        <f>general_device_image.description</f>
        <v>0</v>
      </c>
      <c r="CDD165" s="10">
        <f>general_device_image.description</f>
        <v>0</v>
      </c>
      <c r="CDE165" s="10">
        <f>general_device_image.description</f>
        <v>0</v>
      </c>
      <c r="CDF165" s="10">
        <f>general_device_image.description</f>
        <v>0</v>
      </c>
      <c r="CDG165" s="10">
        <f>general_device_image.description</f>
        <v>0</v>
      </c>
      <c r="CDH165" s="10">
        <f>general_device_image.description</f>
        <v>0</v>
      </c>
      <c r="CDI165" s="10">
        <f>general_device_image.description</f>
        <v>0</v>
      </c>
      <c r="CDJ165" s="10">
        <f>general_device_image.description</f>
        <v>0</v>
      </c>
      <c r="CDK165" s="10">
        <f>general_device_image.description</f>
        <v>0</v>
      </c>
      <c r="CDL165" s="10">
        <f>general_device_image.description</f>
        <v>0</v>
      </c>
      <c r="CDM165" s="10">
        <f>general_device_image.description</f>
        <v>0</v>
      </c>
      <c r="CDN165" s="10">
        <f>general_device_image.description</f>
        <v>0</v>
      </c>
      <c r="CDO165" s="10">
        <f>general_device_image.description</f>
        <v>0</v>
      </c>
      <c r="CDP165" s="10">
        <f>general_device_image.description</f>
        <v>0</v>
      </c>
      <c r="CDQ165" s="10">
        <f>general_device_image.description</f>
        <v>0</v>
      </c>
      <c r="CDR165" s="10">
        <f>general_device_image.description</f>
        <v>0</v>
      </c>
      <c r="CDS165" s="10">
        <f>general_device_image.description</f>
        <v>0</v>
      </c>
      <c r="CDT165" s="10">
        <f>general_device_image.description</f>
        <v>0</v>
      </c>
      <c r="CDU165" s="10">
        <f>general_device_image.description</f>
        <v>0</v>
      </c>
      <c r="CDV165" s="10">
        <f>general_device_image.description</f>
        <v>0</v>
      </c>
      <c r="CDW165" s="10">
        <f>general_device_image.description</f>
        <v>0</v>
      </c>
      <c r="CDX165" s="10">
        <f>general_device_image.description</f>
        <v>0</v>
      </c>
      <c r="CDY165" s="10">
        <f>general_device_image.description</f>
        <v>0</v>
      </c>
      <c r="CDZ165" s="10">
        <f>general_device_image.description</f>
        <v>0</v>
      </c>
      <c r="CEA165" s="10">
        <f>general_device_image.description</f>
        <v>0</v>
      </c>
      <c r="CEB165" s="10">
        <f>general_device_image.description</f>
        <v>0</v>
      </c>
      <c r="CEC165" s="10">
        <f>general_device_image.description</f>
        <v>0</v>
      </c>
      <c r="CED165" s="10">
        <f>general_device_image.description</f>
        <v>0</v>
      </c>
      <c r="CEE165" s="10">
        <f>general_device_image.description</f>
        <v>0</v>
      </c>
      <c r="CEF165" s="10">
        <f>general_device_image.description</f>
        <v>0</v>
      </c>
      <c r="CEG165" s="10">
        <f>general_device_image.description</f>
        <v>0</v>
      </c>
      <c r="CEH165" s="10">
        <f>general_device_image.description</f>
        <v>0</v>
      </c>
      <c r="CEI165" s="10">
        <f>general_device_image.description</f>
        <v>0</v>
      </c>
      <c r="CEJ165" s="10">
        <f>general_device_image.description</f>
        <v>0</v>
      </c>
      <c r="CEK165" s="10">
        <f>general_device_image.description</f>
        <v>0</v>
      </c>
      <c r="CEL165" s="10">
        <f>general_device_image.description</f>
        <v>0</v>
      </c>
      <c r="CEM165" s="10">
        <f>general_device_image.description</f>
        <v>0</v>
      </c>
      <c r="CEN165" s="10">
        <f>general_device_image.description</f>
        <v>0</v>
      </c>
      <c r="CEO165" s="10">
        <f>general_device_image.description</f>
        <v>0</v>
      </c>
      <c r="CEP165" s="10">
        <f>general_device_image.description</f>
        <v>0</v>
      </c>
      <c r="CEQ165" s="10">
        <f>general_device_image.description</f>
        <v>0</v>
      </c>
      <c r="CER165" s="10">
        <f>general_device_image.description</f>
        <v>0</v>
      </c>
      <c r="CES165" s="10">
        <f>general_device_image.description</f>
        <v>0</v>
      </c>
      <c r="CET165" s="10">
        <f>general_device_image.description</f>
        <v>0</v>
      </c>
      <c r="CEU165" s="10">
        <f>general_device_image.description</f>
        <v>0</v>
      </c>
      <c r="CEV165" s="10">
        <f>general_device_image.description</f>
        <v>0</v>
      </c>
      <c r="CEW165" s="10">
        <f>general_device_image.description</f>
        <v>0</v>
      </c>
      <c r="CEX165" s="10">
        <f>general_device_image.description</f>
        <v>0</v>
      </c>
      <c r="CEY165" s="10">
        <f>general_device_image.description</f>
        <v>0</v>
      </c>
      <c r="CEZ165" s="10">
        <f>general_device_image.description</f>
        <v>0</v>
      </c>
      <c r="CFA165" s="10">
        <f>general_device_image.description</f>
        <v>0</v>
      </c>
      <c r="CFB165" s="10">
        <f>general_device_image.description</f>
        <v>0</v>
      </c>
      <c r="CFC165" s="10">
        <f>general_device_image.description</f>
        <v>0</v>
      </c>
      <c r="CFD165" s="10">
        <f>general_device_image.description</f>
        <v>0</v>
      </c>
      <c r="CFE165" s="10">
        <f>general_device_image.description</f>
        <v>0</v>
      </c>
      <c r="CFF165" s="10">
        <f>general_device_image.description</f>
        <v>0</v>
      </c>
      <c r="CFG165" s="10">
        <f>general_device_image.description</f>
        <v>0</v>
      </c>
      <c r="CFH165" s="10">
        <f>general_device_image.description</f>
        <v>0</v>
      </c>
      <c r="CFI165" s="10">
        <f>general_device_image.description</f>
        <v>0</v>
      </c>
      <c r="CFJ165" s="10">
        <f>general_device_image.description</f>
        <v>0</v>
      </c>
      <c r="CFK165" s="10">
        <f>general_device_image.description</f>
        <v>0</v>
      </c>
      <c r="CFL165" s="10">
        <f>general_device_image.description</f>
        <v>0</v>
      </c>
      <c r="CFM165" s="10">
        <f>general_device_image.description</f>
        <v>0</v>
      </c>
      <c r="CFN165" s="10">
        <f>general_device_image.description</f>
        <v>0</v>
      </c>
      <c r="CFO165" s="10">
        <f>general_device_image.description</f>
        <v>0</v>
      </c>
      <c r="CFP165" s="10">
        <f>general_device_image.description</f>
        <v>0</v>
      </c>
      <c r="CFQ165" s="10">
        <f>general_device_image.description</f>
        <v>0</v>
      </c>
      <c r="CFR165" s="10">
        <f>general_device_image.description</f>
        <v>0</v>
      </c>
      <c r="CFS165" s="10">
        <f>general_device_image.description</f>
        <v>0</v>
      </c>
      <c r="CFT165" s="10">
        <f>general_device_image.description</f>
        <v>0</v>
      </c>
      <c r="CFU165" s="10">
        <f>general_device_image.description</f>
        <v>0</v>
      </c>
      <c r="CFV165" s="10">
        <f>general_device_image.description</f>
        <v>0</v>
      </c>
      <c r="CFW165" s="10">
        <f>general_device_image.description</f>
        <v>0</v>
      </c>
      <c r="CFX165" s="10">
        <f>general_device_image.description</f>
        <v>0</v>
      </c>
      <c r="CFY165" s="10">
        <f>general_device_image.description</f>
        <v>0</v>
      </c>
      <c r="CFZ165" s="10">
        <f>general_device_image.description</f>
        <v>0</v>
      </c>
      <c r="CGA165" s="10">
        <f>general_device_image.description</f>
        <v>0</v>
      </c>
      <c r="CGB165" s="10">
        <f>general_device_image.description</f>
        <v>0</v>
      </c>
      <c r="CGC165" s="10">
        <f>general_device_image.description</f>
        <v>0</v>
      </c>
      <c r="CGD165" s="10">
        <f>general_device_image.description</f>
        <v>0</v>
      </c>
      <c r="CGE165" s="10">
        <f>general_device_image.description</f>
        <v>0</v>
      </c>
      <c r="CGF165" s="10">
        <f>general_device_image.description</f>
        <v>0</v>
      </c>
      <c r="CGG165" s="10">
        <f>general_device_image.description</f>
        <v>0</v>
      </c>
      <c r="CGH165" s="10">
        <f>general_device_image.description</f>
        <v>0</v>
      </c>
      <c r="CGI165" s="10">
        <f>general_device_image.description</f>
        <v>0</v>
      </c>
      <c r="CGJ165" s="10">
        <f>general_device_image.description</f>
        <v>0</v>
      </c>
      <c r="CGK165" s="10">
        <f>general_device_image.description</f>
        <v>0</v>
      </c>
      <c r="CGL165" s="10">
        <f>general_device_image.description</f>
        <v>0</v>
      </c>
      <c r="CGM165" s="10">
        <f>general_device_image.description</f>
        <v>0</v>
      </c>
      <c r="CGN165" s="10">
        <f>general_device_image.description</f>
        <v>0</v>
      </c>
      <c r="CGO165" s="10">
        <f>general_device_image.description</f>
        <v>0</v>
      </c>
      <c r="CGP165" s="10">
        <f>general_device_image.description</f>
        <v>0</v>
      </c>
      <c r="CGQ165" s="10">
        <f>general_device_image.description</f>
        <v>0</v>
      </c>
      <c r="CGR165" s="10">
        <f>general_device_image.description</f>
        <v>0</v>
      </c>
      <c r="CGS165" s="10">
        <f>general_device_image.description</f>
        <v>0</v>
      </c>
      <c r="CGT165" s="10">
        <f>general_device_image.description</f>
        <v>0</v>
      </c>
      <c r="CGU165" s="10">
        <f>general_device_image.description</f>
        <v>0</v>
      </c>
      <c r="CGV165" s="10">
        <f>general_device_image.description</f>
        <v>0</v>
      </c>
      <c r="CGW165" s="10">
        <f>general_device_image.description</f>
        <v>0</v>
      </c>
      <c r="CGX165" s="10">
        <f>general_device_image.description</f>
        <v>0</v>
      </c>
      <c r="CGY165" s="10">
        <f>general_device_image.description</f>
        <v>0</v>
      </c>
      <c r="CGZ165" s="10">
        <f>general_device_image.description</f>
        <v>0</v>
      </c>
      <c r="CHA165" s="10">
        <f>general_device_image.description</f>
        <v>0</v>
      </c>
      <c r="CHB165" s="10">
        <f>general_device_image.description</f>
        <v>0</v>
      </c>
      <c r="CHC165" s="10">
        <f>general_device_image.description</f>
        <v>0</v>
      </c>
      <c r="CHD165" s="10">
        <f>general_device_image.description</f>
        <v>0</v>
      </c>
      <c r="CHE165" s="10">
        <f>general_device_image.description</f>
        <v>0</v>
      </c>
      <c r="CHF165" s="10">
        <f>general_device_image.description</f>
        <v>0</v>
      </c>
      <c r="CHG165" s="10">
        <f>general_device_image.description</f>
        <v>0</v>
      </c>
      <c r="CHH165" s="10">
        <f>general_device_image.description</f>
        <v>0</v>
      </c>
      <c r="CHI165" s="10">
        <f>general_device_image.description</f>
        <v>0</v>
      </c>
      <c r="CHJ165" s="10">
        <f>general_device_image.description</f>
        <v>0</v>
      </c>
      <c r="CHK165" s="10">
        <f>general_device_image.description</f>
        <v>0</v>
      </c>
      <c r="CHL165" s="10">
        <f>general_device_image.description</f>
        <v>0</v>
      </c>
      <c r="CHM165" s="10">
        <f>general_device_image.description</f>
        <v>0</v>
      </c>
      <c r="CHN165" s="10">
        <f>general_device_image.description</f>
        <v>0</v>
      </c>
      <c r="CHO165" s="10">
        <f>general_device_image.description</f>
        <v>0</v>
      </c>
      <c r="CHP165" s="10">
        <f>general_device_image.description</f>
        <v>0</v>
      </c>
      <c r="CHQ165" s="10">
        <f>general_device_image.description</f>
        <v>0</v>
      </c>
      <c r="CHR165" s="10">
        <f>general_device_image.description</f>
        <v>0</v>
      </c>
      <c r="CHS165" s="10">
        <f>general_device_image.description</f>
        <v>0</v>
      </c>
      <c r="CHT165" s="10">
        <f>general_device_image.description</f>
        <v>0</v>
      </c>
      <c r="CHU165" s="10">
        <f>general_device_image.description</f>
        <v>0</v>
      </c>
      <c r="CHV165" s="10">
        <f>general_device_image.description</f>
        <v>0</v>
      </c>
      <c r="CHW165" s="10">
        <f>general_device_image.description</f>
        <v>0</v>
      </c>
      <c r="CHX165" s="10">
        <f>general_device_image.description</f>
        <v>0</v>
      </c>
      <c r="CHY165" s="10">
        <f>general_device_image.description</f>
        <v>0</v>
      </c>
      <c r="CHZ165" s="10">
        <f>general_device_image.description</f>
        <v>0</v>
      </c>
      <c r="CIA165" s="10">
        <f>general_device_image.description</f>
        <v>0</v>
      </c>
      <c r="CIB165" s="10">
        <f>general_device_image.description</f>
        <v>0</v>
      </c>
      <c r="CIC165" s="10">
        <f>general_device_image.description</f>
        <v>0</v>
      </c>
      <c r="CID165" s="10">
        <f>general_device_image.description</f>
        <v>0</v>
      </c>
      <c r="CIE165" s="10">
        <f>general_device_image.description</f>
        <v>0</v>
      </c>
      <c r="CIF165" s="10">
        <f>general_device_image.description</f>
        <v>0</v>
      </c>
      <c r="CIG165" s="10">
        <f>general_device_image.description</f>
        <v>0</v>
      </c>
      <c r="CIH165" s="10">
        <f>general_device_image.description</f>
        <v>0</v>
      </c>
      <c r="CII165" s="10">
        <f>general_device_image.description</f>
        <v>0</v>
      </c>
      <c r="CIJ165" s="10">
        <f>general_device_image.description</f>
        <v>0</v>
      </c>
      <c r="CIK165" s="10">
        <f>general_device_image.description</f>
        <v>0</v>
      </c>
      <c r="CIL165" s="10">
        <f>general_device_image.description</f>
        <v>0</v>
      </c>
      <c r="CIM165" s="10">
        <f>general_device_image.description</f>
        <v>0</v>
      </c>
      <c r="CIN165" s="10">
        <f>general_device_image.description</f>
        <v>0</v>
      </c>
      <c r="CIO165" s="10">
        <f>general_device_image.description</f>
        <v>0</v>
      </c>
      <c r="CIP165" s="10">
        <f>general_device_image.description</f>
        <v>0</v>
      </c>
      <c r="CIQ165" s="10">
        <f>general_device_image.description</f>
        <v>0</v>
      </c>
      <c r="CIR165" s="10">
        <f>general_device_image.description</f>
        <v>0</v>
      </c>
      <c r="CIS165" s="10">
        <f>general_device_image.description</f>
        <v>0</v>
      </c>
      <c r="CIT165" s="10">
        <f>general_device_image.description</f>
        <v>0</v>
      </c>
      <c r="CIU165" s="10">
        <f>general_device_image.description</f>
        <v>0</v>
      </c>
      <c r="CIV165" s="10">
        <f>general_device_image.description</f>
        <v>0</v>
      </c>
      <c r="CIW165" s="10">
        <f>general_device_image.description</f>
        <v>0</v>
      </c>
      <c r="CIX165" s="10">
        <f>general_device_image.description</f>
        <v>0</v>
      </c>
      <c r="CIY165" s="10">
        <f>general_device_image.description</f>
        <v>0</v>
      </c>
      <c r="CIZ165" s="10">
        <f>general_device_image.description</f>
        <v>0</v>
      </c>
      <c r="CJA165" s="10">
        <f>general_device_image.description</f>
        <v>0</v>
      </c>
      <c r="CJB165" s="10">
        <f>general_device_image.description</f>
        <v>0</v>
      </c>
      <c r="CJC165" s="10">
        <f>general_device_image.description</f>
        <v>0</v>
      </c>
      <c r="CJD165" s="10">
        <f>general_device_image.description</f>
        <v>0</v>
      </c>
      <c r="CJE165" s="10">
        <f>general_device_image.description</f>
        <v>0</v>
      </c>
      <c r="CJF165" s="10">
        <f>general_device_image.description</f>
        <v>0</v>
      </c>
      <c r="CJG165" s="10">
        <f>general_device_image.description</f>
        <v>0</v>
      </c>
      <c r="CJH165" s="10">
        <f>general_device_image.description</f>
        <v>0</v>
      </c>
      <c r="CJI165" s="10">
        <f>general_device_image.description</f>
        <v>0</v>
      </c>
      <c r="CJJ165" s="10">
        <f>general_device_image.description</f>
        <v>0</v>
      </c>
      <c r="CJK165" s="10">
        <f>general_device_image.description</f>
        <v>0</v>
      </c>
      <c r="CJL165" s="10">
        <f>general_device_image.description</f>
        <v>0</v>
      </c>
      <c r="CJM165" s="10">
        <f>general_device_image.description</f>
        <v>0</v>
      </c>
      <c r="CJN165" s="10">
        <f>general_device_image.description</f>
        <v>0</v>
      </c>
      <c r="CJO165" s="10">
        <f>general_device_image.description</f>
        <v>0</v>
      </c>
      <c r="CJP165" s="10">
        <f>general_device_image.description</f>
        <v>0</v>
      </c>
      <c r="CJQ165" s="10">
        <f>general_device_image.description</f>
        <v>0</v>
      </c>
      <c r="CJR165" s="10">
        <f>general_device_image.description</f>
        <v>0</v>
      </c>
      <c r="CJS165" s="10">
        <f>general_device_image.description</f>
        <v>0</v>
      </c>
      <c r="CJT165" s="10">
        <f>general_device_image.description</f>
        <v>0</v>
      </c>
      <c r="CJU165" s="10">
        <f>general_device_image.description</f>
        <v>0</v>
      </c>
      <c r="CJV165" s="10">
        <f>general_device_image.description</f>
        <v>0</v>
      </c>
      <c r="CJW165" s="10">
        <f>general_device_image.description</f>
        <v>0</v>
      </c>
      <c r="CJX165" s="10">
        <f>general_device_image.description</f>
        <v>0</v>
      </c>
      <c r="CJY165" s="10">
        <f>general_device_image.description</f>
        <v>0</v>
      </c>
      <c r="CJZ165" s="10">
        <f>general_device_image.description</f>
        <v>0</v>
      </c>
      <c r="CKA165" s="10">
        <f>general_device_image.description</f>
        <v>0</v>
      </c>
      <c r="CKB165" s="10">
        <f>general_device_image.description</f>
        <v>0</v>
      </c>
      <c r="CKC165" s="10">
        <f>general_device_image.description</f>
        <v>0</v>
      </c>
      <c r="CKD165" s="10">
        <f>general_device_image.description</f>
        <v>0</v>
      </c>
      <c r="CKE165" s="10">
        <f>general_device_image.description</f>
        <v>0</v>
      </c>
      <c r="CKF165" s="10">
        <f>general_device_image.description</f>
        <v>0</v>
      </c>
      <c r="CKG165" s="10">
        <f>general_device_image.description</f>
        <v>0</v>
      </c>
      <c r="CKH165" s="10">
        <f>general_device_image.description</f>
        <v>0</v>
      </c>
      <c r="CKI165" s="10">
        <f>general_device_image.description</f>
        <v>0</v>
      </c>
      <c r="CKJ165" s="10">
        <f>general_device_image.description</f>
        <v>0</v>
      </c>
      <c r="CKK165" s="10">
        <f>general_device_image.description</f>
        <v>0</v>
      </c>
      <c r="CKL165" s="10">
        <f>general_device_image.description</f>
        <v>0</v>
      </c>
      <c r="CKM165" s="10">
        <f>general_device_image.description</f>
        <v>0</v>
      </c>
      <c r="CKN165" s="10">
        <f>general_device_image.description</f>
        <v>0</v>
      </c>
      <c r="CKO165" s="10">
        <f>general_device_image.description</f>
        <v>0</v>
      </c>
      <c r="CKP165" s="10">
        <f>general_device_image.description</f>
        <v>0</v>
      </c>
      <c r="CKQ165" s="10">
        <f>general_device_image.description</f>
        <v>0</v>
      </c>
      <c r="CKR165" s="10">
        <f>general_device_image.description</f>
        <v>0</v>
      </c>
      <c r="CKS165" s="10">
        <f>general_device_image.description</f>
        <v>0</v>
      </c>
      <c r="CKT165" s="10">
        <f>general_device_image.description</f>
        <v>0</v>
      </c>
      <c r="CKU165" s="10">
        <f>general_device_image.description</f>
        <v>0</v>
      </c>
      <c r="CKV165" s="10">
        <f>general_device_image.description</f>
        <v>0</v>
      </c>
      <c r="CKW165" s="10">
        <f>general_device_image.description</f>
        <v>0</v>
      </c>
      <c r="CKX165" s="10">
        <f>general_device_image.description</f>
        <v>0</v>
      </c>
      <c r="CKY165" s="10">
        <f>general_device_image.description</f>
        <v>0</v>
      </c>
      <c r="CKZ165" s="10">
        <f>general_device_image.description</f>
        <v>0</v>
      </c>
      <c r="CLA165" s="10">
        <f>general_device_image.description</f>
        <v>0</v>
      </c>
      <c r="CLB165" s="10">
        <f>general_device_image.description</f>
        <v>0</v>
      </c>
      <c r="CLC165" s="10">
        <f>general_device_image.description</f>
        <v>0</v>
      </c>
      <c r="CLD165" s="10">
        <f>general_device_image.description</f>
        <v>0</v>
      </c>
      <c r="CLE165" s="10">
        <f>general_device_image.description</f>
        <v>0</v>
      </c>
      <c r="CLF165" s="10">
        <f>general_device_image.description</f>
        <v>0</v>
      </c>
      <c r="CLG165" s="10">
        <f>general_device_image.description</f>
        <v>0</v>
      </c>
      <c r="CLH165" s="10">
        <f>general_device_image.description</f>
        <v>0</v>
      </c>
      <c r="CLI165" s="10">
        <f>general_device_image.description</f>
        <v>0</v>
      </c>
      <c r="CLJ165" s="10">
        <f>general_device_image.description</f>
        <v>0</v>
      </c>
      <c r="CLK165" s="10">
        <f>general_device_image.description</f>
        <v>0</v>
      </c>
      <c r="CLL165" s="10">
        <f>general_device_image.description</f>
        <v>0</v>
      </c>
      <c r="CLM165" s="10">
        <f>general_device_image.description</f>
        <v>0</v>
      </c>
      <c r="CLN165" s="10">
        <f>general_device_image.description</f>
        <v>0</v>
      </c>
      <c r="CLO165" s="10">
        <f>general_device_image.description</f>
        <v>0</v>
      </c>
      <c r="CLP165" s="10">
        <f>general_device_image.description</f>
        <v>0</v>
      </c>
      <c r="CLQ165" s="10">
        <f>general_device_image.description</f>
        <v>0</v>
      </c>
      <c r="CLR165" s="10">
        <f>general_device_image.description</f>
        <v>0</v>
      </c>
      <c r="CLS165" s="10">
        <f>general_device_image.description</f>
        <v>0</v>
      </c>
      <c r="CLT165" s="10">
        <f>general_device_image.description</f>
        <v>0</v>
      </c>
      <c r="CLU165" s="10">
        <f>general_device_image.description</f>
        <v>0</v>
      </c>
      <c r="CLV165" s="10">
        <f>general_device_image.description</f>
        <v>0</v>
      </c>
      <c r="CLW165" s="10">
        <f>general_device_image.description</f>
        <v>0</v>
      </c>
      <c r="CLX165" s="10">
        <f>general_device_image.description</f>
        <v>0</v>
      </c>
      <c r="CLY165" s="10">
        <f>general_device_image.description</f>
        <v>0</v>
      </c>
      <c r="CLZ165" s="10">
        <f>general_device_image.description</f>
        <v>0</v>
      </c>
      <c r="CMA165" s="10">
        <f>general_device_image.description</f>
        <v>0</v>
      </c>
      <c r="CMB165" s="10">
        <f>general_device_image.description</f>
        <v>0</v>
      </c>
      <c r="CMC165" s="10">
        <f>general_device_image.description</f>
        <v>0</v>
      </c>
      <c r="CMD165" s="10">
        <f>general_device_image.description</f>
        <v>0</v>
      </c>
      <c r="CME165" s="10">
        <f>general_device_image.description</f>
        <v>0</v>
      </c>
      <c r="CMF165" s="10">
        <f>general_device_image.description</f>
        <v>0</v>
      </c>
      <c r="CMG165" s="10">
        <f>general_device_image.description</f>
        <v>0</v>
      </c>
      <c r="CMH165" s="10">
        <f>general_device_image.description</f>
        <v>0</v>
      </c>
      <c r="CMI165" s="10">
        <f>general_device_image.description</f>
        <v>0</v>
      </c>
      <c r="CMJ165" s="10">
        <f>general_device_image.description</f>
        <v>0</v>
      </c>
      <c r="CMK165" s="10">
        <f>general_device_image.description</f>
        <v>0</v>
      </c>
      <c r="CML165" s="10">
        <f>general_device_image.description</f>
        <v>0</v>
      </c>
      <c r="CMM165" s="10">
        <f>general_device_image.description</f>
        <v>0</v>
      </c>
      <c r="CMN165" s="10">
        <f>general_device_image.description</f>
        <v>0</v>
      </c>
      <c r="CMO165" s="10">
        <f>general_device_image.description</f>
        <v>0</v>
      </c>
      <c r="CMP165" s="10">
        <f>general_device_image.description</f>
        <v>0</v>
      </c>
      <c r="CMQ165" s="10">
        <f>general_device_image.description</f>
        <v>0</v>
      </c>
      <c r="CMR165" s="10">
        <f>general_device_image.description</f>
        <v>0</v>
      </c>
      <c r="CMS165" s="10">
        <f>general_device_image.description</f>
        <v>0</v>
      </c>
      <c r="CMT165" s="10">
        <f>general_device_image.description</f>
        <v>0</v>
      </c>
      <c r="CMU165" s="10">
        <f>general_device_image.description</f>
        <v>0</v>
      </c>
      <c r="CMV165" s="10">
        <f>general_device_image.description</f>
        <v>0</v>
      </c>
      <c r="CMW165" s="10">
        <f>general_device_image.description</f>
        <v>0</v>
      </c>
      <c r="CMX165" s="10">
        <f>general_device_image.description</f>
        <v>0</v>
      </c>
      <c r="CMY165" s="10">
        <f>general_device_image.description</f>
        <v>0</v>
      </c>
      <c r="CMZ165" s="10">
        <f>general_device_image.description</f>
        <v>0</v>
      </c>
      <c r="CNA165" s="10">
        <f>general_device_image.description</f>
        <v>0</v>
      </c>
      <c r="CNB165" s="10">
        <f>general_device_image.description</f>
        <v>0</v>
      </c>
      <c r="CNC165" s="10">
        <f>general_device_image.description</f>
        <v>0</v>
      </c>
      <c r="CND165" s="10">
        <f>general_device_image.description</f>
        <v>0</v>
      </c>
      <c r="CNE165" s="10">
        <f>general_device_image.description</f>
        <v>0</v>
      </c>
      <c r="CNF165" s="10">
        <f>general_device_image.description</f>
        <v>0</v>
      </c>
      <c r="CNG165" s="10">
        <f>general_device_image.description</f>
        <v>0</v>
      </c>
      <c r="CNH165" s="10">
        <f>general_device_image.description</f>
        <v>0</v>
      </c>
      <c r="CNI165" s="10">
        <f>general_device_image.description</f>
        <v>0</v>
      </c>
      <c r="CNJ165" s="10">
        <f>general_device_image.description</f>
        <v>0</v>
      </c>
      <c r="CNK165" s="10">
        <f>general_device_image.description</f>
        <v>0</v>
      </c>
      <c r="CNL165" s="10">
        <f>general_device_image.description</f>
        <v>0</v>
      </c>
      <c r="CNM165" s="10">
        <f>general_device_image.description</f>
        <v>0</v>
      </c>
      <c r="CNN165" s="10">
        <f>general_device_image.description</f>
        <v>0</v>
      </c>
      <c r="CNO165" s="10">
        <f>general_device_image.description</f>
        <v>0</v>
      </c>
      <c r="CNP165" s="10">
        <f>general_device_image.description</f>
        <v>0</v>
      </c>
      <c r="CNQ165" s="10">
        <f>general_device_image.description</f>
        <v>0</v>
      </c>
      <c r="CNR165" s="10">
        <f>general_device_image.description</f>
        <v>0</v>
      </c>
      <c r="CNS165" s="10">
        <f>general_device_image.description</f>
        <v>0</v>
      </c>
      <c r="CNT165" s="10">
        <f>general_device_image.description</f>
        <v>0</v>
      </c>
      <c r="CNU165" s="10">
        <f>general_device_image.description</f>
        <v>0</v>
      </c>
      <c r="CNV165" s="10">
        <f>general_device_image.description</f>
        <v>0</v>
      </c>
      <c r="CNW165" s="10">
        <f>general_device_image.description</f>
        <v>0</v>
      </c>
      <c r="CNX165" s="10">
        <f>general_device_image.description</f>
        <v>0</v>
      </c>
      <c r="CNY165" s="10">
        <f>general_device_image.description</f>
        <v>0</v>
      </c>
      <c r="CNZ165" s="10">
        <f>general_device_image.description</f>
        <v>0</v>
      </c>
      <c r="COA165" s="10">
        <f>general_device_image.description</f>
        <v>0</v>
      </c>
      <c r="COB165" s="10">
        <f>general_device_image.description</f>
        <v>0</v>
      </c>
      <c r="COC165" s="10">
        <f>general_device_image.description</f>
        <v>0</v>
      </c>
      <c r="COD165" s="10">
        <f>general_device_image.description</f>
        <v>0</v>
      </c>
      <c r="COE165" s="10">
        <f>general_device_image.description</f>
        <v>0</v>
      </c>
      <c r="COF165" s="10">
        <f>general_device_image.description</f>
        <v>0</v>
      </c>
      <c r="COG165" s="10">
        <f>general_device_image.description</f>
        <v>0</v>
      </c>
      <c r="COH165" s="10">
        <f>general_device_image.description</f>
        <v>0</v>
      </c>
      <c r="COI165" s="10">
        <f>general_device_image.description</f>
        <v>0</v>
      </c>
      <c r="COJ165" s="10">
        <f>general_device_image.description</f>
        <v>0</v>
      </c>
      <c r="COK165" s="10">
        <f>general_device_image.description</f>
        <v>0</v>
      </c>
      <c r="COL165" s="10">
        <f>general_device_image.description</f>
        <v>0</v>
      </c>
      <c r="COM165" s="10">
        <f>general_device_image.description</f>
        <v>0</v>
      </c>
      <c r="CON165" s="10">
        <f>general_device_image.description</f>
        <v>0</v>
      </c>
      <c r="COO165" s="10">
        <f>general_device_image.description</f>
        <v>0</v>
      </c>
      <c r="COP165" s="10">
        <f>general_device_image.description</f>
        <v>0</v>
      </c>
      <c r="COQ165" s="10">
        <f>general_device_image.description</f>
        <v>0</v>
      </c>
      <c r="COR165" s="10">
        <f>general_device_image.description</f>
        <v>0</v>
      </c>
      <c r="COS165" s="10">
        <f>general_device_image.description</f>
        <v>0</v>
      </c>
      <c r="COT165" s="10">
        <f>general_device_image.description</f>
        <v>0</v>
      </c>
      <c r="COU165" s="10">
        <f>general_device_image.description</f>
        <v>0</v>
      </c>
      <c r="COV165" s="10">
        <f>general_device_image.description</f>
        <v>0</v>
      </c>
      <c r="COW165" s="10">
        <f>general_device_image.description</f>
        <v>0</v>
      </c>
      <c r="COX165" s="10">
        <f>general_device_image.description</f>
        <v>0</v>
      </c>
      <c r="COY165" s="10">
        <f>general_device_image.description</f>
        <v>0</v>
      </c>
      <c r="COZ165" s="10">
        <f>general_device_image.description</f>
        <v>0</v>
      </c>
      <c r="CPA165" s="10">
        <f>general_device_image.description</f>
        <v>0</v>
      </c>
      <c r="CPB165" s="10">
        <f>general_device_image.description</f>
        <v>0</v>
      </c>
      <c r="CPC165" s="10">
        <f>general_device_image.description</f>
        <v>0</v>
      </c>
      <c r="CPD165" s="10">
        <f>general_device_image.description</f>
        <v>0</v>
      </c>
      <c r="CPE165" s="10">
        <f>general_device_image.description</f>
        <v>0</v>
      </c>
      <c r="CPF165" s="10">
        <f>general_device_image.description</f>
        <v>0</v>
      </c>
      <c r="CPG165" s="10">
        <f>general_device_image.description</f>
        <v>0</v>
      </c>
      <c r="CPH165" s="10">
        <f>general_device_image.description</f>
        <v>0</v>
      </c>
      <c r="CPI165" s="10">
        <f>general_device_image.description</f>
        <v>0</v>
      </c>
      <c r="CPJ165" s="10">
        <f>general_device_image.description</f>
        <v>0</v>
      </c>
      <c r="CPK165" s="10">
        <f>general_device_image.description</f>
        <v>0</v>
      </c>
      <c r="CPL165" s="10">
        <f>general_device_image.description</f>
        <v>0</v>
      </c>
      <c r="CPM165" s="10">
        <f>general_device_image.description</f>
        <v>0</v>
      </c>
      <c r="CPN165" s="10">
        <f>general_device_image.description</f>
        <v>0</v>
      </c>
      <c r="CPO165" s="10">
        <f>general_device_image.description</f>
        <v>0</v>
      </c>
      <c r="CPP165" s="10">
        <f>general_device_image.description</f>
        <v>0</v>
      </c>
      <c r="CPQ165" s="10">
        <f>general_device_image.description</f>
        <v>0</v>
      </c>
      <c r="CPR165" s="10">
        <f>general_device_image.description</f>
        <v>0</v>
      </c>
      <c r="CPS165" s="10">
        <f>general_device_image.description</f>
        <v>0</v>
      </c>
      <c r="CPT165" s="10">
        <f>general_device_image.description</f>
        <v>0</v>
      </c>
      <c r="CPU165" s="10">
        <f>general_device_image.description</f>
        <v>0</v>
      </c>
      <c r="CPV165" s="10">
        <f>general_device_image.description</f>
        <v>0</v>
      </c>
      <c r="CPW165" s="10">
        <f>general_device_image.description</f>
        <v>0</v>
      </c>
      <c r="CPX165" s="10">
        <f>general_device_image.description</f>
        <v>0</v>
      </c>
      <c r="CPY165" s="10">
        <f>general_device_image.description</f>
        <v>0</v>
      </c>
      <c r="CPZ165" s="10">
        <f>general_device_image.description</f>
        <v>0</v>
      </c>
      <c r="CQA165" s="10">
        <f>general_device_image.description</f>
        <v>0</v>
      </c>
      <c r="CQB165" s="10">
        <f>general_device_image.description</f>
        <v>0</v>
      </c>
      <c r="CQC165" s="10">
        <f>general_device_image.description</f>
        <v>0</v>
      </c>
      <c r="CQD165" s="10">
        <f>general_device_image.description</f>
        <v>0</v>
      </c>
      <c r="CQE165" s="10">
        <f>general_device_image.description</f>
        <v>0</v>
      </c>
      <c r="CQF165" s="10">
        <f>general_device_image.description</f>
        <v>0</v>
      </c>
      <c r="CQG165" s="10">
        <f>general_device_image.description</f>
        <v>0</v>
      </c>
      <c r="CQH165" s="10">
        <f>general_device_image.description</f>
        <v>0</v>
      </c>
      <c r="CQI165" s="10">
        <f>general_device_image.description</f>
        <v>0</v>
      </c>
      <c r="CQJ165" s="10">
        <f>general_device_image.description</f>
        <v>0</v>
      </c>
      <c r="CQK165" s="10">
        <f>general_device_image.description</f>
        <v>0</v>
      </c>
      <c r="CQL165" s="10">
        <f>general_device_image.description</f>
        <v>0</v>
      </c>
      <c r="CQM165" s="10">
        <f>general_device_image.description</f>
        <v>0</v>
      </c>
      <c r="CQN165" s="10">
        <f>general_device_image.description</f>
        <v>0</v>
      </c>
      <c r="CQO165" s="10">
        <f>general_device_image.description</f>
        <v>0</v>
      </c>
      <c r="CQP165" s="10">
        <f>general_device_image.description</f>
        <v>0</v>
      </c>
      <c r="CQQ165" s="10">
        <f>general_device_image.description</f>
        <v>0</v>
      </c>
      <c r="CQR165" s="10">
        <f>general_device_image.description</f>
        <v>0</v>
      </c>
      <c r="CQS165" s="10">
        <f>general_device_image.description</f>
        <v>0</v>
      </c>
      <c r="CQT165" s="10">
        <f>general_device_image.description</f>
        <v>0</v>
      </c>
      <c r="CQU165" s="10">
        <f>general_device_image.description</f>
        <v>0</v>
      </c>
      <c r="CQV165" s="10">
        <f>general_device_image.description</f>
        <v>0</v>
      </c>
      <c r="CQW165" s="10">
        <f>general_device_image.description</f>
        <v>0</v>
      </c>
      <c r="CQX165" s="10">
        <f>general_device_image.description</f>
        <v>0</v>
      </c>
      <c r="CQY165" s="10">
        <f>general_device_image.description</f>
        <v>0</v>
      </c>
      <c r="CQZ165" s="10">
        <f>general_device_image.description</f>
        <v>0</v>
      </c>
      <c r="CRA165" s="10">
        <f>general_device_image.description</f>
        <v>0</v>
      </c>
      <c r="CRB165" s="10">
        <f>general_device_image.description</f>
        <v>0</v>
      </c>
      <c r="CRC165" s="10">
        <f>general_device_image.description</f>
        <v>0</v>
      </c>
      <c r="CRD165" s="10">
        <f>general_device_image.description</f>
        <v>0</v>
      </c>
      <c r="CRE165" s="10">
        <f>general_device_image.description</f>
        <v>0</v>
      </c>
      <c r="CRF165" s="10">
        <f>general_device_image.description</f>
        <v>0</v>
      </c>
      <c r="CRG165" s="10">
        <f>general_device_image.description</f>
        <v>0</v>
      </c>
      <c r="CRH165" s="10">
        <f>general_device_image.description</f>
        <v>0</v>
      </c>
      <c r="CRI165" s="10">
        <f>general_device_image.description</f>
        <v>0</v>
      </c>
      <c r="CRJ165" s="10">
        <f>general_device_image.description</f>
        <v>0</v>
      </c>
      <c r="CRK165" s="10">
        <f>general_device_image.description</f>
        <v>0</v>
      </c>
      <c r="CRL165" s="10">
        <f>general_device_image.description</f>
        <v>0</v>
      </c>
      <c r="CRM165" s="10">
        <f>general_device_image.description</f>
        <v>0</v>
      </c>
      <c r="CRN165" s="10">
        <f>general_device_image.description</f>
        <v>0</v>
      </c>
      <c r="CRO165" s="10">
        <f>general_device_image.description</f>
        <v>0</v>
      </c>
      <c r="CRP165" s="10">
        <f>general_device_image.description</f>
        <v>0</v>
      </c>
      <c r="CRQ165" s="10">
        <f>general_device_image.description</f>
        <v>0</v>
      </c>
      <c r="CRR165" s="10">
        <f>general_device_image.description</f>
        <v>0</v>
      </c>
      <c r="CRS165" s="10">
        <f>general_device_image.description</f>
        <v>0</v>
      </c>
      <c r="CRT165" s="10">
        <f>general_device_image.description</f>
        <v>0</v>
      </c>
      <c r="CRU165" s="10">
        <f>general_device_image.description</f>
        <v>0</v>
      </c>
      <c r="CRV165" s="10">
        <f>general_device_image.description</f>
        <v>0</v>
      </c>
      <c r="CRW165" s="10">
        <f>general_device_image.description</f>
        <v>0</v>
      </c>
      <c r="CRX165" s="10">
        <f>general_device_image.description</f>
        <v>0</v>
      </c>
      <c r="CRY165" s="10">
        <f>general_device_image.description</f>
        <v>0</v>
      </c>
      <c r="CRZ165" s="10">
        <f>general_device_image.description</f>
        <v>0</v>
      </c>
      <c r="CSA165" s="10">
        <f>general_device_image.description</f>
        <v>0</v>
      </c>
      <c r="CSB165" s="10">
        <f>general_device_image.description</f>
        <v>0</v>
      </c>
      <c r="CSC165" s="10">
        <f>general_device_image.description</f>
        <v>0</v>
      </c>
      <c r="CSD165" s="10">
        <f>general_device_image.description</f>
        <v>0</v>
      </c>
      <c r="CSE165" s="10">
        <f>general_device_image.description</f>
        <v>0</v>
      </c>
      <c r="CSF165" s="10">
        <f>general_device_image.description</f>
        <v>0</v>
      </c>
      <c r="CSG165" s="10">
        <f>general_device_image.description</f>
        <v>0</v>
      </c>
      <c r="CSH165" s="10">
        <f>general_device_image.description</f>
        <v>0</v>
      </c>
      <c r="CSI165" s="10">
        <f>general_device_image.description</f>
        <v>0</v>
      </c>
      <c r="CSJ165" s="10">
        <f>general_device_image.description</f>
        <v>0</v>
      </c>
      <c r="CSK165" s="10">
        <f>general_device_image.description</f>
        <v>0</v>
      </c>
      <c r="CSL165" s="10">
        <f>general_device_image.description</f>
        <v>0</v>
      </c>
      <c r="CSM165" s="10">
        <f>general_device_image.description</f>
        <v>0</v>
      </c>
      <c r="CSN165" s="10">
        <f>general_device_image.description</f>
        <v>0</v>
      </c>
      <c r="CSO165" s="10">
        <f>general_device_image.description</f>
        <v>0</v>
      </c>
      <c r="CSP165" s="10">
        <f>general_device_image.description</f>
        <v>0</v>
      </c>
      <c r="CSQ165" s="10">
        <f>general_device_image.description</f>
        <v>0</v>
      </c>
      <c r="CSR165" s="10">
        <f>general_device_image.description</f>
        <v>0</v>
      </c>
      <c r="CSS165" s="10">
        <f>general_device_image.description</f>
        <v>0</v>
      </c>
      <c r="CST165" s="10">
        <f>general_device_image.description</f>
        <v>0</v>
      </c>
      <c r="CSU165" s="10">
        <f>general_device_image.description</f>
        <v>0</v>
      </c>
      <c r="CSV165" s="10">
        <f>general_device_image.description</f>
        <v>0</v>
      </c>
      <c r="CSW165" s="10">
        <f>general_device_image.description</f>
        <v>0</v>
      </c>
      <c r="CSX165" s="10">
        <f>general_device_image.description</f>
        <v>0</v>
      </c>
      <c r="CSY165" s="10">
        <f>general_device_image.description</f>
        <v>0</v>
      </c>
      <c r="CSZ165" s="10">
        <f>general_device_image.description</f>
        <v>0</v>
      </c>
      <c r="CTA165" s="10">
        <f>general_device_image.description</f>
        <v>0</v>
      </c>
      <c r="CTB165" s="10">
        <f>general_device_image.description</f>
        <v>0</v>
      </c>
      <c r="CTC165" s="10">
        <f>general_device_image.description</f>
        <v>0</v>
      </c>
      <c r="CTD165" s="10">
        <f>general_device_image.description</f>
        <v>0</v>
      </c>
      <c r="CTE165" s="10">
        <f>general_device_image.description</f>
        <v>0</v>
      </c>
      <c r="CTF165" s="10">
        <f>general_device_image.description</f>
        <v>0</v>
      </c>
      <c r="CTG165" s="10">
        <f>general_device_image.description</f>
        <v>0</v>
      </c>
      <c r="CTH165" s="10">
        <f>general_device_image.description</f>
        <v>0</v>
      </c>
      <c r="CTI165" s="10">
        <f>general_device_image.description</f>
        <v>0</v>
      </c>
      <c r="CTJ165" s="10">
        <f>general_device_image.description</f>
        <v>0</v>
      </c>
      <c r="CTK165" s="10">
        <f>general_device_image.description</f>
        <v>0</v>
      </c>
      <c r="CTL165" s="10">
        <f>general_device_image.description</f>
        <v>0</v>
      </c>
      <c r="CTM165" s="10">
        <f>general_device_image.description</f>
        <v>0</v>
      </c>
      <c r="CTN165" s="10">
        <f>general_device_image.description</f>
        <v>0</v>
      </c>
      <c r="CTO165" s="10">
        <f>general_device_image.description</f>
        <v>0</v>
      </c>
      <c r="CTP165" s="10">
        <f>general_device_image.description</f>
        <v>0</v>
      </c>
      <c r="CTQ165" s="10">
        <f>general_device_image.description</f>
        <v>0</v>
      </c>
      <c r="CTR165" s="10">
        <f>general_device_image.description</f>
        <v>0</v>
      </c>
      <c r="CTS165" s="10">
        <f>general_device_image.description</f>
        <v>0</v>
      </c>
      <c r="CTT165" s="10">
        <f>general_device_image.description</f>
        <v>0</v>
      </c>
      <c r="CTU165" s="10">
        <f>general_device_image.description</f>
        <v>0</v>
      </c>
      <c r="CTV165" s="10">
        <f>general_device_image.description</f>
        <v>0</v>
      </c>
      <c r="CTW165" s="10">
        <f>general_device_image.description</f>
        <v>0</v>
      </c>
      <c r="CTX165" s="10">
        <f>general_device_image.description</f>
        <v>0</v>
      </c>
      <c r="CTY165" s="10">
        <f>general_device_image.description</f>
        <v>0</v>
      </c>
      <c r="CTZ165" s="10">
        <f>general_device_image.description</f>
        <v>0</v>
      </c>
      <c r="CUA165" s="10">
        <f>general_device_image.description</f>
        <v>0</v>
      </c>
      <c r="CUB165" s="10">
        <f>general_device_image.description</f>
        <v>0</v>
      </c>
      <c r="CUC165" s="10">
        <f>general_device_image.description</f>
        <v>0</v>
      </c>
      <c r="CUD165" s="10">
        <f>general_device_image.description</f>
        <v>0</v>
      </c>
      <c r="CUE165" s="10">
        <f>general_device_image.description</f>
        <v>0</v>
      </c>
      <c r="CUF165" s="10">
        <f>general_device_image.description</f>
        <v>0</v>
      </c>
      <c r="CUG165" s="10">
        <f>general_device_image.description</f>
        <v>0</v>
      </c>
      <c r="CUH165" s="10">
        <f>general_device_image.description</f>
        <v>0</v>
      </c>
      <c r="CUI165" s="10">
        <f>general_device_image.description</f>
        <v>0</v>
      </c>
      <c r="CUJ165" s="10">
        <f>general_device_image.description</f>
        <v>0</v>
      </c>
      <c r="CUK165" s="10">
        <f>general_device_image.description</f>
        <v>0</v>
      </c>
      <c r="CUL165" s="10">
        <f>general_device_image.description</f>
        <v>0</v>
      </c>
      <c r="CUM165" s="10">
        <f>general_device_image.description</f>
        <v>0</v>
      </c>
      <c r="CUN165" s="10">
        <f>general_device_image.description</f>
        <v>0</v>
      </c>
      <c r="CUO165" s="10">
        <f>general_device_image.description</f>
        <v>0</v>
      </c>
      <c r="CUP165" s="10">
        <f>general_device_image.description</f>
        <v>0</v>
      </c>
      <c r="CUQ165" s="10">
        <f>general_device_image.description</f>
        <v>0</v>
      </c>
      <c r="CUR165" s="10">
        <f>general_device_image.description</f>
        <v>0</v>
      </c>
      <c r="CUS165" s="10">
        <f>general_device_image.description</f>
        <v>0</v>
      </c>
      <c r="CUT165" s="10">
        <f>general_device_image.description</f>
        <v>0</v>
      </c>
      <c r="CUU165" s="10">
        <f>general_device_image.description</f>
        <v>0</v>
      </c>
      <c r="CUV165" s="10">
        <f>general_device_image.description</f>
        <v>0</v>
      </c>
      <c r="CUW165" s="10">
        <f>general_device_image.description</f>
        <v>0</v>
      </c>
      <c r="CUX165" s="10">
        <f>general_device_image.description</f>
        <v>0</v>
      </c>
      <c r="CUY165" s="10">
        <f>general_device_image.description</f>
        <v>0</v>
      </c>
      <c r="CUZ165" s="10">
        <f>general_device_image.description</f>
        <v>0</v>
      </c>
      <c r="CVA165" s="10">
        <f>general_device_image.description</f>
        <v>0</v>
      </c>
      <c r="CVB165" s="10">
        <f>general_device_image.description</f>
        <v>0</v>
      </c>
      <c r="CVC165" s="10">
        <f>general_device_image.description</f>
        <v>0</v>
      </c>
      <c r="CVD165" s="10">
        <f>general_device_image.description</f>
        <v>0</v>
      </c>
      <c r="CVE165" s="10">
        <f>general_device_image.description</f>
        <v>0</v>
      </c>
      <c r="CVF165" s="10">
        <f>general_device_image.description</f>
        <v>0</v>
      </c>
      <c r="CVG165" s="10">
        <f>general_device_image.description</f>
        <v>0</v>
      </c>
      <c r="CVH165" s="10">
        <f>general_device_image.description</f>
        <v>0</v>
      </c>
      <c r="CVI165" s="10">
        <f>general_device_image.description</f>
        <v>0</v>
      </c>
      <c r="CVJ165" s="10">
        <f>general_device_image.description</f>
        <v>0</v>
      </c>
      <c r="CVK165" s="10">
        <f>general_device_image.description</f>
        <v>0</v>
      </c>
      <c r="CVL165" s="10">
        <f>general_device_image.description</f>
        <v>0</v>
      </c>
      <c r="CVM165" s="10">
        <f>general_device_image.description</f>
        <v>0</v>
      </c>
      <c r="CVN165" s="10">
        <f>general_device_image.description</f>
        <v>0</v>
      </c>
      <c r="CVO165" s="10">
        <f>general_device_image.description</f>
        <v>0</v>
      </c>
      <c r="CVP165" s="10">
        <f>general_device_image.description</f>
        <v>0</v>
      </c>
      <c r="CVQ165" s="10">
        <f>general_device_image.description</f>
        <v>0</v>
      </c>
      <c r="CVR165" s="10">
        <f>general_device_image.description</f>
        <v>0</v>
      </c>
      <c r="CVS165" s="10">
        <f>general_device_image.description</f>
        <v>0</v>
      </c>
      <c r="CVT165" s="10">
        <f>general_device_image.description</f>
        <v>0</v>
      </c>
      <c r="CVU165" s="10">
        <f>general_device_image.description</f>
        <v>0</v>
      </c>
      <c r="CVV165" s="10">
        <f>general_device_image.description</f>
        <v>0</v>
      </c>
      <c r="CVW165" s="10">
        <f>general_device_image.description</f>
        <v>0</v>
      </c>
      <c r="CVX165" s="10">
        <f>general_device_image.description</f>
        <v>0</v>
      </c>
      <c r="CVY165" s="10">
        <f>general_device_image.description</f>
        <v>0</v>
      </c>
      <c r="CVZ165" s="10">
        <f>general_device_image.description</f>
        <v>0</v>
      </c>
      <c r="CWA165" s="10">
        <f>general_device_image.description</f>
        <v>0</v>
      </c>
      <c r="CWB165" s="10">
        <f>general_device_image.description</f>
        <v>0</v>
      </c>
      <c r="CWC165" s="10">
        <f>general_device_image.description</f>
        <v>0</v>
      </c>
      <c r="CWD165" s="10">
        <f>general_device_image.description</f>
        <v>0</v>
      </c>
      <c r="CWE165" s="10">
        <f>general_device_image.description</f>
        <v>0</v>
      </c>
      <c r="CWF165" s="10">
        <f>general_device_image.description</f>
        <v>0</v>
      </c>
      <c r="CWG165" s="10">
        <f>general_device_image.description</f>
        <v>0</v>
      </c>
      <c r="CWH165" s="10">
        <f>general_device_image.description</f>
        <v>0</v>
      </c>
      <c r="CWI165" s="10">
        <f>general_device_image.description</f>
        <v>0</v>
      </c>
      <c r="CWJ165" s="10">
        <f>general_device_image.description</f>
        <v>0</v>
      </c>
      <c r="CWK165" s="10">
        <f>general_device_image.description</f>
        <v>0</v>
      </c>
      <c r="CWL165" s="10">
        <f>general_device_image.description</f>
        <v>0</v>
      </c>
      <c r="CWM165" s="10">
        <f>general_device_image.description</f>
        <v>0</v>
      </c>
      <c r="CWN165" s="10">
        <f>general_device_image.description</f>
        <v>0</v>
      </c>
      <c r="CWO165" s="10">
        <f>general_device_image.description</f>
        <v>0</v>
      </c>
      <c r="CWP165" s="10">
        <f>general_device_image.description</f>
        <v>0</v>
      </c>
      <c r="CWQ165" s="10">
        <f>general_device_image.description</f>
        <v>0</v>
      </c>
      <c r="CWR165" s="10">
        <f>general_device_image.description</f>
        <v>0</v>
      </c>
      <c r="CWS165" s="10">
        <f>general_device_image.description</f>
        <v>0</v>
      </c>
      <c r="CWT165" s="10">
        <f>general_device_image.description</f>
        <v>0</v>
      </c>
      <c r="CWU165" s="10">
        <f>general_device_image.description</f>
        <v>0</v>
      </c>
      <c r="CWV165" s="10">
        <f>general_device_image.description</f>
        <v>0</v>
      </c>
      <c r="CWW165" s="10">
        <f>general_device_image.description</f>
        <v>0</v>
      </c>
      <c r="CWX165" s="10">
        <f>general_device_image.description</f>
        <v>0</v>
      </c>
      <c r="CWY165" s="10">
        <f>general_device_image.description</f>
        <v>0</v>
      </c>
      <c r="CWZ165" s="10">
        <f>general_device_image.description</f>
        <v>0</v>
      </c>
      <c r="CXA165" s="10">
        <f>general_device_image.description</f>
        <v>0</v>
      </c>
      <c r="CXB165" s="10">
        <f>general_device_image.description</f>
        <v>0</v>
      </c>
      <c r="CXC165" s="10">
        <f>general_device_image.description</f>
        <v>0</v>
      </c>
      <c r="CXD165" s="10">
        <f>general_device_image.description</f>
        <v>0</v>
      </c>
      <c r="CXE165" s="10">
        <f>general_device_image.description</f>
        <v>0</v>
      </c>
      <c r="CXF165" s="10">
        <f>general_device_image.description</f>
        <v>0</v>
      </c>
      <c r="CXG165" s="10">
        <f>general_device_image.description</f>
        <v>0</v>
      </c>
      <c r="CXH165" s="10">
        <f>general_device_image.description</f>
        <v>0</v>
      </c>
      <c r="CXI165" s="10">
        <f>general_device_image.description</f>
        <v>0</v>
      </c>
      <c r="CXJ165" s="10">
        <f>general_device_image.description</f>
        <v>0</v>
      </c>
      <c r="CXK165" s="10">
        <f>general_device_image.description</f>
        <v>0</v>
      </c>
      <c r="CXL165" s="10">
        <f>general_device_image.description</f>
        <v>0</v>
      </c>
      <c r="CXM165" s="10">
        <f>general_device_image.description</f>
        <v>0</v>
      </c>
      <c r="CXN165" s="10">
        <f>general_device_image.description</f>
        <v>0</v>
      </c>
      <c r="CXO165" s="10">
        <f>general_device_image.description</f>
        <v>0</v>
      </c>
      <c r="CXP165" s="10">
        <f>general_device_image.description</f>
        <v>0</v>
      </c>
      <c r="CXQ165" s="10">
        <f>general_device_image.description</f>
        <v>0</v>
      </c>
      <c r="CXR165" s="10">
        <f>general_device_image.description</f>
        <v>0</v>
      </c>
      <c r="CXS165" s="10">
        <f>general_device_image.description</f>
        <v>0</v>
      </c>
      <c r="CXT165" s="10">
        <f>general_device_image.description</f>
        <v>0</v>
      </c>
      <c r="CXU165" s="10">
        <f>general_device_image.description</f>
        <v>0</v>
      </c>
      <c r="CXV165" s="10">
        <f>general_device_image.description</f>
        <v>0</v>
      </c>
      <c r="CXW165" s="10">
        <f>general_device_image.description</f>
        <v>0</v>
      </c>
      <c r="CXX165" s="10">
        <f>general_device_image.description</f>
        <v>0</v>
      </c>
      <c r="CXY165" s="10">
        <f>general_device_image.description</f>
        <v>0</v>
      </c>
      <c r="CXZ165" s="10">
        <f>general_device_image.description</f>
        <v>0</v>
      </c>
      <c r="CYA165" s="10">
        <f>general_device_image.description</f>
        <v>0</v>
      </c>
      <c r="CYB165" s="10">
        <f>general_device_image.description</f>
        <v>0</v>
      </c>
      <c r="CYC165" s="10">
        <f>general_device_image.description</f>
        <v>0</v>
      </c>
      <c r="CYD165" s="10">
        <f>general_device_image.description</f>
        <v>0</v>
      </c>
      <c r="CYE165" s="10">
        <f>general_device_image.description</f>
        <v>0</v>
      </c>
      <c r="CYF165" s="10">
        <f>general_device_image.description</f>
        <v>0</v>
      </c>
      <c r="CYG165" s="10">
        <f>general_device_image.description</f>
        <v>0</v>
      </c>
      <c r="CYH165" s="10">
        <f>general_device_image.description</f>
        <v>0</v>
      </c>
      <c r="CYI165" s="10">
        <f>general_device_image.description</f>
        <v>0</v>
      </c>
      <c r="CYJ165" s="10">
        <f>general_device_image.description</f>
        <v>0</v>
      </c>
      <c r="CYK165" s="10">
        <f>general_device_image.description</f>
        <v>0</v>
      </c>
      <c r="CYL165" s="10">
        <f>general_device_image.description</f>
        <v>0</v>
      </c>
      <c r="CYM165" s="10">
        <f>general_device_image.description</f>
        <v>0</v>
      </c>
      <c r="CYN165" s="10">
        <f>general_device_image.description</f>
        <v>0</v>
      </c>
      <c r="CYO165" s="10">
        <f>general_device_image.description</f>
        <v>0</v>
      </c>
      <c r="CYP165" s="10">
        <f>general_device_image.description</f>
        <v>0</v>
      </c>
      <c r="CYQ165" s="10">
        <f>general_device_image.description</f>
        <v>0</v>
      </c>
      <c r="CYR165" s="10">
        <f>general_device_image.description</f>
        <v>0</v>
      </c>
      <c r="CYS165" s="10">
        <f>general_device_image.description</f>
        <v>0</v>
      </c>
      <c r="CYT165" s="10">
        <f>general_device_image.description</f>
        <v>0</v>
      </c>
      <c r="CYU165" s="10">
        <f>general_device_image.description</f>
        <v>0</v>
      </c>
      <c r="CYV165" s="10">
        <f>general_device_image.description</f>
        <v>0</v>
      </c>
      <c r="CYW165" s="10">
        <f>general_device_image.description</f>
        <v>0</v>
      </c>
      <c r="CYX165" s="10">
        <f>general_device_image.description</f>
        <v>0</v>
      </c>
      <c r="CYY165" s="10">
        <f>general_device_image.description</f>
        <v>0</v>
      </c>
      <c r="CYZ165" s="10">
        <f>general_device_image.description</f>
        <v>0</v>
      </c>
      <c r="CZA165" s="10">
        <f>general_device_image.description</f>
        <v>0</v>
      </c>
      <c r="CZB165" s="10">
        <f>general_device_image.description</f>
        <v>0</v>
      </c>
      <c r="CZC165" s="10">
        <f>general_device_image.description</f>
        <v>0</v>
      </c>
      <c r="CZD165" s="10">
        <f>general_device_image.description</f>
        <v>0</v>
      </c>
      <c r="CZE165" s="10">
        <f>general_device_image.description</f>
        <v>0</v>
      </c>
      <c r="CZF165" s="10">
        <f>general_device_image.description</f>
        <v>0</v>
      </c>
      <c r="CZG165" s="10">
        <f>general_device_image.description</f>
        <v>0</v>
      </c>
      <c r="CZH165" s="10">
        <f>general_device_image.description</f>
        <v>0</v>
      </c>
      <c r="CZI165" s="10">
        <f>general_device_image.description</f>
        <v>0</v>
      </c>
      <c r="CZJ165" s="10">
        <f>general_device_image.description</f>
        <v>0</v>
      </c>
      <c r="CZK165" s="10">
        <f>general_device_image.description</f>
        <v>0</v>
      </c>
      <c r="CZL165" s="10">
        <f>general_device_image.description</f>
        <v>0</v>
      </c>
      <c r="CZM165" s="10">
        <f>general_device_image.description</f>
        <v>0</v>
      </c>
      <c r="CZN165" s="10">
        <f>general_device_image.description</f>
        <v>0</v>
      </c>
      <c r="CZO165" s="10">
        <f>general_device_image.description</f>
        <v>0</v>
      </c>
      <c r="CZP165" s="10">
        <f>general_device_image.description</f>
        <v>0</v>
      </c>
      <c r="CZQ165" s="10">
        <f>general_device_image.description</f>
        <v>0</v>
      </c>
      <c r="CZR165" s="10">
        <f>general_device_image.description</f>
        <v>0</v>
      </c>
      <c r="CZS165" s="10">
        <f>general_device_image.description</f>
        <v>0</v>
      </c>
      <c r="CZT165" s="10">
        <f>general_device_image.description</f>
        <v>0</v>
      </c>
      <c r="CZU165" s="10">
        <f>general_device_image.description</f>
        <v>0</v>
      </c>
      <c r="CZV165" s="10">
        <f>general_device_image.description</f>
        <v>0</v>
      </c>
      <c r="CZW165" s="10">
        <f>general_device_image.description</f>
        <v>0</v>
      </c>
      <c r="CZX165" s="10">
        <f>general_device_image.description</f>
        <v>0</v>
      </c>
      <c r="CZY165" s="10">
        <f>general_device_image.description</f>
        <v>0</v>
      </c>
      <c r="CZZ165" s="10">
        <f>general_device_image.description</f>
        <v>0</v>
      </c>
      <c r="DAA165" s="10">
        <f>general_device_image.description</f>
        <v>0</v>
      </c>
      <c r="DAB165" s="10">
        <f>general_device_image.description</f>
        <v>0</v>
      </c>
      <c r="DAC165" s="10">
        <f>general_device_image.description</f>
        <v>0</v>
      </c>
      <c r="DAD165" s="10">
        <f>general_device_image.description</f>
        <v>0</v>
      </c>
      <c r="DAE165" s="10">
        <f>general_device_image.description</f>
        <v>0</v>
      </c>
      <c r="DAF165" s="10">
        <f>general_device_image.description</f>
        <v>0</v>
      </c>
      <c r="DAG165" s="10">
        <f>general_device_image.description</f>
        <v>0</v>
      </c>
      <c r="DAH165" s="10">
        <f>general_device_image.description</f>
        <v>0</v>
      </c>
      <c r="DAI165" s="10">
        <f>general_device_image.description</f>
        <v>0</v>
      </c>
      <c r="DAJ165" s="10">
        <f>general_device_image.description</f>
        <v>0</v>
      </c>
      <c r="DAK165" s="10">
        <f>general_device_image.description</f>
        <v>0</v>
      </c>
      <c r="DAL165" s="10">
        <f>general_device_image.description</f>
        <v>0</v>
      </c>
      <c r="DAM165" s="10">
        <f>general_device_image.description</f>
        <v>0</v>
      </c>
      <c r="DAN165" s="10">
        <f>general_device_image.description</f>
        <v>0</v>
      </c>
      <c r="DAO165" s="10">
        <f>general_device_image.description</f>
        <v>0</v>
      </c>
      <c r="DAP165" s="10">
        <f>general_device_image.description</f>
        <v>0</v>
      </c>
      <c r="DAQ165" s="10">
        <f>general_device_image.description</f>
        <v>0</v>
      </c>
      <c r="DAR165" s="10">
        <f>general_device_image.description</f>
        <v>0</v>
      </c>
      <c r="DAS165" s="10">
        <f>general_device_image.description</f>
        <v>0</v>
      </c>
      <c r="DAT165" s="10">
        <f>general_device_image.description</f>
        <v>0</v>
      </c>
      <c r="DAU165" s="10">
        <f>general_device_image.description</f>
        <v>0</v>
      </c>
      <c r="DAV165" s="10">
        <f>general_device_image.description</f>
        <v>0</v>
      </c>
      <c r="DAW165" s="10">
        <f>general_device_image.description</f>
        <v>0</v>
      </c>
      <c r="DAX165" s="10">
        <f>general_device_image.description</f>
        <v>0</v>
      </c>
      <c r="DAY165" s="10">
        <f>general_device_image.description</f>
        <v>0</v>
      </c>
      <c r="DAZ165" s="10">
        <f>general_device_image.description</f>
        <v>0</v>
      </c>
      <c r="DBA165" s="10">
        <f>general_device_image.description</f>
        <v>0</v>
      </c>
      <c r="DBB165" s="10">
        <f>general_device_image.description</f>
        <v>0</v>
      </c>
      <c r="DBC165" s="10">
        <f>general_device_image.description</f>
        <v>0</v>
      </c>
      <c r="DBD165" s="10">
        <f>general_device_image.description</f>
        <v>0</v>
      </c>
      <c r="DBE165" s="10">
        <f>general_device_image.description</f>
        <v>0</v>
      </c>
      <c r="DBF165" s="10">
        <f>general_device_image.description</f>
        <v>0</v>
      </c>
      <c r="DBG165" s="10">
        <f>general_device_image.description</f>
        <v>0</v>
      </c>
      <c r="DBH165" s="10">
        <f>general_device_image.description</f>
        <v>0</v>
      </c>
      <c r="DBI165" s="10">
        <f>general_device_image.description</f>
        <v>0</v>
      </c>
      <c r="DBJ165" s="10">
        <f>general_device_image.description</f>
        <v>0</v>
      </c>
      <c r="DBK165" s="10">
        <f>general_device_image.description</f>
        <v>0</v>
      </c>
      <c r="DBL165" s="10">
        <f>general_device_image.description</f>
        <v>0</v>
      </c>
      <c r="DBM165" s="10">
        <f>general_device_image.description</f>
        <v>0</v>
      </c>
      <c r="DBN165" s="10">
        <f>general_device_image.description</f>
        <v>0</v>
      </c>
      <c r="DBO165" s="10">
        <f>general_device_image.description</f>
        <v>0</v>
      </c>
      <c r="DBP165" s="10">
        <f>general_device_image.description</f>
        <v>0</v>
      </c>
      <c r="DBQ165" s="10">
        <f>general_device_image.description</f>
        <v>0</v>
      </c>
      <c r="DBR165" s="10">
        <f>general_device_image.description</f>
        <v>0</v>
      </c>
      <c r="DBS165" s="10">
        <f>general_device_image.description</f>
        <v>0</v>
      </c>
      <c r="DBT165" s="10">
        <f>general_device_image.description</f>
        <v>0</v>
      </c>
      <c r="DBU165" s="10">
        <f>general_device_image.description</f>
        <v>0</v>
      </c>
      <c r="DBV165" s="10">
        <f>general_device_image.description</f>
        <v>0</v>
      </c>
      <c r="DBW165" s="10">
        <f>general_device_image.description</f>
        <v>0</v>
      </c>
      <c r="DBX165" s="10">
        <f>general_device_image.description</f>
        <v>0</v>
      </c>
      <c r="DBY165" s="10">
        <f>general_device_image.description</f>
        <v>0</v>
      </c>
      <c r="DBZ165" s="10">
        <f>general_device_image.description</f>
        <v>0</v>
      </c>
      <c r="DCA165" s="10">
        <f>general_device_image.description</f>
        <v>0</v>
      </c>
      <c r="DCB165" s="10">
        <f>general_device_image.description</f>
        <v>0</v>
      </c>
      <c r="DCC165" s="10">
        <f>general_device_image.description</f>
        <v>0</v>
      </c>
      <c r="DCD165" s="10">
        <f>general_device_image.description</f>
        <v>0</v>
      </c>
      <c r="DCE165" s="10">
        <f>general_device_image.description</f>
        <v>0</v>
      </c>
      <c r="DCF165" s="10">
        <f>general_device_image.description</f>
        <v>0</v>
      </c>
      <c r="DCG165" s="10">
        <f>general_device_image.description</f>
        <v>0</v>
      </c>
      <c r="DCH165" s="10">
        <f>general_device_image.description</f>
        <v>0</v>
      </c>
      <c r="DCI165" s="10">
        <f>general_device_image.description</f>
        <v>0</v>
      </c>
      <c r="DCJ165" s="10">
        <f>general_device_image.description</f>
        <v>0</v>
      </c>
      <c r="DCK165" s="10">
        <f>general_device_image.description</f>
        <v>0</v>
      </c>
      <c r="DCL165" s="10">
        <f>general_device_image.description</f>
        <v>0</v>
      </c>
      <c r="DCM165" s="10">
        <f>general_device_image.description</f>
        <v>0</v>
      </c>
      <c r="DCN165" s="10">
        <f>general_device_image.description</f>
        <v>0</v>
      </c>
      <c r="DCO165" s="10">
        <f>general_device_image.description</f>
        <v>0</v>
      </c>
      <c r="DCP165" s="10">
        <f>general_device_image.description</f>
        <v>0</v>
      </c>
      <c r="DCQ165" s="10">
        <f>general_device_image.description</f>
        <v>0</v>
      </c>
      <c r="DCR165" s="10">
        <f>general_device_image.description</f>
        <v>0</v>
      </c>
      <c r="DCS165" s="10">
        <f>general_device_image.description</f>
        <v>0</v>
      </c>
      <c r="DCT165" s="10">
        <f>general_device_image.description</f>
        <v>0</v>
      </c>
      <c r="DCU165" s="10">
        <f>general_device_image.description</f>
        <v>0</v>
      </c>
      <c r="DCV165" s="10">
        <f>general_device_image.description</f>
        <v>0</v>
      </c>
      <c r="DCW165" s="10">
        <f>general_device_image.description</f>
        <v>0</v>
      </c>
      <c r="DCX165" s="10">
        <f>general_device_image.description</f>
        <v>0</v>
      </c>
      <c r="DCY165" s="10">
        <f>general_device_image.description</f>
        <v>0</v>
      </c>
      <c r="DCZ165" s="10">
        <f>general_device_image.description</f>
        <v>0</v>
      </c>
      <c r="DDA165" s="10">
        <f>general_device_image.description</f>
        <v>0</v>
      </c>
      <c r="DDB165" s="10">
        <f>general_device_image.description</f>
        <v>0</v>
      </c>
      <c r="DDC165" s="10">
        <f>general_device_image.description</f>
        <v>0</v>
      </c>
      <c r="DDD165" s="10">
        <f>general_device_image.description</f>
        <v>0</v>
      </c>
      <c r="DDE165" s="10">
        <f>general_device_image.description</f>
        <v>0</v>
      </c>
      <c r="DDF165" s="10">
        <f>general_device_image.description</f>
        <v>0</v>
      </c>
      <c r="DDG165" s="10">
        <f>general_device_image.description</f>
        <v>0</v>
      </c>
      <c r="DDH165" s="10">
        <f>general_device_image.description</f>
        <v>0</v>
      </c>
      <c r="DDI165" s="10">
        <f>general_device_image.description</f>
        <v>0</v>
      </c>
      <c r="DDJ165" s="10">
        <f>general_device_image.description</f>
        <v>0</v>
      </c>
      <c r="DDK165" s="10">
        <f>general_device_image.description</f>
        <v>0</v>
      </c>
      <c r="DDL165" s="10">
        <f>general_device_image.description</f>
        <v>0</v>
      </c>
      <c r="DDM165" s="10">
        <f>general_device_image.description</f>
        <v>0</v>
      </c>
      <c r="DDN165" s="10">
        <f>general_device_image.description</f>
        <v>0</v>
      </c>
      <c r="DDO165" s="10">
        <f>general_device_image.description</f>
        <v>0</v>
      </c>
      <c r="DDP165" s="10">
        <f>general_device_image.description</f>
        <v>0</v>
      </c>
      <c r="DDQ165" s="10">
        <f>general_device_image.description</f>
        <v>0</v>
      </c>
      <c r="DDR165" s="10">
        <f>general_device_image.description</f>
        <v>0</v>
      </c>
      <c r="DDS165" s="10">
        <f>general_device_image.description</f>
        <v>0</v>
      </c>
      <c r="DDT165" s="10">
        <f>general_device_image.description</f>
        <v>0</v>
      </c>
      <c r="DDU165" s="10">
        <f>general_device_image.description</f>
        <v>0</v>
      </c>
      <c r="DDV165" s="10">
        <f>general_device_image.description</f>
        <v>0</v>
      </c>
      <c r="DDW165" s="10">
        <f>general_device_image.description</f>
        <v>0</v>
      </c>
      <c r="DDX165" s="10">
        <f>general_device_image.description</f>
        <v>0</v>
      </c>
      <c r="DDY165" s="10">
        <f>general_device_image.description</f>
        <v>0</v>
      </c>
      <c r="DDZ165" s="10">
        <f>general_device_image.description</f>
        <v>0</v>
      </c>
      <c r="DEA165" s="10">
        <f>general_device_image.description</f>
        <v>0</v>
      </c>
      <c r="DEB165" s="10">
        <f>general_device_image.description</f>
        <v>0</v>
      </c>
      <c r="DEC165" s="10">
        <f>general_device_image.description</f>
        <v>0</v>
      </c>
      <c r="DED165" s="10">
        <f>general_device_image.description</f>
        <v>0</v>
      </c>
      <c r="DEE165" s="10">
        <f>general_device_image.description</f>
        <v>0</v>
      </c>
      <c r="DEF165" s="10">
        <f>general_device_image.description</f>
        <v>0</v>
      </c>
      <c r="DEG165" s="10">
        <f>general_device_image.description</f>
        <v>0</v>
      </c>
      <c r="DEH165" s="10">
        <f>general_device_image.description</f>
        <v>0</v>
      </c>
      <c r="DEI165" s="10">
        <f>general_device_image.description</f>
        <v>0</v>
      </c>
      <c r="DEJ165" s="10">
        <f>general_device_image.description</f>
        <v>0</v>
      </c>
      <c r="DEK165" s="10">
        <f>general_device_image.description</f>
        <v>0</v>
      </c>
      <c r="DEL165" s="10">
        <f>general_device_image.description</f>
        <v>0</v>
      </c>
      <c r="DEM165" s="10">
        <f>general_device_image.description</f>
        <v>0</v>
      </c>
      <c r="DEN165" s="10">
        <f>general_device_image.description</f>
        <v>0</v>
      </c>
      <c r="DEO165" s="10">
        <f>general_device_image.description</f>
        <v>0</v>
      </c>
      <c r="DEP165" s="10">
        <f>general_device_image.description</f>
        <v>0</v>
      </c>
      <c r="DEQ165" s="10">
        <f>general_device_image.description</f>
        <v>0</v>
      </c>
      <c r="DER165" s="10">
        <f>general_device_image.description</f>
        <v>0</v>
      </c>
      <c r="DES165" s="10">
        <f>general_device_image.description</f>
        <v>0</v>
      </c>
      <c r="DET165" s="10">
        <f>general_device_image.description</f>
        <v>0</v>
      </c>
      <c r="DEU165" s="10">
        <f>general_device_image.description</f>
        <v>0</v>
      </c>
      <c r="DEV165" s="10">
        <f>general_device_image.description</f>
        <v>0</v>
      </c>
      <c r="DEW165" s="10">
        <f>general_device_image.description</f>
        <v>0</v>
      </c>
      <c r="DEX165" s="10">
        <f>general_device_image.description</f>
        <v>0</v>
      </c>
      <c r="DEY165" s="10">
        <f>general_device_image.description</f>
        <v>0</v>
      </c>
      <c r="DEZ165" s="10">
        <f>general_device_image.description</f>
        <v>0</v>
      </c>
      <c r="DFA165" s="10">
        <f>general_device_image.description</f>
        <v>0</v>
      </c>
      <c r="DFB165" s="10">
        <f>general_device_image.description</f>
        <v>0</v>
      </c>
      <c r="DFC165" s="10">
        <f>general_device_image.description</f>
        <v>0</v>
      </c>
      <c r="DFD165" s="10">
        <f>general_device_image.description</f>
        <v>0</v>
      </c>
      <c r="DFE165" s="10">
        <f>general_device_image.description</f>
        <v>0</v>
      </c>
      <c r="DFF165" s="10">
        <f>general_device_image.description</f>
        <v>0</v>
      </c>
      <c r="DFG165" s="10">
        <f>general_device_image.description</f>
        <v>0</v>
      </c>
      <c r="DFH165" s="10">
        <f>general_device_image.description</f>
        <v>0</v>
      </c>
      <c r="DFI165" s="10">
        <f>general_device_image.description</f>
        <v>0</v>
      </c>
      <c r="DFJ165" s="10">
        <f>general_device_image.description</f>
        <v>0</v>
      </c>
      <c r="DFK165" s="10">
        <f>general_device_image.description</f>
        <v>0</v>
      </c>
      <c r="DFL165" s="10">
        <f>general_device_image.description</f>
        <v>0</v>
      </c>
      <c r="DFM165" s="10">
        <f>general_device_image.description</f>
        <v>0</v>
      </c>
      <c r="DFN165" s="10">
        <f>general_device_image.description</f>
        <v>0</v>
      </c>
      <c r="DFO165" s="10">
        <f>general_device_image.description</f>
        <v>0</v>
      </c>
      <c r="DFP165" s="10">
        <f>general_device_image.description</f>
        <v>0</v>
      </c>
      <c r="DFQ165" s="10">
        <f>general_device_image.description</f>
        <v>0</v>
      </c>
      <c r="DFR165" s="10">
        <f>general_device_image.description</f>
        <v>0</v>
      </c>
      <c r="DFS165" s="10">
        <f>general_device_image.description</f>
        <v>0</v>
      </c>
      <c r="DFT165" s="10">
        <f>general_device_image.description</f>
        <v>0</v>
      </c>
      <c r="DFU165" s="10">
        <f>general_device_image.description</f>
        <v>0</v>
      </c>
      <c r="DFV165" s="10">
        <f>general_device_image.description</f>
        <v>0</v>
      </c>
      <c r="DFW165" s="10">
        <f>general_device_image.description</f>
        <v>0</v>
      </c>
      <c r="DFX165" s="10">
        <f>general_device_image.description</f>
        <v>0</v>
      </c>
      <c r="DFY165" s="10">
        <f>general_device_image.description</f>
        <v>0</v>
      </c>
      <c r="DFZ165" s="10">
        <f>general_device_image.description</f>
        <v>0</v>
      </c>
      <c r="DGA165" s="10">
        <f>general_device_image.description</f>
        <v>0</v>
      </c>
      <c r="DGB165" s="10">
        <f>general_device_image.description</f>
        <v>0</v>
      </c>
      <c r="DGC165" s="10">
        <f>general_device_image.description</f>
        <v>0</v>
      </c>
      <c r="DGD165" s="10">
        <f>general_device_image.description</f>
        <v>0</v>
      </c>
      <c r="DGE165" s="10">
        <f>general_device_image.description</f>
        <v>0</v>
      </c>
      <c r="DGF165" s="10">
        <f>general_device_image.description</f>
        <v>0</v>
      </c>
      <c r="DGG165" s="10">
        <f>general_device_image.description</f>
        <v>0</v>
      </c>
      <c r="DGH165" s="10">
        <f>general_device_image.description</f>
        <v>0</v>
      </c>
      <c r="DGI165" s="10">
        <f>general_device_image.description</f>
        <v>0</v>
      </c>
      <c r="DGJ165" s="10">
        <f>general_device_image.description</f>
        <v>0</v>
      </c>
      <c r="DGK165" s="10">
        <f>general_device_image.description</f>
        <v>0</v>
      </c>
      <c r="DGL165" s="10">
        <f>general_device_image.description</f>
        <v>0</v>
      </c>
      <c r="DGM165" s="10">
        <f>general_device_image.description</f>
        <v>0</v>
      </c>
      <c r="DGN165" s="10">
        <f>general_device_image.description</f>
        <v>0</v>
      </c>
      <c r="DGO165" s="10">
        <f>general_device_image.description</f>
        <v>0</v>
      </c>
      <c r="DGP165" s="10">
        <f>general_device_image.description</f>
        <v>0</v>
      </c>
      <c r="DGQ165" s="10">
        <f>general_device_image.description</f>
        <v>0</v>
      </c>
      <c r="DGR165" s="10">
        <f>general_device_image.description</f>
        <v>0</v>
      </c>
      <c r="DGS165" s="10">
        <f>general_device_image.description</f>
        <v>0</v>
      </c>
      <c r="DGT165" s="10">
        <f>general_device_image.description</f>
        <v>0</v>
      </c>
      <c r="DGU165" s="10">
        <f>general_device_image.description</f>
        <v>0</v>
      </c>
      <c r="DGV165" s="10">
        <f>general_device_image.description</f>
        <v>0</v>
      </c>
      <c r="DGW165" s="10">
        <f>general_device_image.description</f>
        <v>0</v>
      </c>
      <c r="DGX165" s="10">
        <f>general_device_image.description</f>
        <v>0</v>
      </c>
      <c r="DGY165" s="10">
        <f>general_device_image.description</f>
        <v>0</v>
      </c>
      <c r="DGZ165" s="10">
        <f>general_device_image.description</f>
        <v>0</v>
      </c>
      <c r="DHA165" s="10">
        <f>general_device_image.description</f>
        <v>0</v>
      </c>
      <c r="DHB165" s="10">
        <f>general_device_image.description</f>
        <v>0</v>
      </c>
      <c r="DHC165" s="10">
        <f>general_device_image.description</f>
        <v>0</v>
      </c>
      <c r="DHD165" s="10">
        <f>general_device_image.description</f>
        <v>0</v>
      </c>
      <c r="DHE165" s="10">
        <f>general_device_image.description</f>
        <v>0</v>
      </c>
      <c r="DHF165" s="10">
        <f>general_device_image.description</f>
        <v>0</v>
      </c>
      <c r="DHG165" s="10">
        <f>general_device_image.description</f>
        <v>0</v>
      </c>
      <c r="DHH165" s="10">
        <f>general_device_image.description</f>
        <v>0</v>
      </c>
      <c r="DHI165" s="10">
        <f>general_device_image.description</f>
        <v>0</v>
      </c>
      <c r="DHJ165" s="10">
        <f>general_device_image.description</f>
        <v>0</v>
      </c>
      <c r="DHK165" s="10">
        <f>general_device_image.description</f>
        <v>0</v>
      </c>
      <c r="DHL165" s="10">
        <f>general_device_image.description</f>
        <v>0</v>
      </c>
      <c r="DHM165" s="10">
        <f>general_device_image.description</f>
        <v>0</v>
      </c>
      <c r="DHN165" s="10">
        <f>general_device_image.description</f>
        <v>0</v>
      </c>
      <c r="DHO165" s="10">
        <f>general_device_image.description</f>
        <v>0</v>
      </c>
      <c r="DHP165" s="10">
        <f>general_device_image.description</f>
        <v>0</v>
      </c>
      <c r="DHQ165" s="10">
        <f>general_device_image.description</f>
        <v>0</v>
      </c>
      <c r="DHR165" s="10">
        <f>general_device_image.description</f>
        <v>0</v>
      </c>
      <c r="DHS165" s="10">
        <f>general_device_image.description</f>
        <v>0</v>
      </c>
      <c r="DHT165" s="10">
        <f>general_device_image.description</f>
        <v>0</v>
      </c>
      <c r="DHU165" s="10">
        <f>general_device_image.description</f>
        <v>0</v>
      </c>
      <c r="DHV165" s="10">
        <f>general_device_image.description</f>
        <v>0</v>
      </c>
      <c r="DHW165" s="10">
        <f>general_device_image.description</f>
        <v>0</v>
      </c>
      <c r="DHX165" s="10">
        <f>general_device_image.description</f>
        <v>0</v>
      </c>
      <c r="DHY165" s="10">
        <f>general_device_image.description</f>
        <v>0</v>
      </c>
      <c r="DHZ165" s="10">
        <f>general_device_image.description</f>
        <v>0</v>
      </c>
      <c r="DIA165" s="10">
        <f>general_device_image.description</f>
        <v>0</v>
      </c>
      <c r="DIB165" s="10">
        <f>general_device_image.description</f>
        <v>0</v>
      </c>
      <c r="DIC165" s="10">
        <f>general_device_image.description</f>
        <v>0</v>
      </c>
      <c r="DID165" s="10">
        <f>general_device_image.description</f>
        <v>0</v>
      </c>
      <c r="DIE165" s="10">
        <f>general_device_image.description</f>
        <v>0</v>
      </c>
      <c r="DIF165" s="10">
        <f>general_device_image.description</f>
        <v>0</v>
      </c>
      <c r="DIG165" s="10">
        <f>general_device_image.description</f>
        <v>0</v>
      </c>
      <c r="DIH165" s="10">
        <f>general_device_image.description</f>
        <v>0</v>
      </c>
      <c r="DII165" s="10">
        <f>general_device_image.description</f>
        <v>0</v>
      </c>
      <c r="DIJ165" s="10">
        <f>general_device_image.description</f>
        <v>0</v>
      </c>
      <c r="DIK165" s="10">
        <f>general_device_image.description</f>
        <v>0</v>
      </c>
      <c r="DIL165" s="10">
        <f>general_device_image.description</f>
        <v>0</v>
      </c>
      <c r="DIM165" s="10">
        <f>general_device_image.description</f>
        <v>0</v>
      </c>
      <c r="DIN165" s="10">
        <f>general_device_image.description</f>
        <v>0</v>
      </c>
      <c r="DIO165" s="10">
        <f>general_device_image.description</f>
        <v>0</v>
      </c>
      <c r="DIP165" s="10">
        <f>general_device_image.description</f>
        <v>0</v>
      </c>
      <c r="DIQ165" s="10">
        <f>general_device_image.description</f>
        <v>0</v>
      </c>
      <c r="DIR165" s="10">
        <f>general_device_image.description</f>
        <v>0</v>
      </c>
      <c r="DIS165" s="10">
        <f>general_device_image.description</f>
        <v>0</v>
      </c>
      <c r="DIT165" s="10">
        <f>general_device_image.description</f>
        <v>0</v>
      </c>
      <c r="DIU165" s="10">
        <f>general_device_image.description</f>
        <v>0</v>
      </c>
      <c r="DIV165" s="10">
        <f>general_device_image.description</f>
        <v>0</v>
      </c>
      <c r="DIW165" s="10">
        <f>general_device_image.description</f>
        <v>0</v>
      </c>
      <c r="DIX165" s="10">
        <f>general_device_image.description</f>
        <v>0</v>
      </c>
      <c r="DIY165" s="10">
        <f>general_device_image.description</f>
        <v>0</v>
      </c>
      <c r="DIZ165" s="10">
        <f>general_device_image.description</f>
        <v>0</v>
      </c>
      <c r="DJA165" s="10">
        <f>general_device_image.description</f>
        <v>0</v>
      </c>
      <c r="DJB165" s="10">
        <f>general_device_image.description</f>
        <v>0</v>
      </c>
      <c r="DJC165" s="10">
        <f>general_device_image.description</f>
        <v>0</v>
      </c>
      <c r="DJD165" s="10">
        <f>general_device_image.description</f>
        <v>0</v>
      </c>
      <c r="DJE165" s="10">
        <f>general_device_image.description</f>
        <v>0</v>
      </c>
      <c r="DJF165" s="10">
        <f>general_device_image.description</f>
        <v>0</v>
      </c>
      <c r="DJG165" s="10">
        <f>general_device_image.description</f>
        <v>0</v>
      </c>
      <c r="DJH165" s="10">
        <f>general_device_image.description</f>
        <v>0</v>
      </c>
      <c r="DJI165" s="10">
        <f>general_device_image.description</f>
        <v>0</v>
      </c>
      <c r="DJJ165" s="10">
        <f>general_device_image.description</f>
        <v>0</v>
      </c>
      <c r="DJK165" s="10">
        <f>general_device_image.description</f>
        <v>0</v>
      </c>
      <c r="DJL165" s="10">
        <f>general_device_image.description</f>
        <v>0</v>
      </c>
      <c r="DJM165" s="10">
        <f>general_device_image.description</f>
        <v>0</v>
      </c>
      <c r="DJN165" s="10">
        <f>general_device_image.description</f>
        <v>0</v>
      </c>
      <c r="DJO165" s="10">
        <f>general_device_image.description</f>
        <v>0</v>
      </c>
      <c r="DJP165" s="10">
        <f>general_device_image.description</f>
        <v>0</v>
      </c>
      <c r="DJQ165" s="10">
        <f>general_device_image.description</f>
        <v>0</v>
      </c>
      <c r="DJR165" s="10">
        <f>general_device_image.description</f>
        <v>0</v>
      </c>
      <c r="DJS165" s="10">
        <f>general_device_image.description</f>
        <v>0</v>
      </c>
      <c r="DJT165" s="10">
        <f>general_device_image.description</f>
        <v>0</v>
      </c>
      <c r="DJU165" s="10">
        <f>general_device_image.description</f>
        <v>0</v>
      </c>
      <c r="DJV165" s="10">
        <f>general_device_image.description</f>
        <v>0</v>
      </c>
      <c r="DJW165" s="10">
        <f>general_device_image.description</f>
        <v>0</v>
      </c>
      <c r="DJX165" s="10">
        <f>general_device_image.description</f>
        <v>0</v>
      </c>
      <c r="DJY165" s="10">
        <f>general_device_image.description</f>
        <v>0</v>
      </c>
      <c r="DJZ165" s="10">
        <f>general_device_image.description</f>
        <v>0</v>
      </c>
      <c r="DKA165" s="10">
        <f>general_device_image.description</f>
        <v>0</v>
      </c>
      <c r="DKB165" s="10">
        <f>general_device_image.description</f>
        <v>0</v>
      </c>
      <c r="DKC165" s="10">
        <f>general_device_image.description</f>
        <v>0</v>
      </c>
      <c r="DKD165" s="10">
        <f>general_device_image.description</f>
        <v>0</v>
      </c>
      <c r="DKE165" s="10">
        <f>general_device_image.description</f>
        <v>0</v>
      </c>
      <c r="DKF165" s="10">
        <f>general_device_image.description</f>
        <v>0</v>
      </c>
      <c r="DKG165" s="10">
        <f>general_device_image.description</f>
        <v>0</v>
      </c>
      <c r="DKH165" s="10">
        <f>general_device_image.description</f>
        <v>0</v>
      </c>
      <c r="DKI165" s="10">
        <f>general_device_image.description</f>
        <v>0</v>
      </c>
      <c r="DKJ165" s="10">
        <f>general_device_image.description</f>
        <v>0</v>
      </c>
      <c r="DKK165" s="10">
        <f>general_device_image.description</f>
        <v>0</v>
      </c>
      <c r="DKL165" s="10">
        <f>general_device_image.description</f>
        <v>0</v>
      </c>
      <c r="DKM165" s="10">
        <f>general_device_image.description</f>
        <v>0</v>
      </c>
      <c r="DKN165" s="10">
        <f>general_device_image.description</f>
        <v>0</v>
      </c>
      <c r="DKO165" s="10">
        <f>general_device_image.description</f>
        <v>0</v>
      </c>
      <c r="DKP165" s="10">
        <f>general_device_image.description</f>
        <v>0</v>
      </c>
      <c r="DKQ165" s="10">
        <f>general_device_image.description</f>
        <v>0</v>
      </c>
      <c r="DKR165" s="10">
        <f>general_device_image.description</f>
        <v>0</v>
      </c>
      <c r="DKS165" s="10">
        <f>general_device_image.description</f>
        <v>0</v>
      </c>
      <c r="DKT165" s="10">
        <f>general_device_image.description</f>
        <v>0</v>
      </c>
      <c r="DKU165" s="10">
        <f>general_device_image.description</f>
        <v>0</v>
      </c>
      <c r="DKV165" s="10">
        <f>general_device_image.description</f>
        <v>0</v>
      </c>
      <c r="DKW165" s="10">
        <f>general_device_image.description</f>
        <v>0</v>
      </c>
      <c r="DKX165" s="10">
        <f>general_device_image.description</f>
        <v>0</v>
      </c>
      <c r="DKY165" s="10">
        <f>general_device_image.description</f>
        <v>0</v>
      </c>
      <c r="DKZ165" s="10">
        <f>general_device_image.description</f>
        <v>0</v>
      </c>
      <c r="DLA165" s="10">
        <f>general_device_image.description</f>
        <v>0</v>
      </c>
      <c r="DLB165" s="10">
        <f>general_device_image.description</f>
        <v>0</v>
      </c>
      <c r="DLC165" s="10">
        <f>general_device_image.description</f>
        <v>0</v>
      </c>
      <c r="DLD165" s="10">
        <f>general_device_image.description</f>
        <v>0</v>
      </c>
      <c r="DLE165" s="10">
        <f>general_device_image.description</f>
        <v>0</v>
      </c>
      <c r="DLF165" s="10">
        <f>general_device_image.description</f>
        <v>0</v>
      </c>
      <c r="DLG165" s="10">
        <f>general_device_image.description</f>
        <v>0</v>
      </c>
      <c r="DLH165" s="10">
        <f>general_device_image.description</f>
        <v>0</v>
      </c>
      <c r="DLI165" s="10">
        <f>general_device_image.description</f>
        <v>0</v>
      </c>
      <c r="DLJ165" s="10">
        <f>general_device_image.description</f>
        <v>0</v>
      </c>
      <c r="DLK165" s="10">
        <f>general_device_image.description</f>
        <v>0</v>
      </c>
      <c r="DLL165" s="10">
        <f>general_device_image.description</f>
        <v>0</v>
      </c>
      <c r="DLM165" s="10">
        <f>general_device_image.description</f>
        <v>0</v>
      </c>
      <c r="DLN165" s="10">
        <f>general_device_image.description</f>
        <v>0</v>
      </c>
      <c r="DLO165" s="10">
        <f>general_device_image.description</f>
        <v>0</v>
      </c>
      <c r="DLP165" s="10">
        <f>general_device_image.description</f>
        <v>0</v>
      </c>
      <c r="DLQ165" s="10">
        <f>general_device_image.description</f>
        <v>0</v>
      </c>
      <c r="DLR165" s="10">
        <f>general_device_image.description</f>
        <v>0</v>
      </c>
      <c r="DLS165" s="10">
        <f>general_device_image.description</f>
        <v>0</v>
      </c>
      <c r="DLT165" s="10">
        <f>general_device_image.description</f>
        <v>0</v>
      </c>
      <c r="DLU165" s="10">
        <f>general_device_image.description</f>
        <v>0</v>
      </c>
      <c r="DLV165" s="10">
        <f>general_device_image.description</f>
        <v>0</v>
      </c>
      <c r="DLW165" s="10">
        <f>general_device_image.description</f>
        <v>0</v>
      </c>
      <c r="DLX165" s="10">
        <f>general_device_image.description</f>
        <v>0</v>
      </c>
      <c r="DLY165" s="10">
        <f>general_device_image.description</f>
        <v>0</v>
      </c>
      <c r="DLZ165" s="10">
        <f>general_device_image.description</f>
        <v>0</v>
      </c>
      <c r="DMA165" s="10">
        <f>general_device_image.description</f>
        <v>0</v>
      </c>
      <c r="DMB165" s="10">
        <f>general_device_image.description</f>
        <v>0</v>
      </c>
      <c r="DMC165" s="10">
        <f>general_device_image.description</f>
        <v>0</v>
      </c>
      <c r="DMD165" s="10">
        <f>general_device_image.description</f>
        <v>0</v>
      </c>
      <c r="DME165" s="10">
        <f>general_device_image.description</f>
        <v>0</v>
      </c>
      <c r="DMF165" s="10">
        <f>general_device_image.description</f>
        <v>0</v>
      </c>
      <c r="DMG165" s="10">
        <f>general_device_image.description</f>
        <v>0</v>
      </c>
      <c r="DMH165" s="10">
        <f>general_device_image.description</f>
        <v>0</v>
      </c>
      <c r="DMI165" s="10">
        <f>general_device_image.description</f>
        <v>0</v>
      </c>
      <c r="DMJ165" s="10">
        <f>general_device_image.description</f>
        <v>0</v>
      </c>
      <c r="DMK165" s="10">
        <f>general_device_image.description</f>
        <v>0</v>
      </c>
      <c r="DML165" s="10">
        <f>general_device_image.description</f>
        <v>0</v>
      </c>
      <c r="DMM165" s="10">
        <f>general_device_image.description</f>
        <v>0</v>
      </c>
      <c r="DMN165" s="10">
        <f>general_device_image.description</f>
        <v>0</v>
      </c>
      <c r="DMO165" s="10">
        <f>general_device_image.description</f>
        <v>0</v>
      </c>
      <c r="DMP165" s="10">
        <f>general_device_image.description</f>
        <v>0</v>
      </c>
      <c r="DMQ165" s="10">
        <f>general_device_image.description</f>
        <v>0</v>
      </c>
      <c r="DMR165" s="10">
        <f>general_device_image.description</f>
        <v>0</v>
      </c>
      <c r="DMS165" s="10">
        <f>general_device_image.description</f>
        <v>0</v>
      </c>
      <c r="DMT165" s="10">
        <f>general_device_image.description</f>
        <v>0</v>
      </c>
      <c r="DMU165" s="10">
        <f>general_device_image.description</f>
        <v>0</v>
      </c>
      <c r="DMV165" s="10">
        <f>general_device_image.description</f>
        <v>0</v>
      </c>
      <c r="DMW165" s="10">
        <f>general_device_image.description</f>
        <v>0</v>
      </c>
      <c r="DMX165" s="10">
        <f>general_device_image.description</f>
        <v>0</v>
      </c>
      <c r="DMY165" s="10">
        <f>general_device_image.description</f>
        <v>0</v>
      </c>
      <c r="DMZ165" s="10">
        <f>general_device_image.description</f>
        <v>0</v>
      </c>
      <c r="DNA165" s="10">
        <f>general_device_image.description</f>
        <v>0</v>
      </c>
      <c r="DNB165" s="10">
        <f>general_device_image.description</f>
        <v>0</v>
      </c>
      <c r="DNC165" s="10">
        <f>general_device_image.description</f>
        <v>0</v>
      </c>
      <c r="DND165" s="10">
        <f>general_device_image.description</f>
        <v>0</v>
      </c>
      <c r="DNE165" s="10">
        <f>general_device_image.description</f>
        <v>0</v>
      </c>
      <c r="DNF165" s="10">
        <f>general_device_image.description</f>
        <v>0</v>
      </c>
      <c r="DNG165" s="10">
        <f>general_device_image.description</f>
        <v>0</v>
      </c>
      <c r="DNH165" s="10">
        <f>general_device_image.description</f>
        <v>0</v>
      </c>
      <c r="DNI165" s="10">
        <f>general_device_image.description</f>
        <v>0</v>
      </c>
      <c r="DNJ165" s="10">
        <f>general_device_image.description</f>
        <v>0</v>
      </c>
      <c r="DNK165" s="10">
        <f>general_device_image.description</f>
        <v>0</v>
      </c>
      <c r="DNL165" s="10">
        <f>general_device_image.description</f>
        <v>0</v>
      </c>
      <c r="DNM165" s="10">
        <f>general_device_image.description</f>
        <v>0</v>
      </c>
      <c r="DNN165" s="10">
        <f>general_device_image.description</f>
        <v>0</v>
      </c>
      <c r="DNO165" s="10">
        <f>general_device_image.description</f>
        <v>0</v>
      </c>
      <c r="DNP165" s="10">
        <f>general_device_image.description</f>
        <v>0</v>
      </c>
      <c r="DNQ165" s="10">
        <f>general_device_image.description</f>
        <v>0</v>
      </c>
      <c r="DNR165" s="10">
        <f>general_device_image.description</f>
        <v>0</v>
      </c>
      <c r="DNS165" s="10">
        <f>general_device_image.description</f>
        <v>0</v>
      </c>
      <c r="DNT165" s="10">
        <f>general_device_image.description</f>
        <v>0</v>
      </c>
      <c r="DNU165" s="10">
        <f>general_device_image.description</f>
        <v>0</v>
      </c>
      <c r="DNV165" s="10">
        <f>general_device_image.description</f>
        <v>0</v>
      </c>
      <c r="DNW165" s="10">
        <f>general_device_image.description</f>
        <v>0</v>
      </c>
      <c r="DNX165" s="10">
        <f>general_device_image.description</f>
        <v>0</v>
      </c>
      <c r="DNY165" s="10">
        <f>general_device_image.description</f>
        <v>0</v>
      </c>
      <c r="DNZ165" s="10">
        <f>general_device_image.description</f>
        <v>0</v>
      </c>
      <c r="DOA165" s="10">
        <f>general_device_image.description</f>
        <v>0</v>
      </c>
      <c r="DOB165" s="10">
        <f>general_device_image.description</f>
        <v>0</v>
      </c>
      <c r="DOC165" s="10">
        <f>general_device_image.description</f>
        <v>0</v>
      </c>
      <c r="DOD165" s="10">
        <f>general_device_image.description</f>
        <v>0</v>
      </c>
      <c r="DOE165" s="10">
        <f>general_device_image.description</f>
        <v>0</v>
      </c>
      <c r="DOF165" s="10">
        <f>general_device_image.description</f>
        <v>0</v>
      </c>
      <c r="DOG165" s="10">
        <f>general_device_image.description</f>
        <v>0</v>
      </c>
      <c r="DOH165" s="10">
        <f>general_device_image.description</f>
        <v>0</v>
      </c>
      <c r="DOI165" s="10">
        <f>general_device_image.description</f>
        <v>0</v>
      </c>
      <c r="DOJ165" s="10">
        <f>general_device_image.description</f>
        <v>0</v>
      </c>
      <c r="DOK165" s="10">
        <f>general_device_image.description</f>
        <v>0</v>
      </c>
      <c r="DOL165" s="10">
        <f>general_device_image.description</f>
        <v>0</v>
      </c>
      <c r="DOM165" s="10">
        <f>general_device_image.description</f>
        <v>0</v>
      </c>
      <c r="DON165" s="10">
        <f>general_device_image.description</f>
        <v>0</v>
      </c>
      <c r="DOO165" s="10">
        <f>general_device_image.description</f>
        <v>0</v>
      </c>
      <c r="DOP165" s="10">
        <f>general_device_image.description</f>
        <v>0</v>
      </c>
      <c r="DOQ165" s="10">
        <f>general_device_image.description</f>
        <v>0</v>
      </c>
      <c r="DOR165" s="10">
        <f>general_device_image.description</f>
        <v>0</v>
      </c>
      <c r="DOS165" s="10">
        <f>general_device_image.description</f>
        <v>0</v>
      </c>
      <c r="DOT165" s="10">
        <f>general_device_image.description</f>
        <v>0</v>
      </c>
      <c r="DOU165" s="10">
        <f>general_device_image.description</f>
        <v>0</v>
      </c>
      <c r="DOV165" s="10">
        <f>general_device_image.description</f>
        <v>0</v>
      </c>
      <c r="DOW165" s="10">
        <f>general_device_image.description</f>
        <v>0</v>
      </c>
      <c r="DOX165" s="10">
        <f>general_device_image.description</f>
        <v>0</v>
      </c>
      <c r="DOY165" s="10">
        <f>general_device_image.description</f>
        <v>0</v>
      </c>
      <c r="DOZ165" s="10">
        <f>general_device_image.description</f>
        <v>0</v>
      </c>
      <c r="DPA165" s="10">
        <f>general_device_image.description</f>
        <v>0</v>
      </c>
      <c r="DPB165" s="10">
        <f>general_device_image.description</f>
        <v>0</v>
      </c>
      <c r="DPC165" s="10">
        <f>general_device_image.description</f>
        <v>0</v>
      </c>
      <c r="DPD165" s="10">
        <f>general_device_image.description</f>
        <v>0</v>
      </c>
      <c r="DPE165" s="10">
        <f>general_device_image.description</f>
        <v>0</v>
      </c>
      <c r="DPF165" s="10">
        <f>general_device_image.description</f>
        <v>0</v>
      </c>
      <c r="DPG165" s="10">
        <f>general_device_image.description</f>
        <v>0</v>
      </c>
      <c r="DPH165" s="10">
        <f>general_device_image.description</f>
        <v>0</v>
      </c>
      <c r="DPI165" s="10">
        <f>general_device_image.description</f>
        <v>0</v>
      </c>
      <c r="DPJ165" s="10">
        <f>general_device_image.description</f>
        <v>0</v>
      </c>
      <c r="DPK165" s="10">
        <f>general_device_image.description</f>
        <v>0</v>
      </c>
      <c r="DPL165" s="10">
        <f>general_device_image.description</f>
        <v>0</v>
      </c>
      <c r="DPM165" s="10">
        <f>general_device_image.description</f>
        <v>0</v>
      </c>
      <c r="DPN165" s="10">
        <f>general_device_image.description</f>
        <v>0</v>
      </c>
      <c r="DPO165" s="10">
        <f>general_device_image.description</f>
        <v>0</v>
      </c>
      <c r="DPP165" s="10">
        <f>general_device_image.description</f>
        <v>0</v>
      </c>
      <c r="DPQ165" s="10">
        <f>general_device_image.description</f>
        <v>0</v>
      </c>
      <c r="DPR165" s="10">
        <f>general_device_image.description</f>
        <v>0</v>
      </c>
      <c r="DPS165" s="10">
        <f>general_device_image.description</f>
        <v>0</v>
      </c>
      <c r="DPT165" s="10">
        <f>general_device_image.description</f>
        <v>0</v>
      </c>
      <c r="DPU165" s="10">
        <f>general_device_image.description</f>
        <v>0</v>
      </c>
      <c r="DPV165" s="10">
        <f>general_device_image.description</f>
        <v>0</v>
      </c>
      <c r="DPW165" s="10">
        <f>general_device_image.description</f>
        <v>0</v>
      </c>
      <c r="DPX165" s="10">
        <f>general_device_image.description</f>
        <v>0</v>
      </c>
      <c r="DPY165" s="10">
        <f>general_device_image.description</f>
        <v>0</v>
      </c>
      <c r="DPZ165" s="10">
        <f>general_device_image.description</f>
        <v>0</v>
      </c>
      <c r="DQA165" s="10">
        <f>general_device_image.description</f>
        <v>0</v>
      </c>
      <c r="DQB165" s="10">
        <f>general_device_image.description</f>
        <v>0</v>
      </c>
      <c r="DQC165" s="10">
        <f>general_device_image.description</f>
        <v>0</v>
      </c>
      <c r="DQD165" s="10">
        <f>general_device_image.description</f>
        <v>0</v>
      </c>
      <c r="DQE165" s="10">
        <f>general_device_image.description</f>
        <v>0</v>
      </c>
      <c r="DQF165" s="10">
        <f>general_device_image.description</f>
        <v>0</v>
      </c>
      <c r="DQG165" s="10">
        <f>general_device_image.description</f>
        <v>0</v>
      </c>
      <c r="DQH165" s="10">
        <f>general_device_image.description</f>
        <v>0</v>
      </c>
      <c r="DQI165" s="10">
        <f>general_device_image.description</f>
        <v>0</v>
      </c>
      <c r="DQJ165" s="10">
        <f>general_device_image.description</f>
        <v>0</v>
      </c>
      <c r="DQK165" s="10">
        <f>general_device_image.description</f>
        <v>0</v>
      </c>
      <c r="DQL165" s="10">
        <f>general_device_image.description</f>
        <v>0</v>
      </c>
      <c r="DQM165" s="10">
        <f>general_device_image.description</f>
        <v>0</v>
      </c>
      <c r="DQN165" s="10">
        <f>general_device_image.description</f>
        <v>0</v>
      </c>
      <c r="DQO165" s="10">
        <f>general_device_image.description</f>
        <v>0</v>
      </c>
      <c r="DQP165" s="10">
        <f>general_device_image.description</f>
        <v>0</v>
      </c>
      <c r="DQQ165" s="10">
        <f>general_device_image.description</f>
        <v>0</v>
      </c>
      <c r="DQR165" s="10">
        <f>general_device_image.description</f>
        <v>0</v>
      </c>
      <c r="DQS165" s="10">
        <f>general_device_image.description</f>
        <v>0</v>
      </c>
      <c r="DQT165" s="10">
        <f>general_device_image.description</f>
        <v>0</v>
      </c>
      <c r="DQU165" s="10">
        <f>general_device_image.description</f>
        <v>0</v>
      </c>
      <c r="DQV165" s="10">
        <f>general_device_image.description</f>
        <v>0</v>
      </c>
      <c r="DQW165" s="10">
        <f>general_device_image.description</f>
        <v>0</v>
      </c>
      <c r="DQX165" s="10">
        <f>general_device_image.description</f>
        <v>0</v>
      </c>
      <c r="DQY165" s="10">
        <f>general_device_image.description</f>
        <v>0</v>
      </c>
      <c r="DQZ165" s="10">
        <f>general_device_image.description</f>
        <v>0</v>
      </c>
      <c r="DRA165" s="10">
        <f>general_device_image.description</f>
        <v>0</v>
      </c>
      <c r="DRB165" s="10">
        <f>general_device_image.description</f>
        <v>0</v>
      </c>
      <c r="DRC165" s="10">
        <f>general_device_image.description</f>
        <v>0</v>
      </c>
      <c r="DRD165" s="10">
        <f>general_device_image.description</f>
        <v>0</v>
      </c>
      <c r="DRE165" s="10">
        <f>general_device_image.description</f>
        <v>0</v>
      </c>
      <c r="DRF165" s="10">
        <f>general_device_image.description</f>
        <v>0</v>
      </c>
      <c r="DRG165" s="10">
        <f>general_device_image.description</f>
        <v>0</v>
      </c>
      <c r="DRH165" s="10">
        <f>general_device_image.description</f>
        <v>0</v>
      </c>
      <c r="DRI165" s="10">
        <f>general_device_image.description</f>
        <v>0</v>
      </c>
      <c r="DRJ165" s="10">
        <f>general_device_image.description</f>
        <v>0</v>
      </c>
      <c r="DRK165" s="10">
        <f>general_device_image.description</f>
        <v>0</v>
      </c>
      <c r="DRL165" s="10">
        <f>general_device_image.description</f>
        <v>0</v>
      </c>
      <c r="DRM165" s="10">
        <f>general_device_image.description</f>
        <v>0</v>
      </c>
      <c r="DRN165" s="10">
        <f>general_device_image.description</f>
        <v>0</v>
      </c>
      <c r="DRO165" s="10">
        <f>general_device_image.description</f>
        <v>0</v>
      </c>
      <c r="DRP165" s="10">
        <f>general_device_image.description</f>
        <v>0</v>
      </c>
      <c r="DRQ165" s="10">
        <f>general_device_image.description</f>
        <v>0</v>
      </c>
      <c r="DRR165" s="10">
        <f>general_device_image.description</f>
        <v>0</v>
      </c>
      <c r="DRS165" s="10">
        <f>general_device_image.description</f>
        <v>0</v>
      </c>
      <c r="DRT165" s="10">
        <f>general_device_image.description</f>
        <v>0</v>
      </c>
      <c r="DRU165" s="10">
        <f>general_device_image.description</f>
        <v>0</v>
      </c>
      <c r="DRV165" s="10">
        <f>general_device_image.description</f>
        <v>0</v>
      </c>
      <c r="DRW165" s="10">
        <f>general_device_image.description</f>
        <v>0</v>
      </c>
      <c r="DRX165" s="10">
        <f>general_device_image.description</f>
        <v>0</v>
      </c>
      <c r="DRY165" s="10">
        <f>general_device_image.description</f>
        <v>0</v>
      </c>
      <c r="DRZ165" s="10">
        <f>general_device_image.description</f>
        <v>0</v>
      </c>
      <c r="DSA165" s="10">
        <f>general_device_image.description</f>
        <v>0</v>
      </c>
      <c r="DSB165" s="10">
        <f>general_device_image.description</f>
        <v>0</v>
      </c>
      <c r="DSC165" s="10">
        <f>general_device_image.description</f>
        <v>0</v>
      </c>
      <c r="DSD165" s="10">
        <f>general_device_image.description</f>
        <v>0</v>
      </c>
      <c r="DSE165" s="10">
        <f>general_device_image.description</f>
        <v>0</v>
      </c>
      <c r="DSF165" s="10">
        <f>general_device_image.description</f>
        <v>0</v>
      </c>
      <c r="DSG165" s="10">
        <f>general_device_image.description</f>
        <v>0</v>
      </c>
      <c r="DSH165" s="10">
        <f>general_device_image.description</f>
        <v>0</v>
      </c>
      <c r="DSI165" s="10">
        <f>general_device_image.description</f>
        <v>0</v>
      </c>
      <c r="DSJ165" s="10">
        <f>general_device_image.description</f>
        <v>0</v>
      </c>
      <c r="DSK165" s="10">
        <f>general_device_image.description</f>
        <v>0</v>
      </c>
      <c r="DSL165" s="10">
        <f>general_device_image.description</f>
        <v>0</v>
      </c>
      <c r="DSM165" s="10">
        <f>general_device_image.description</f>
        <v>0</v>
      </c>
      <c r="DSN165" s="10">
        <f>general_device_image.description</f>
        <v>0</v>
      </c>
      <c r="DSO165" s="10">
        <f>general_device_image.description</f>
        <v>0</v>
      </c>
      <c r="DSP165" s="10">
        <f>general_device_image.description</f>
        <v>0</v>
      </c>
      <c r="DSQ165" s="10">
        <f>general_device_image.description</f>
        <v>0</v>
      </c>
      <c r="DSR165" s="10">
        <f>general_device_image.description</f>
        <v>0</v>
      </c>
      <c r="DSS165" s="10">
        <f>general_device_image.description</f>
        <v>0</v>
      </c>
      <c r="DST165" s="10">
        <f>general_device_image.description</f>
        <v>0</v>
      </c>
      <c r="DSU165" s="10">
        <f>general_device_image.description</f>
        <v>0</v>
      </c>
      <c r="DSV165" s="10">
        <f>general_device_image.description</f>
        <v>0</v>
      </c>
      <c r="DSW165" s="10">
        <f>general_device_image.description</f>
        <v>0</v>
      </c>
      <c r="DSX165" s="10">
        <f>general_device_image.description</f>
        <v>0</v>
      </c>
      <c r="DSY165" s="10">
        <f>general_device_image.description</f>
        <v>0</v>
      </c>
      <c r="DSZ165" s="10">
        <f>general_device_image.description</f>
        <v>0</v>
      </c>
      <c r="DTA165" s="10">
        <f>general_device_image.description</f>
        <v>0</v>
      </c>
      <c r="DTB165" s="10">
        <f>general_device_image.description</f>
        <v>0</v>
      </c>
      <c r="DTC165" s="10">
        <f>general_device_image.description</f>
        <v>0</v>
      </c>
      <c r="DTD165" s="10">
        <f>general_device_image.description</f>
        <v>0</v>
      </c>
      <c r="DTE165" s="10">
        <f>general_device_image.description</f>
        <v>0</v>
      </c>
      <c r="DTF165" s="10">
        <f>general_device_image.description</f>
        <v>0</v>
      </c>
      <c r="DTG165" s="10">
        <f>general_device_image.description</f>
        <v>0</v>
      </c>
      <c r="DTH165" s="10">
        <f>general_device_image.description</f>
        <v>0</v>
      </c>
      <c r="DTI165" s="10">
        <f>general_device_image.description</f>
        <v>0</v>
      </c>
      <c r="DTJ165" s="10">
        <f>general_device_image.description</f>
        <v>0</v>
      </c>
      <c r="DTK165" s="10">
        <f>general_device_image.description</f>
        <v>0</v>
      </c>
      <c r="DTL165" s="10">
        <f>general_device_image.description</f>
        <v>0</v>
      </c>
      <c r="DTM165" s="10">
        <f>general_device_image.description</f>
        <v>0</v>
      </c>
      <c r="DTN165" s="10">
        <f>general_device_image.description</f>
        <v>0</v>
      </c>
      <c r="DTO165" s="10">
        <f>general_device_image.description</f>
        <v>0</v>
      </c>
      <c r="DTP165" s="10">
        <f>general_device_image.description</f>
        <v>0</v>
      </c>
      <c r="DTQ165" s="10">
        <f>general_device_image.description</f>
        <v>0</v>
      </c>
      <c r="DTR165" s="10">
        <f>general_device_image.description</f>
        <v>0</v>
      </c>
      <c r="DTS165" s="10">
        <f>general_device_image.description</f>
        <v>0</v>
      </c>
      <c r="DTT165" s="10">
        <f>general_device_image.description</f>
        <v>0</v>
      </c>
      <c r="DTU165" s="10">
        <f>general_device_image.description</f>
        <v>0</v>
      </c>
      <c r="DTV165" s="10">
        <f>general_device_image.description</f>
        <v>0</v>
      </c>
      <c r="DTW165" s="10">
        <f>general_device_image.description</f>
        <v>0</v>
      </c>
      <c r="DTX165" s="10">
        <f>general_device_image.description</f>
        <v>0</v>
      </c>
      <c r="DTY165" s="10">
        <f>general_device_image.description</f>
        <v>0</v>
      </c>
      <c r="DTZ165" s="10">
        <f>general_device_image.description</f>
        <v>0</v>
      </c>
      <c r="DUA165" s="10">
        <f>general_device_image.description</f>
        <v>0</v>
      </c>
      <c r="DUB165" s="10">
        <f>general_device_image.description</f>
        <v>0</v>
      </c>
      <c r="DUC165" s="10">
        <f>general_device_image.description</f>
        <v>0</v>
      </c>
      <c r="DUD165" s="10">
        <f>general_device_image.description</f>
        <v>0</v>
      </c>
      <c r="DUE165" s="10">
        <f>general_device_image.description</f>
        <v>0</v>
      </c>
      <c r="DUF165" s="10">
        <f>general_device_image.description</f>
        <v>0</v>
      </c>
      <c r="DUG165" s="10">
        <f>general_device_image.description</f>
        <v>0</v>
      </c>
      <c r="DUH165" s="10">
        <f>general_device_image.description</f>
        <v>0</v>
      </c>
      <c r="DUI165" s="10">
        <f>general_device_image.description</f>
        <v>0</v>
      </c>
      <c r="DUJ165" s="10">
        <f>general_device_image.description</f>
        <v>0</v>
      </c>
      <c r="DUK165" s="10">
        <f>general_device_image.description</f>
        <v>0</v>
      </c>
      <c r="DUL165" s="10">
        <f>general_device_image.description</f>
        <v>0</v>
      </c>
      <c r="DUM165" s="10">
        <f>general_device_image.description</f>
        <v>0</v>
      </c>
      <c r="DUN165" s="10">
        <f>general_device_image.description</f>
        <v>0</v>
      </c>
      <c r="DUO165" s="10">
        <f>general_device_image.description</f>
        <v>0</v>
      </c>
      <c r="DUP165" s="10">
        <f>general_device_image.description</f>
        <v>0</v>
      </c>
      <c r="DUQ165" s="10">
        <f>general_device_image.description</f>
        <v>0</v>
      </c>
      <c r="DUR165" s="10">
        <f>general_device_image.description</f>
        <v>0</v>
      </c>
      <c r="DUS165" s="10">
        <f>general_device_image.description</f>
        <v>0</v>
      </c>
      <c r="DUT165" s="10">
        <f>general_device_image.description</f>
        <v>0</v>
      </c>
      <c r="DUU165" s="10">
        <f>general_device_image.description</f>
        <v>0</v>
      </c>
      <c r="DUV165" s="10">
        <f>general_device_image.description</f>
        <v>0</v>
      </c>
      <c r="DUW165" s="10">
        <f>general_device_image.description</f>
        <v>0</v>
      </c>
      <c r="DUX165" s="10">
        <f>general_device_image.description</f>
        <v>0</v>
      </c>
      <c r="DUY165" s="10">
        <f>general_device_image.description</f>
        <v>0</v>
      </c>
      <c r="DUZ165" s="10">
        <f>general_device_image.description</f>
        <v>0</v>
      </c>
      <c r="DVA165" s="10">
        <f>general_device_image.description</f>
        <v>0</v>
      </c>
      <c r="DVB165" s="10">
        <f>general_device_image.description</f>
        <v>0</v>
      </c>
      <c r="DVC165" s="10">
        <f>general_device_image.description</f>
        <v>0</v>
      </c>
      <c r="DVD165" s="10">
        <f>general_device_image.description</f>
        <v>0</v>
      </c>
      <c r="DVE165" s="10">
        <f>general_device_image.description</f>
        <v>0</v>
      </c>
      <c r="DVF165" s="10">
        <f>general_device_image.description</f>
        <v>0</v>
      </c>
      <c r="DVG165" s="10">
        <f>general_device_image.description</f>
        <v>0</v>
      </c>
      <c r="DVH165" s="10">
        <f>general_device_image.description</f>
        <v>0</v>
      </c>
      <c r="DVI165" s="10">
        <f>general_device_image.description</f>
        <v>0</v>
      </c>
      <c r="DVJ165" s="10">
        <f>general_device_image.description</f>
        <v>0</v>
      </c>
      <c r="DVK165" s="10">
        <f>general_device_image.description</f>
        <v>0</v>
      </c>
      <c r="DVL165" s="10">
        <f>general_device_image.description</f>
        <v>0</v>
      </c>
      <c r="DVM165" s="10">
        <f>general_device_image.description</f>
        <v>0</v>
      </c>
      <c r="DVN165" s="10">
        <f>general_device_image.description</f>
        <v>0</v>
      </c>
      <c r="DVO165" s="10">
        <f>general_device_image.description</f>
        <v>0</v>
      </c>
      <c r="DVP165" s="10">
        <f>general_device_image.description</f>
        <v>0</v>
      </c>
      <c r="DVQ165" s="10">
        <f>general_device_image.description</f>
        <v>0</v>
      </c>
      <c r="DVR165" s="10">
        <f>general_device_image.description</f>
        <v>0</v>
      </c>
      <c r="DVS165" s="10">
        <f>general_device_image.description</f>
        <v>0</v>
      </c>
      <c r="DVT165" s="10">
        <f>general_device_image.description</f>
        <v>0</v>
      </c>
      <c r="DVU165" s="10">
        <f>general_device_image.description</f>
        <v>0</v>
      </c>
      <c r="DVV165" s="10">
        <f>general_device_image.description</f>
        <v>0</v>
      </c>
      <c r="DVW165" s="10">
        <f>general_device_image.description</f>
        <v>0</v>
      </c>
      <c r="DVX165" s="10">
        <f>general_device_image.description</f>
        <v>0</v>
      </c>
      <c r="DVY165" s="10">
        <f>general_device_image.description</f>
        <v>0</v>
      </c>
      <c r="DVZ165" s="10">
        <f>general_device_image.description</f>
        <v>0</v>
      </c>
      <c r="DWA165" s="10">
        <f>general_device_image.description</f>
        <v>0</v>
      </c>
      <c r="DWB165" s="10">
        <f>general_device_image.description</f>
        <v>0</v>
      </c>
      <c r="DWC165" s="10">
        <f>general_device_image.description</f>
        <v>0</v>
      </c>
      <c r="DWD165" s="10">
        <f>general_device_image.description</f>
        <v>0</v>
      </c>
      <c r="DWE165" s="10">
        <f>general_device_image.description</f>
        <v>0</v>
      </c>
      <c r="DWF165" s="10">
        <f>general_device_image.description</f>
        <v>0</v>
      </c>
      <c r="DWG165" s="10">
        <f>general_device_image.description</f>
        <v>0</v>
      </c>
      <c r="DWH165" s="10">
        <f>general_device_image.description</f>
        <v>0</v>
      </c>
      <c r="DWI165" s="10">
        <f>general_device_image.description</f>
        <v>0</v>
      </c>
      <c r="DWJ165" s="10">
        <f>general_device_image.description</f>
        <v>0</v>
      </c>
      <c r="DWK165" s="10">
        <f>general_device_image.description</f>
        <v>0</v>
      </c>
      <c r="DWL165" s="10">
        <f>general_device_image.description</f>
        <v>0</v>
      </c>
      <c r="DWM165" s="10">
        <f>general_device_image.description</f>
        <v>0</v>
      </c>
      <c r="DWN165" s="10">
        <f>general_device_image.description</f>
        <v>0</v>
      </c>
      <c r="DWO165" s="10">
        <f>general_device_image.description</f>
        <v>0</v>
      </c>
      <c r="DWP165" s="10">
        <f>general_device_image.description</f>
        <v>0</v>
      </c>
      <c r="DWQ165" s="10">
        <f>general_device_image.description</f>
        <v>0</v>
      </c>
      <c r="DWR165" s="10">
        <f>general_device_image.description</f>
        <v>0</v>
      </c>
      <c r="DWS165" s="10">
        <f>general_device_image.description</f>
        <v>0</v>
      </c>
      <c r="DWT165" s="10">
        <f>general_device_image.description</f>
        <v>0</v>
      </c>
      <c r="DWU165" s="10">
        <f>general_device_image.description</f>
        <v>0</v>
      </c>
      <c r="DWV165" s="10">
        <f>general_device_image.description</f>
        <v>0</v>
      </c>
      <c r="DWW165" s="10">
        <f>general_device_image.description</f>
        <v>0</v>
      </c>
      <c r="DWX165" s="10">
        <f>general_device_image.description</f>
        <v>0</v>
      </c>
      <c r="DWY165" s="10">
        <f>general_device_image.description</f>
        <v>0</v>
      </c>
      <c r="DWZ165" s="10">
        <f>general_device_image.description</f>
        <v>0</v>
      </c>
      <c r="DXA165" s="10">
        <f>general_device_image.description</f>
        <v>0</v>
      </c>
      <c r="DXB165" s="10">
        <f>general_device_image.description</f>
        <v>0</v>
      </c>
      <c r="DXC165" s="10">
        <f>general_device_image.description</f>
        <v>0</v>
      </c>
      <c r="DXD165" s="10">
        <f>general_device_image.description</f>
        <v>0</v>
      </c>
      <c r="DXE165" s="10">
        <f>general_device_image.description</f>
        <v>0</v>
      </c>
      <c r="DXF165" s="10">
        <f>general_device_image.description</f>
        <v>0</v>
      </c>
      <c r="DXG165" s="10">
        <f>general_device_image.description</f>
        <v>0</v>
      </c>
      <c r="DXH165" s="10">
        <f>general_device_image.description</f>
        <v>0</v>
      </c>
      <c r="DXI165" s="10">
        <f>general_device_image.description</f>
        <v>0</v>
      </c>
      <c r="DXJ165" s="10">
        <f>general_device_image.description</f>
        <v>0</v>
      </c>
      <c r="DXK165" s="10">
        <f>general_device_image.description</f>
        <v>0</v>
      </c>
      <c r="DXL165" s="10">
        <f>general_device_image.description</f>
        <v>0</v>
      </c>
      <c r="DXM165" s="10">
        <f>general_device_image.description</f>
        <v>0</v>
      </c>
      <c r="DXN165" s="10">
        <f>general_device_image.description</f>
        <v>0</v>
      </c>
      <c r="DXO165" s="10">
        <f>general_device_image.description</f>
        <v>0</v>
      </c>
      <c r="DXP165" s="10">
        <f>general_device_image.description</f>
        <v>0</v>
      </c>
      <c r="DXQ165" s="10">
        <f>general_device_image.description</f>
        <v>0</v>
      </c>
      <c r="DXR165" s="10">
        <f>general_device_image.description</f>
        <v>0</v>
      </c>
      <c r="DXS165" s="10">
        <f>general_device_image.description</f>
        <v>0</v>
      </c>
      <c r="DXT165" s="10">
        <f>general_device_image.description</f>
        <v>0</v>
      </c>
      <c r="DXU165" s="10">
        <f>general_device_image.description</f>
        <v>0</v>
      </c>
      <c r="DXV165" s="10">
        <f>general_device_image.description</f>
        <v>0</v>
      </c>
      <c r="DXW165" s="10">
        <f>general_device_image.description</f>
        <v>0</v>
      </c>
      <c r="DXX165" s="10">
        <f>general_device_image.description</f>
        <v>0</v>
      </c>
      <c r="DXY165" s="10">
        <f>general_device_image.description</f>
        <v>0</v>
      </c>
      <c r="DXZ165" s="10">
        <f>general_device_image.description</f>
        <v>0</v>
      </c>
      <c r="DYA165" s="10">
        <f>general_device_image.description</f>
        <v>0</v>
      </c>
      <c r="DYB165" s="10">
        <f>general_device_image.description</f>
        <v>0</v>
      </c>
      <c r="DYC165" s="10">
        <f>general_device_image.description</f>
        <v>0</v>
      </c>
      <c r="DYD165" s="10">
        <f>general_device_image.description</f>
        <v>0</v>
      </c>
      <c r="DYE165" s="10">
        <f>general_device_image.description</f>
        <v>0</v>
      </c>
      <c r="DYF165" s="10">
        <f>general_device_image.description</f>
        <v>0</v>
      </c>
      <c r="DYG165" s="10">
        <f>general_device_image.description</f>
        <v>0</v>
      </c>
      <c r="DYH165" s="10">
        <f>general_device_image.description</f>
        <v>0</v>
      </c>
      <c r="DYI165" s="10">
        <f>general_device_image.description</f>
        <v>0</v>
      </c>
      <c r="DYJ165" s="10">
        <f>general_device_image.description</f>
        <v>0</v>
      </c>
      <c r="DYK165" s="10">
        <f>general_device_image.description</f>
        <v>0</v>
      </c>
      <c r="DYL165" s="10">
        <f>general_device_image.description</f>
        <v>0</v>
      </c>
      <c r="DYM165" s="10">
        <f>general_device_image.description</f>
        <v>0</v>
      </c>
      <c r="DYN165" s="10">
        <f>general_device_image.description</f>
        <v>0</v>
      </c>
      <c r="DYO165" s="10">
        <f>general_device_image.description</f>
        <v>0</v>
      </c>
      <c r="DYP165" s="10">
        <f>general_device_image.description</f>
        <v>0</v>
      </c>
      <c r="DYQ165" s="10">
        <f>general_device_image.description</f>
        <v>0</v>
      </c>
      <c r="DYR165" s="10">
        <f>general_device_image.description</f>
        <v>0</v>
      </c>
      <c r="DYS165" s="10">
        <f>general_device_image.description</f>
        <v>0</v>
      </c>
      <c r="DYT165" s="10">
        <f>general_device_image.description</f>
        <v>0</v>
      </c>
      <c r="DYU165" s="10">
        <f>general_device_image.description</f>
        <v>0</v>
      </c>
      <c r="DYV165" s="10">
        <f>general_device_image.description</f>
        <v>0</v>
      </c>
      <c r="DYW165" s="10">
        <f>general_device_image.description</f>
        <v>0</v>
      </c>
      <c r="DYX165" s="10">
        <f>general_device_image.description</f>
        <v>0</v>
      </c>
      <c r="DYY165" s="10">
        <f>general_device_image.description</f>
        <v>0</v>
      </c>
      <c r="DYZ165" s="10">
        <f>general_device_image.description</f>
        <v>0</v>
      </c>
      <c r="DZA165" s="10">
        <f>general_device_image.description</f>
        <v>0</v>
      </c>
      <c r="DZB165" s="10">
        <f>general_device_image.description</f>
        <v>0</v>
      </c>
      <c r="DZC165" s="10">
        <f>general_device_image.description</f>
        <v>0</v>
      </c>
      <c r="DZD165" s="10">
        <f>general_device_image.description</f>
        <v>0</v>
      </c>
      <c r="DZE165" s="10">
        <f>general_device_image.description</f>
        <v>0</v>
      </c>
      <c r="DZF165" s="10">
        <f>general_device_image.description</f>
        <v>0</v>
      </c>
      <c r="DZG165" s="10">
        <f>general_device_image.description</f>
        <v>0</v>
      </c>
      <c r="DZH165" s="10">
        <f>general_device_image.description</f>
        <v>0</v>
      </c>
      <c r="DZI165" s="10">
        <f>general_device_image.description</f>
        <v>0</v>
      </c>
      <c r="DZJ165" s="10">
        <f>general_device_image.description</f>
        <v>0</v>
      </c>
      <c r="DZK165" s="10">
        <f>general_device_image.description</f>
        <v>0</v>
      </c>
      <c r="DZL165" s="10">
        <f>general_device_image.description</f>
        <v>0</v>
      </c>
      <c r="DZM165" s="10">
        <f>general_device_image.description</f>
        <v>0</v>
      </c>
      <c r="DZN165" s="10">
        <f>general_device_image.description</f>
        <v>0</v>
      </c>
      <c r="DZO165" s="10">
        <f>general_device_image.description</f>
        <v>0</v>
      </c>
      <c r="DZP165" s="10">
        <f>general_device_image.description</f>
        <v>0</v>
      </c>
      <c r="DZQ165" s="10">
        <f>general_device_image.description</f>
        <v>0</v>
      </c>
      <c r="DZR165" s="10">
        <f>general_device_image.description</f>
        <v>0</v>
      </c>
      <c r="DZS165" s="10">
        <f>general_device_image.description</f>
        <v>0</v>
      </c>
      <c r="DZT165" s="10">
        <f>general_device_image.description</f>
        <v>0</v>
      </c>
      <c r="DZU165" s="10">
        <f>general_device_image.description</f>
        <v>0</v>
      </c>
      <c r="DZV165" s="10">
        <f>general_device_image.description</f>
        <v>0</v>
      </c>
      <c r="DZW165" s="10">
        <f>general_device_image.description</f>
        <v>0</v>
      </c>
      <c r="DZX165" s="10">
        <f>general_device_image.description</f>
        <v>0</v>
      </c>
      <c r="DZY165" s="10">
        <f>general_device_image.description</f>
        <v>0</v>
      </c>
      <c r="DZZ165" s="10">
        <f>general_device_image.description</f>
        <v>0</v>
      </c>
      <c r="EAA165" s="10">
        <f>general_device_image.description</f>
        <v>0</v>
      </c>
      <c r="EAB165" s="10">
        <f>general_device_image.description</f>
        <v>0</v>
      </c>
      <c r="EAC165" s="10">
        <f>general_device_image.description</f>
        <v>0</v>
      </c>
      <c r="EAD165" s="10">
        <f>general_device_image.description</f>
        <v>0</v>
      </c>
      <c r="EAE165" s="10">
        <f>general_device_image.description</f>
        <v>0</v>
      </c>
      <c r="EAF165" s="10">
        <f>general_device_image.description</f>
        <v>0</v>
      </c>
      <c r="EAG165" s="10">
        <f>general_device_image.description</f>
        <v>0</v>
      </c>
      <c r="EAH165" s="10">
        <f>general_device_image.description</f>
        <v>0</v>
      </c>
      <c r="EAI165" s="10">
        <f>general_device_image.description</f>
        <v>0</v>
      </c>
      <c r="EAJ165" s="10">
        <f>general_device_image.description</f>
        <v>0</v>
      </c>
      <c r="EAK165" s="10">
        <f>general_device_image.description</f>
        <v>0</v>
      </c>
      <c r="EAL165" s="10">
        <f>general_device_image.description</f>
        <v>0</v>
      </c>
      <c r="EAM165" s="10">
        <f>general_device_image.description</f>
        <v>0</v>
      </c>
      <c r="EAN165" s="10">
        <f>general_device_image.description</f>
        <v>0</v>
      </c>
      <c r="EAO165" s="10">
        <f>general_device_image.description</f>
        <v>0</v>
      </c>
      <c r="EAP165" s="10">
        <f>general_device_image.description</f>
        <v>0</v>
      </c>
      <c r="EAQ165" s="10">
        <f>general_device_image.description</f>
        <v>0</v>
      </c>
      <c r="EAR165" s="10">
        <f>general_device_image.description</f>
        <v>0</v>
      </c>
      <c r="EAS165" s="10">
        <f>general_device_image.description</f>
        <v>0</v>
      </c>
      <c r="EAT165" s="10">
        <f>general_device_image.description</f>
        <v>0</v>
      </c>
      <c r="EAU165" s="10">
        <f>general_device_image.description</f>
        <v>0</v>
      </c>
      <c r="EAV165" s="10">
        <f>general_device_image.description</f>
        <v>0</v>
      </c>
      <c r="EAW165" s="10">
        <f>general_device_image.description</f>
        <v>0</v>
      </c>
      <c r="EAX165" s="10">
        <f>general_device_image.description</f>
        <v>0</v>
      </c>
      <c r="EAY165" s="10">
        <f>general_device_image.description</f>
        <v>0</v>
      </c>
      <c r="EAZ165" s="10">
        <f>general_device_image.description</f>
        <v>0</v>
      </c>
      <c r="EBA165" s="10">
        <f>general_device_image.description</f>
        <v>0</v>
      </c>
      <c r="EBB165" s="10">
        <f>general_device_image.description</f>
        <v>0</v>
      </c>
      <c r="EBC165" s="10">
        <f>general_device_image.description</f>
        <v>0</v>
      </c>
      <c r="EBD165" s="10">
        <f>general_device_image.description</f>
        <v>0</v>
      </c>
      <c r="EBE165" s="10">
        <f>general_device_image.description</f>
        <v>0</v>
      </c>
      <c r="EBF165" s="10">
        <f>general_device_image.description</f>
        <v>0</v>
      </c>
      <c r="EBG165" s="10">
        <f>general_device_image.description</f>
        <v>0</v>
      </c>
      <c r="EBH165" s="10">
        <f>general_device_image.description</f>
        <v>0</v>
      </c>
      <c r="EBI165" s="10">
        <f>general_device_image.description</f>
        <v>0</v>
      </c>
      <c r="EBJ165" s="10">
        <f>general_device_image.description</f>
        <v>0</v>
      </c>
      <c r="EBK165" s="10">
        <f>general_device_image.description</f>
        <v>0</v>
      </c>
      <c r="EBL165" s="10">
        <f>general_device_image.description</f>
        <v>0</v>
      </c>
      <c r="EBM165" s="10">
        <f>general_device_image.description</f>
        <v>0</v>
      </c>
      <c r="EBN165" s="10">
        <f>general_device_image.description</f>
        <v>0</v>
      </c>
      <c r="EBO165" s="10">
        <f>general_device_image.description</f>
        <v>0</v>
      </c>
      <c r="EBP165" s="10">
        <f>general_device_image.description</f>
        <v>0</v>
      </c>
      <c r="EBQ165" s="10">
        <f>general_device_image.description</f>
        <v>0</v>
      </c>
      <c r="EBR165" s="10">
        <f>general_device_image.description</f>
        <v>0</v>
      </c>
      <c r="EBS165" s="10">
        <f>general_device_image.description</f>
        <v>0</v>
      </c>
      <c r="EBT165" s="10">
        <f>general_device_image.description</f>
        <v>0</v>
      </c>
      <c r="EBU165" s="10">
        <f>general_device_image.description</f>
        <v>0</v>
      </c>
      <c r="EBV165" s="10">
        <f>general_device_image.description</f>
        <v>0</v>
      </c>
      <c r="EBW165" s="10">
        <f>general_device_image.description</f>
        <v>0</v>
      </c>
      <c r="EBX165" s="10">
        <f>general_device_image.description</f>
        <v>0</v>
      </c>
      <c r="EBY165" s="10">
        <f>general_device_image.description</f>
        <v>0</v>
      </c>
      <c r="EBZ165" s="10">
        <f>general_device_image.description</f>
        <v>0</v>
      </c>
      <c r="ECA165" s="10">
        <f>general_device_image.description</f>
        <v>0</v>
      </c>
      <c r="ECB165" s="10">
        <f>general_device_image.description</f>
        <v>0</v>
      </c>
      <c r="ECC165" s="10">
        <f>general_device_image.description</f>
        <v>0</v>
      </c>
      <c r="ECD165" s="10">
        <f>general_device_image.description</f>
        <v>0</v>
      </c>
      <c r="ECE165" s="10">
        <f>general_device_image.description</f>
        <v>0</v>
      </c>
      <c r="ECF165" s="10">
        <f>general_device_image.description</f>
        <v>0</v>
      </c>
      <c r="ECG165" s="10">
        <f>general_device_image.description</f>
        <v>0</v>
      </c>
      <c r="ECH165" s="10">
        <f>general_device_image.description</f>
        <v>0</v>
      </c>
      <c r="ECI165" s="10">
        <f>general_device_image.description</f>
        <v>0</v>
      </c>
      <c r="ECJ165" s="10">
        <f>general_device_image.description</f>
        <v>0</v>
      </c>
      <c r="ECK165" s="10">
        <f>general_device_image.description</f>
        <v>0</v>
      </c>
      <c r="ECL165" s="10">
        <f>general_device_image.description</f>
        <v>0</v>
      </c>
      <c r="ECM165" s="10">
        <f>general_device_image.description</f>
        <v>0</v>
      </c>
      <c r="ECN165" s="10">
        <f>general_device_image.description</f>
        <v>0</v>
      </c>
      <c r="ECO165" s="10">
        <f>general_device_image.description</f>
        <v>0</v>
      </c>
      <c r="ECP165" s="10">
        <f>general_device_image.description</f>
        <v>0</v>
      </c>
      <c r="ECQ165" s="10">
        <f>general_device_image.description</f>
        <v>0</v>
      </c>
      <c r="ECR165" s="10">
        <f>general_device_image.description</f>
        <v>0</v>
      </c>
      <c r="ECS165" s="10">
        <f>general_device_image.description</f>
        <v>0</v>
      </c>
      <c r="ECT165" s="10">
        <f>general_device_image.description</f>
        <v>0</v>
      </c>
      <c r="ECU165" s="10">
        <f>general_device_image.description</f>
        <v>0</v>
      </c>
      <c r="ECV165" s="10">
        <f>general_device_image.description</f>
        <v>0</v>
      </c>
      <c r="ECW165" s="10">
        <f>general_device_image.description</f>
        <v>0</v>
      </c>
      <c r="ECX165" s="10">
        <f>general_device_image.description</f>
        <v>0</v>
      </c>
      <c r="ECY165" s="10">
        <f>general_device_image.description</f>
        <v>0</v>
      </c>
      <c r="ECZ165" s="10">
        <f>general_device_image.description</f>
        <v>0</v>
      </c>
      <c r="EDA165" s="10">
        <f>general_device_image.description</f>
        <v>0</v>
      </c>
      <c r="EDB165" s="10">
        <f>general_device_image.description</f>
        <v>0</v>
      </c>
      <c r="EDC165" s="10">
        <f>general_device_image.description</f>
        <v>0</v>
      </c>
      <c r="EDD165" s="10">
        <f>general_device_image.description</f>
        <v>0</v>
      </c>
      <c r="EDE165" s="10">
        <f>general_device_image.description</f>
        <v>0</v>
      </c>
      <c r="EDF165" s="10">
        <f>general_device_image.description</f>
        <v>0</v>
      </c>
      <c r="EDG165" s="10">
        <f>general_device_image.description</f>
        <v>0</v>
      </c>
      <c r="EDH165" s="10">
        <f>general_device_image.description</f>
        <v>0</v>
      </c>
      <c r="EDI165" s="10">
        <f>general_device_image.description</f>
        <v>0</v>
      </c>
      <c r="EDJ165" s="10">
        <f>general_device_image.description</f>
        <v>0</v>
      </c>
      <c r="EDK165" s="10">
        <f>general_device_image.description</f>
        <v>0</v>
      </c>
      <c r="EDL165" s="10">
        <f>general_device_image.description</f>
        <v>0</v>
      </c>
      <c r="EDM165" s="10">
        <f>general_device_image.description</f>
        <v>0</v>
      </c>
      <c r="EDN165" s="10">
        <f>general_device_image.description</f>
        <v>0</v>
      </c>
      <c r="EDO165" s="10">
        <f>general_device_image.description</f>
        <v>0</v>
      </c>
      <c r="EDP165" s="10">
        <f>general_device_image.description</f>
        <v>0</v>
      </c>
      <c r="EDQ165" s="10">
        <f>general_device_image.description</f>
        <v>0</v>
      </c>
      <c r="EDR165" s="10">
        <f>general_device_image.description</f>
        <v>0</v>
      </c>
      <c r="EDS165" s="10">
        <f>general_device_image.description</f>
        <v>0</v>
      </c>
      <c r="EDT165" s="10">
        <f>general_device_image.description</f>
        <v>0</v>
      </c>
      <c r="EDU165" s="10">
        <f>general_device_image.description</f>
        <v>0</v>
      </c>
      <c r="EDV165" s="10">
        <f>general_device_image.description</f>
        <v>0</v>
      </c>
      <c r="EDW165" s="10">
        <f>general_device_image.description</f>
        <v>0</v>
      </c>
      <c r="EDX165" s="10">
        <f>general_device_image.description</f>
        <v>0</v>
      </c>
      <c r="EDY165" s="10">
        <f>general_device_image.description</f>
        <v>0</v>
      </c>
      <c r="EDZ165" s="10">
        <f>general_device_image.description</f>
        <v>0</v>
      </c>
      <c r="EEA165" s="10">
        <f>general_device_image.description</f>
        <v>0</v>
      </c>
      <c r="EEB165" s="10">
        <f>general_device_image.description</f>
        <v>0</v>
      </c>
      <c r="EEC165" s="10">
        <f>general_device_image.description</f>
        <v>0</v>
      </c>
      <c r="EED165" s="10">
        <f>general_device_image.description</f>
        <v>0</v>
      </c>
      <c r="EEE165" s="10">
        <f>general_device_image.description</f>
        <v>0</v>
      </c>
      <c r="EEF165" s="10">
        <f>general_device_image.description</f>
        <v>0</v>
      </c>
      <c r="EEG165" s="10">
        <f>general_device_image.description</f>
        <v>0</v>
      </c>
      <c r="EEH165" s="10">
        <f>general_device_image.description</f>
        <v>0</v>
      </c>
      <c r="EEI165" s="10">
        <f>general_device_image.description</f>
        <v>0</v>
      </c>
      <c r="EEJ165" s="10">
        <f>general_device_image.description</f>
        <v>0</v>
      </c>
      <c r="EEK165" s="10">
        <f>general_device_image.description</f>
        <v>0</v>
      </c>
      <c r="EEL165" s="10">
        <f>general_device_image.description</f>
        <v>0</v>
      </c>
      <c r="EEM165" s="10">
        <f>general_device_image.description</f>
        <v>0</v>
      </c>
      <c r="EEN165" s="10">
        <f>general_device_image.description</f>
        <v>0</v>
      </c>
      <c r="EEO165" s="10">
        <f>general_device_image.description</f>
        <v>0</v>
      </c>
      <c r="EEP165" s="10">
        <f>general_device_image.description</f>
        <v>0</v>
      </c>
      <c r="EEQ165" s="10">
        <f>general_device_image.description</f>
        <v>0</v>
      </c>
      <c r="EER165" s="10">
        <f>general_device_image.description</f>
        <v>0</v>
      </c>
      <c r="EES165" s="10">
        <f>general_device_image.description</f>
        <v>0</v>
      </c>
      <c r="EET165" s="10">
        <f>general_device_image.description</f>
        <v>0</v>
      </c>
      <c r="EEU165" s="10">
        <f>general_device_image.description</f>
        <v>0</v>
      </c>
      <c r="EEV165" s="10">
        <f>general_device_image.description</f>
        <v>0</v>
      </c>
      <c r="EEW165" s="10">
        <f>general_device_image.description</f>
        <v>0</v>
      </c>
      <c r="EEX165" s="10">
        <f>general_device_image.description</f>
        <v>0</v>
      </c>
      <c r="EEY165" s="10">
        <f>general_device_image.description</f>
        <v>0</v>
      </c>
      <c r="EEZ165" s="10">
        <f>general_device_image.description</f>
        <v>0</v>
      </c>
      <c r="EFA165" s="10">
        <f>general_device_image.description</f>
        <v>0</v>
      </c>
      <c r="EFB165" s="10">
        <f>general_device_image.description</f>
        <v>0</v>
      </c>
      <c r="EFC165" s="10">
        <f>general_device_image.description</f>
        <v>0</v>
      </c>
      <c r="EFD165" s="10">
        <f>general_device_image.description</f>
        <v>0</v>
      </c>
      <c r="EFE165" s="10">
        <f>general_device_image.description</f>
        <v>0</v>
      </c>
      <c r="EFF165" s="10">
        <f>general_device_image.description</f>
        <v>0</v>
      </c>
      <c r="EFG165" s="10">
        <f>general_device_image.description</f>
        <v>0</v>
      </c>
      <c r="EFH165" s="10">
        <f>general_device_image.description</f>
        <v>0</v>
      </c>
      <c r="EFI165" s="10">
        <f>general_device_image.description</f>
        <v>0</v>
      </c>
      <c r="EFJ165" s="10">
        <f>general_device_image.description</f>
        <v>0</v>
      </c>
      <c r="EFK165" s="10">
        <f>general_device_image.description</f>
        <v>0</v>
      </c>
      <c r="EFL165" s="10">
        <f>general_device_image.description</f>
        <v>0</v>
      </c>
      <c r="EFM165" s="10">
        <f>general_device_image.description</f>
        <v>0</v>
      </c>
      <c r="EFN165" s="10">
        <f>general_device_image.description</f>
        <v>0</v>
      </c>
      <c r="EFO165" s="10">
        <f>general_device_image.description</f>
        <v>0</v>
      </c>
      <c r="EFP165" s="10">
        <f>general_device_image.description</f>
        <v>0</v>
      </c>
      <c r="EFQ165" s="10">
        <f>general_device_image.description</f>
        <v>0</v>
      </c>
      <c r="EFR165" s="10">
        <f>general_device_image.description</f>
        <v>0</v>
      </c>
      <c r="EFS165" s="10">
        <f>general_device_image.description</f>
        <v>0</v>
      </c>
      <c r="EFT165" s="10">
        <f>general_device_image.description</f>
        <v>0</v>
      </c>
      <c r="EFU165" s="10">
        <f>general_device_image.description</f>
        <v>0</v>
      </c>
      <c r="EFV165" s="10">
        <f>general_device_image.description</f>
        <v>0</v>
      </c>
      <c r="EFW165" s="10">
        <f>general_device_image.description</f>
        <v>0</v>
      </c>
      <c r="EFX165" s="10">
        <f>general_device_image.description</f>
        <v>0</v>
      </c>
      <c r="EFY165" s="10">
        <f>general_device_image.description</f>
        <v>0</v>
      </c>
      <c r="EFZ165" s="10">
        <f>general_device_image.description</f>
        <v>0</v>
      </c>
      <c r="EGA165" s="10">
        <f>general_device_image.description</f>
        <v>0</v>
      </c>
      <c r="EGB165" s="10">
        <f>general_device_image.description</f>
        <v>0</v>
      </c>
      <c r="EGC165" s="10">
        <f>general_device_image.description</f>
        <v>0</v>
      </c>
      <c r="EGD165" s="10">
        <f>general_device_image.description</f>
        <v>0</v>
      </c>
      <c r="EGE165" s="10">
        <f>general_device_image.description</f>
        <v>0</v>
      </c>
      <c r="EGF165" s="10">
        <f>general_device_image.description</f>
        <v>0</v>
      </c>
      <c r="EGG165" s="10">
        <f>general_device_image.description</f>
        <v>0</v>
      </c>
      <c r="EGH165" s="10">
        <f>general_device_image.description</f>
        <v>0</v>
      </c>
      <c r="EGI165" s="10">
        <f>general_device_image.description</f>
        <v>0</v>
      </c>
      <c r="EGJ165" s="10">
        <f>general_device_image.description</f>
        <v>0</v>
      </c>
      <c r="EGK165" s="10">
        <f>general_device_image.description</f>
        <v>0</v>
      </c>
      <c r="EGL165" s="10">
        <f>general_device_image.description</f>
        <v>0</v>
      </c>
      <c r="EGM165" s="10">
        <f>general_device_image.description</f>
        <v>0</v>
      </c>
      <c r="EGN165" s="10">
        <f>general_device_image.description</f>
        <v>0</v>
      </c>
      <c r="EGO165" s="10">
        <f>general_device_image.description</f>
        <v>0</v>
      </c>
      <c r="EGP165" s="10">
        <f>general_device_image.description</f>
        <v>0</v>
      </c>
      <c r="EGQ165" s="10">
        <f>general_device_image.description</f>
        <v>0</v>
      </c>
      <c r="EGR165" s="10">
        <f>general_device_image.description</f>
        <v>0</v>
      </c>
      <c r="EGS165" s="10">
        <f>general_device_image.description</f>
        <v>0</v>
      </c>
      <c r="EGT165" s="10">
        <f>general_device_image.description</f>
        <v>0</v>
      </c>
      <c r="EGU165" s="10">
        <f>general_device_image.description</f>
        <v>0</v>
      </c>
      <c r="EGV165" s="10">
        <f>general_device_image.description</f>
        <v>0</v>
      </c>
      <c r="EGW165" s="10">
        <f>general_device_image.description</f>
        <v>0</v>
      </c>
      <c r="EGX165" s="10">
        <f>general_device_image.description</f>
        <v>0</v>
      </c>
      <c r="EGY165" s="10">
        <f>general_device_image.description</f>
        <v>0</v>
      </c>
      <c r="EGZ165" s="10">
        <f>general_device_image.description</f>
        <v>0</v>
      </c>
      <c r="EHA165" s="10">
        <f>general_device_image.description</f>
        <v>0</v>
      </c>
      <c r="EHB165" s="10">
        <f>general_device_image.description</f>
        <v>0</v>
      </c>
      <c r="EHC165" s="10">
        <f>general_device_image.description</f>
        <v>0</v>
      </c>
      <c r="EHD165" s="10">
        <f>general_device_image.description</f>
        <v>0</v>
      </c>
      <c r="EHE165" s="10">
        <f>general_device_image.description</f>
        <v>0</v>
      </c>
      <c r="EHF165" s="10">
        <f>general_device_image.description</f>
        <v>0</v>
      </c>
      <c r="EHG165" s="10">
        <f>general_device_image.description</f>
        <v>0</v>
      </c>
      <c r="EHH165" s="10">
        <f>general_device_image.description</f>
        <v>0</v>
      </c>
      <c r="EHI165" s="10">
        <f>general_device_image.description</f>
        <v>0</v>
      </c>
      <c r="EHJ165" s="10">
        <f>general_device_image.description</f>
        <v>0</v>
      </c>
      <c r="EHK165" s="10">
        <f>general_device_image.description</f>
        <v>0</v>
      </c>
      <c r="EHL165" s="10">
        <f>general_device_image.description</f>
        <v>0</v>
      </c>
      <c r="EHM165" s="10">
        <f>general_device_image.description</f>
        <v>0</v>
      </c>
      <c r="EHN165" s="10">
        <f>general_device_image.description</f>
        <v>0</v>
      </c>
      <c r="EHO165" s="10">
        <f>general_device_image.description</f>
        <v>0</v>
      </c>
      <c r="EHP165" s="10">
        <f>general_device_image.description</f>
        <v>0</v>
      </c>
      <c r="EHQ165" s="10">
        <f>general_device_image.description</f>
        <v>0</v>
      </c>
      <c r="EHR165" s="10">
        <f>general_device_image.description</f>
        <v>0</v>
      </c>
      <c r="EHS165" s="10">
        <f>general_device_image.description</f>
        <v>0</v>
      </c>
      <c r="EHT165" s="10">
        <f>general_device_image.description</f>
        <v>0</v>
      </c>
      <c r="EHU165" s="10">
        <f>general_device_image.description</f>
        <v>0</v>
      </c>
      <c r="EHV165" s="10">
        <f>general_device_image.description</f>
        <v>0</v>
      </c>
      <c r="EHW165" s="10">
        <f>general_device_image.description</f>
        <v>0</v>
      </c>
      <c r="EHX165" s="10">
        <f>general_device_image.description</f>
        <v>0</v>
      </c>
      <c r="EHY165" s="10">
        <f>general_device_image.description</f>
        <v>0</v>
      </c>
      <c r="EHZ165" s="10">
        <f>general_device_image.description</f>
        <v>0</v>
      </c>
      <c r="EIA165" s="10">
        <f>general_device_image.description</f>
        <v>0</v>
      </c>
      <c r="EIB165" s="10">
        <f>general_device_image.description</f>
        <v>0</v>
      </c>
      <c r="EIC165" s="10">
        <f>general_device_image.description</f>
        <v>0</v>
      </c>
      <c r="EID165" s="10">
        <f>general_device_image.description</f>
        <v>0</v>
      </c>
      <c r="EIE165" s="10">
        <f>general_device_image.description</f>
        <v>0</v>
      </c>
      <c r="EIF165" s="10">
        <f>general_device_image.description</f>
        <v>0</v>
      </c>
      <c r="EIG165" s="10">
        <f>general_device_image.description</f>
        <v>0</v>
      </c>
      <c r="EIH165" s="10">
        <f>general_device_image.description</f>
        <v>0</v>
      </c>
      <c r="EII165" s="10">
        <f>general_device_image.description</f>
        <v>0</v>
      </c>
      <c r="EIJ165" s="10">
        <f>general_device_image.description</f>
        <v>0</v>
      </c>
      <c r="EIK165" s="10">
        <f>general_device_image.description</f>
        <v>0</v>
      </c>
      <c r="EIL165" s="10">
        <f>general_device_image.description</f>
        <v>0</v>
      </c>
      <c r="EIM165" s="10">
        <f>general_device_image.description</f>
        <v>0</v>
      </c>
      <c r="EIN165" s="10">
        <f>general_device_image.description</f>
        <v>0</v>
      </c>
      <c r="EIO165" s="10">
        <f>general_device_image.description</f>
        <v>0</v>
      </c>
      <c r="EIP165" s="10">
        <f>general_device_image.description</f>
        <v>0</v>
      </c>
      <c r="EIQ165" s="10">
        <f>general_device_image.description</f>
        <v>0</v>
      </c>
      <c r="EIR165" s="10">
        <f>general_device_image.description</f>
        <v>0</v>
      </c>
      <c r="EIS165" s="10">
        <f>general_device_image.description</f>
        <v>0</v>
      </c>
      <c r="EIT165" s="10">
        <f>general_device_image.description</f>
        <v>0</v>
      </c>
      <c r="EIU165" s="10">
        <f>general_device_image.description</f>
        <v>0</v>
      </c>
      <c r="EIV165" s="10">
        <f>general_device_image.description</f>
        <v>0</v>
      </c>
      <c r="EIW165" s="10">
        <f>general_device_image.description</f>
        <v>0</v>
      </c>
      <c r="EIX165" s="10">
        <f>general_device_image.description</f>
        <v>0</v>
      </c>
      <c r="EIY165" s="10">
        <f>general_device_image.description</f>
        <v>0</v>
      </c>
      <c r="EIZ165" s="10">
        <f>general_device_image.description</f>
        <v>0</v>
      </c>
      <c r="EJA165" s="10">
        <f>general_device_image.description</f>
        <v>0</v>
      </c>
      <c r="EJB165" s="10">
        <f>general_device_image.description</f>
        <v>0</v>
      </c>
      <c r="EJC165" s="10">
        <f>general_device_image.description</f>
        <v>0</v>
      </c>
      <c r="EJD165" s="10">
        <f>general_device_image.description</f>
        <v>0</v>
      </c>
      <c r="EJE165" s="10">
        <f>general_device_image.description</f>
        <v>0</v>
      </c>
      <c r="EJF165" s="10">
        <f>general_device_image.description</f>
        <v>0</v>
      </c>
      <c r="EJG165" s="10">
        <f>general_device_image.description</f>
        <v>0</v>
      </c>
      <c r="EJH165" s="10">
        <f>general_device_image.description</f>
        <v>0</v>
      </c>
      <c r="EJI165" s="10">
        <f>general_device_image.description</f>
        <v>0</v>
      </c>
      <c r="EJJ165" s="10">
        <f>general_device_image.description</f>
        <v>0</v>
      </c>
      <c r="EJK165" s="10">
        <f>general_device_image.description</f>
        <v>0</v>
      </c>
      <c r="EJL165" s="10">
        <f>general_device_image.description</f>
        <v>0</v>
      </c>
      <c r="EJM165" s="10">
        <f>general_device_image.description</f>
        <v>0</v>
      </c>
      <c r="EJN165" s="10">
        <f>general_device_image.description</f>
        <v>0</v>
      </c>
      <c r="EJO165" s="10">
        <f>general_device_image.description</f>
        <v>0</v>
      </c>
      <c r="EJP165" s="10">
        <f>general_device_image.description</f>
        <v>0</v>
      </c>
      <c r="EJQ165" s="10">
        <f>general_device_image.description</f>
        <v>0</v>
      </c>
      <c r="EJR165" s="10">
        <f>general_device_image.description</f>
        <v>0</v>
      </c>
      <c r="EJS165" s="10">
        <f>general_device_image.description</f>
        <v>0</v>
      </c>
      <c r="EJT165" s="10">
        <f>general_device_image.description</f>
        <v>0</v>
      </c>
      <c r="EJU165" s="10">
        <f>general_device_image.description</f>
        <v>0</v>
      </c>
      <c r="EJV165" s="10">
        <f>general_device_image.description</f>
        <v>0</v>
      </c>
      <c r="EJW165" s="10">
        <f>general_device_image.description</f>
        <v>0</v>
      </c>
      <c r="EJX165" s="10">
        <f>general_device_image.description</f>
        <v>0</v>
      </c>
      <c r="EJY165" s="10">
        <f>general_device_image.description</f>
        <v>0</v>
      </c>
      <c r="EJZ165" s="10">
        <f>general_device_image.description</f>
        <v>0</v>
      </c>
      <c r="EKA165" s="10">
        <f>general_device_image.description</f>
        <v>0</v>
      </c>
      <c r="EKB165" s="10">
        <f>general_device_image.description</f>
        <v>0</v>
      </c>
      <c r="EKC165" s="10">
        <f>general_device_image.description</f>
        <v>0</v>
      </c>
      <c r="EKD165" s="10">
        <f>general_device_image.description</f>
        <v>0</v>
      </c>
      <c r="EKE165" s="10">
        <f>general_device_image.description</f>
        <v>0</v>
      </c>
      <c r="EKF165" s="10">
        <f>general_device_image.description</f>
        <v>0</v>
      </c>
      <c r="EKG165" s="10">
        <f>general_device_image.description</f>
        <v>0</v>
      </c>
      <c r="EKH165" s="10">
        <f>general_device_image.description</f>
        <v>0</v>
      </c>
      <c r="EKI165" s="10">
        <f>general_device_image.description</f>
        <v>0</v>
      </c>
      <c r="EKJ165" s="10">
        <f>general_device_image.description</f>
        <v>0</v>
      </c>
      <c r="EKK165" s="10">
        <f>general_device_image.description</f>
        <v>0</v>
      </c>
      <c r="EKL165" s="10">
        <f>general_device_image.description</f>
        <v>0</v>
      </c>
      <c r="EKM165" s="10">
        <f>general_device_image.description</f>
        <v>0</v>
      </c>
      <c r="EKN165" s="10">
        <f>general_device_image.description</f>
        <v>0</v>
      </c>
      <c r="EKO165" s="10">
        <f>general_device_image.description</f>
        <v>0</v>
      </c>
      <c r="EKP165" s="10">
        <f>general_device_image.description</f>
        <v>0</v>
      </c>
      <c r="EKQ165" s="10">
        <f>general_device_image.description</f>
        <v>0</v>
      </c>
      <c r="EKR165" s="10">
        <f>general_device_image.description</f>
        <v>0</v>
      </c>
      <c r="EKS165" s="10">
        <f>general_device_image.description</f>
        <v>0</v>
      </c>
      <c r="EKT165" s="10">
        <f>general_device_image.description</f>
        <v>0</v>
      </c>
      <c r="EKU165" s="10">
        <f>general_device_image.description</f>
        <v>0</v>
      </c>
      <c r="EKV165" s="10">
        <f>general_device_image.description</f>
        <v>0</v>
      </c>
      <c r="EKW165" s="10">
        <f>general_device_image.description</f>
        <v>0</v>
      </c>
      <c r="EKX165" s="10">
        <f>general_device_image.description</f>
        <v>0</v>
      </c>
      <c r="EKY165" s="10">
        <f>general_device_image.description</f>
        <v>0</v>
      </c>
      <c r="EKZ165" s="10">
        <f>general_device_image.description</f>
        <v>0</v>
      </c>
      <c r="ELA165" s="10">
        <f>general_device_image.description</f>
        <v>0</v>
      </c>
      <c r="ELB165" s="10">
        <f>general_device_image.description</f>
        <v>0</v>
      </c>
      <c r="ELC165" s="10">
        <f>general_device_image.description</f>
        <v>0</v>
      </c>
      <c r="ELD165" s="10">
        <f>general_device_image.description</f>
        <v>0</v>
      </c>
      <c r="ELE165" s="10">
        <f>general_device_image.description</f>
        <v>0</v>
      </c>
      <c r="ELF165" s="10">
        <f>general_device_image.description</f>
        <v>0</v>
      </c>
      <c r="ELG165" s="10">
        <f>general_device_image.description</f>
        <v>0</v>
      </c>
      <c r="ELH165" s="10">
        <f>general_device_image.description</f>
        <v>0</v>
      </c>
      <c r="ELI165" s="10">
        <f>general_device_image.description</f>
        <v>0</v>
      </c>
      <c r="ELJ165" s="10">
        <f>general_device_image.description</f>
        <v>0</v>
      </c>
      <c r="ELK165" s="10">
        <f>general_device_image.description</f>
        <v>0</v>
      </c>
      <c r="ELL165" s="10">
        <f>general_device_image.description</f>
        <v>0</v>
      </c>
      <c r="ELM165" s="10">
        <f>general_device_image.description</f>
        <v>0</v>
      </c>
      <c r="ELN165" s="10">
        <f>general_device_image.description</f>
        <v>0</v>
      </c>
      <c r="ELO165" s="10">
        <f>general_device_image.description</f>
        <v>0</v>
      </c>
      <c r="ELP165" s="10">
        <f>general_device_image.description</f>
        <v>0</v>
      </c>
      <c r="ELQ165" s="10">
        <f>general_device_image.description</f>
        <v>0</v>
      </c>
      <c r="ELR165" s="10">
        <f>general_device_image.description</f>
        <v>0</v>
      </c>
      <c r="ELS165" s="10">
        <f>general_device_image.description</f>
        <v>0</v>
      </c>
      <c r="ELT165" s="10">
        <f>general_device_image.description</f>
        <v>0</v>
      </c>
      <c r="ELU165" s="10">
        <f>general_device_image.description</f>
        <v>0</v>
      </c>
      <c r="ELV165" s="10">
        <f>general_device_image.description</f>
        <v>0</v>
      </c>
      <c r="ELW165" s="10">
        <f>general_device_image.description</f>
        <v>0</v>
      </c>
      <c r="ELX165" s="10">
        <f>general_device_image.description</f>
        <v>0</v>
      </c>
      <c r="ELY165" s="10">
        <f>general_device_image.description</f>
        <v>0</v>
      </c>
      <c r="ELZ165" s="10">
        <f>general_device_image.description</f>
        <v>0</v>
      </c>
      <c r="EMA165" s="10">
        <f>general_device_image.description</f>
        <v>0</v>
      </c>
      <c r="EMB165" s="10">
        <f>general_device_image.description</f>
        <v>0</v>
      </c>
      <c r="EMC165" s="10">
        <f>general_device_image.description</f>
        <v>0</v>
      </c>
      <c r="EMD165" s="10">
        <f>general_device_image.description</f>
        <v>0</v>
      </c>
      <c r="EME165" s="10">
        <f>general_device_image.description</f>
        <v>0</v>
      </c>
      <c r="EMF165" s="10">
        <f>general_device_image.description</f>
        <v>0</v>
      </c>
      <c r="EMG165" s="10">
        <f>general_device_image.description</f>
        <v>0</v>
      </c>
      <c r="EMH165" s="10">
        <f>general_device_image.description</f>
        <v>0</v>
      </c>
      <c r="EMI165" s="10">
        <f>general_device_image.description</f>
        <v>0</v>
      </c>
      <c r="EMJ165" s="10">
        <f>general_device_image.description</f>
        <v>0</v>
      </c>
      <c r="EMK165" s="10">
        <f>general_device_image.description</f>
        <v>0</v>
      </c>
      <c r="EML165" s="10">
        <f>general_device_image.description</f>
        <v>0</v>
      </c>
      <c r="EMM165" s="10">
        <f>general_device_image.description</f>
        <v>0</v>
      </c>
      <c r="EMN165" s="10">
        <f>general_device_image.description</f>
        <v>0</v>
      </c>
      <c r="EMO165" s="10">
        <f>general_device_image.description</f>
        <v>0</v>
      </c>
      <c r="EMP165" s="10">
        <f>general_device_image.description</f>
        <v>0</v>
      </c>
      <c r="EMQ165" s="10">
        <f>general_device_image.description</f>
        <v>0</v>
      </c>
      <c r="EMR165" s="10">
        <f>general_device_image.description</f>
        <v>0</v>
      </c>
      <c r="EMS165" s="10">
        <f>general_device_image.description</f>
        <v>0</v>
      </c>
      <c r="EMT165" s="10">
        <f>general_device_image.description</f>
        <v>0</v>
      </c>
      <c r="EMU165" s="10">
        <f>general_device_image.description</f>
        <v>0</v>
      </c>
      <c r="EMV165" s="10">
        <f>general_device_image.description</f>
        <v>0</v>
      </c>
      <c r="EMW165" s="10">
        <f>general_device_image.description</f>
        <v>0</v>
      </c>
      <c r="EMX165" s="10">
        <f>general_device_image.description</f>
        <v>0</v>
      </c>
      <c r="EMY165" s="10">
        <f>general_device_image.description</f>
        <v>0</v>
      </c>
      <c r="EMZ165" s="10">
        <f>general_device_image.description</f>
        <v>0</v>
      </c>
      <c r="ENA165" s="10">
        <f>general_device_image.description</f>
        <v>0</v>
      </c>
      <c r="ENB165" s="10">
        <f>general_device_image.description</f>
        <v>0</v>
      </c>
      <c r="ENC165" s="10">
        <f>general_device_image.description</f>
        <v>0</v>
      </c>
      <c r="END165" s="10">
        <f>general_device_image.description</f>
        <v>0</v>
      </c>
      <c r="ENE165" s="10">
        <f>general_device_image.description</f>
        <v>0</v>
      </c>
      <c r="ENF165" s="10">
        <f>general_device_image.description</f>
        <v>0</v>
      </c>
      <c r="ENG165" s="10">
        <f>general_device_image.description</f>
        <v>0</v>
      </c>
      <c r="ENH165" s="10">
        <f>general_device_image.description</f>
        <v>0</v>
      </c>
      <c r="ENI165" s="10">
        <f>general_device_image.description</f>
        <v>0</v>
      </c>
      <c r="ENJ165" s="10">
        <f>general_device_image.description</f>
        <v>0</v>
      </c>
      <c r="ENK165" s="10">
        <f>general_device_image.description</f>
        <v>0</v>
      </c>
      <c r="ENL165" s="10">
        <f>general_device_image.description</f>
        <v>0</v>
      </c>
      <c r="ENM165" s="10">
        <f>general_device_image.description</f>
        <v>0</v>
      </c>
      <c r="ENN165" s="10">
        <f>general_device_image.description</f>
        <v>0</v>
      </c>
      <c r="ENO165" s="10">
        <f>general_device_image.description</f>
        <v>0</v>
      </c>
      <c r="ENP165" s="10">
        <f>general_device_image.description</f>
        <v>0</v>
      </c>
      <c r="ENQ165" s="10">
        <f>general_device_image.description</f>
        <v>0</v>
      </c>
      <c r="ENR165" s="10">
        <f>general_device_image.description</f>
        <v>0</v>
      </c>
      <c r="ENS165" s="10">
        <f>general_device_image.description</f>
        <v>0</v>
      </c>
      <c r="ENT165" s="10">
        <f>general_device_image.description</f>
        <v>0</v>
      </c>
      <c r="ENU165" s="10">
        <f>general_device_image.description</f>
        <v>0</v>
      </c>
      <c r="ENV165" s="10">
        <f>general_device_image.description</f>
        <v>0</v>
      </c>
      <c r="ENW165" s="10">
        <f>general_device_image.description</f>
        <v>0</v>
      </c>
      <c r="ENX165" s="10">
        <f>general_device_image.description</f>
        <v>0</v>
      </c>
      <c r="ENY165" s="10">
        <f>general_device_image.description</f>
        <v>0</v>
      </c>
      <c r="ENZ165" s="10">
        <f>general_device_image.description</f>
        <v>0</v>
      </c>
      <c r="EOA165" s="10">
        <f>general_device_image.description</f>
        <v>0</v>
      </c>
      <c r="EOB165" s="10">
        <f>general_device_image.description</f>
        <v>0</v>
      </c>
      <c r="EOC165" s="10">
        <f>general_device_image.description</f>
        <v>0</v>
      </c>
      <c r="EOD165" s="10">
        <f>general_device_image.description</f>
        <v>0</v>
      </c>
      <c r="EOE165" s="10">
        <f>general_device_image.description</f>
        <v>0</v>
      </c>
      <c r="EOF165" s="10">
        <f>general_device_image.description</f>
        <v>0</v>
      </c>
      <c r="EOG165" s="10">
        <f>general_device_image.description</f>
        <v>0</v>
      </c>
      <c r="EOH165" s="10">
        <f>general_device_image.description</f>
        <v>0</v>
      </c>
      <c r="EOI165" s="10">
        <f>general_device_image.description</f>
        <v>0</v>
      </c>
      <c r="EOJ165" s="10">
        <f>general_device_image.description</f>
        <v>0</v>
      </c>
      <c r="EOK165" s="10">
        <f>general_device_image.description</f>
        <v>0</v>
      </c>
      <c r="EOL165" s="10">
        <f>general_device_image.description</f>
        <v>0</v>
      </c>
      <c r="EOM165" s="10">
        <f>general_device_image.description</f>
        <v>0</v>
      </c>
      <c r="EON165" s="10">
        <f>general_device_image.description</f>
        <v>0</v>
      </c>
      <c r="EOO165" s="10">
        <f>general_device_image.description</f>
        <v>0</v>
      </c>
      <c r="EOP165" s="10">
        <f>general_device_image.description</f>
        <v>0</v>
      </c>
      <c r="EOQ165" s="10">
        <f>general_device_image.description</f>
        <v>0</v>
      </c>
      <c r="EOR165" s="10">
        <f>general_device_image.description</f>
        <v>0</v>
      </c>
      <c r="EOS165" s="10">
        <f>general_device_image.description</f>
        <v>0</v>
      </c>
      <c r="EOT165" s="10">
        <f>general_device_image.description</f>
        <v>0</v>
      </c>
      <c r="EOU165" s="10">
        <f>general_device_image.description</f>
        <v>0</v>
      </c>
      <c r="EOV165" s="10">
        <f>general_device_image.description</f>
        <v>0</v>
      </c>
      <c r="EOW165" s="10">
        <f>general_device_image.description</f>
        <v>0</v>
      </c>
      <c r="EOX165" s="10">
        <f>general_device_image.description</f>
        <v>0</v>
      </c>
      <c r="EOY165" s="10">
        <f>general_device_image.description</f>
        <v>0</v>
      </c>
      <c r="EOZ165" s="10">
        <f>general_device_image.description</f>
        <v>0</v>
      </c>
      <c r="EPA165" s="10">
        <f>general_device_image.description</f>
        <v>0</v>
      </c>
      <c r="EPB165" s="10">
        <f>general_device_image.description</f>
        <v>0</v>
      </c>
      <c r="EPC165" s="10">
        <f>general_device_image.description</f>
        <v>0</v>
      </c>
      <c r="EPD165" s="10">
        <f>general_device_image.description</f>
        <v>0</v>
      </c>
      <c r="EPE165" s="10">
        <f>general_device_image.description</f>
        <v>0</v>
      </c>
      <c r="EPF165" s="10">
        <f>general_device_image.description</f>
        <v>0</v>
      </c>
      <c r="EPG165" s="10">
        <f>general_device_image.description</f>
        <v>0</v>
      </c>
      <c r="EPH165" s="10">
        <f>general_device_image.description</f>
        <v>0</v>
      </c>
      <c r="EPI165" s="10">
        <f>general_device_image.description</f>
        <v>0</v>
      </c>
      <c r="EPJ165" s="10">
        <f>general_device_image.description</f>
        <v>0</v>
      </c>
      <c r="EPK165" s="10">
        <f>general_device_image.description</f>
        <v>0</v>
      </c>
      <c r="EPL165" s="10">
        <f>general_device_image.description</f>
        <v>0</v>
      </c>
      <c r="EPM165" s="10">
        <f>general_device_image.description</f>
        <v>0</v>
      </c>
      <c r="EPN165" s="10">
        <f>general_device_image.description</f>
        <v>0</v>
      </c>
      <c r="EPO165" s="10">
        <f>general_device_image.description</f>
        <v>0</v>
      </c>
      <c r="EPP165" s="10">
        <f>general_device_image.description</f>
        <v>0</v>
      </c>
      <c r="EPQ165" s="10">
        <f>general_device_image.description</f>
        <v>0</v>
      </c>
      <c r="EPR165" s="10">
        <f>general_device_image.description</f>
        <v>0</v>
      </c>
      <c r="EPS165" s="10">
        <f>general_device_image.description</f>
        <v>0</v>
      </c>
      <c r="EPT165" s="10">
        <f>general_device_image.description</f>
        <v>0</v>
      </c>
      <c r="EPU165" s="10">
        <f>general_device_image.description</f>
        <v>0</v>
      </c>
      <c r="EPV165" s="10">
        <f>general_device_image.description</f>
        <v>0</v>
      </c>
      <c r="EPW165" s="10">
        <f>general_device_image.description</f>
        <v>0</v>
      </c>
      <c r="EPX165" s="10">
        <f>general_device_image.description</f>
        <v>0</v>
      </c>
      <c r="EPY165" s="10">
        <f>general_device_image.description</f>
        <v>0</v>
      </c>
      <c r="EPZ165" s="10">
        <f>general_device_image.description</f>
        <v>0</v>
      </c>
      <c r="EQA165" s="10">
        <f>general_device_image.description</f>
        <v>0</v>
      </c>
      <c r="EQB165" s="10">
        <f>general_device_image.description</f>
        <v>0</v>
      </c>
      <c r="EQC165" s="10">
        <f>general_device_image.description</f>
        <v>0</v>
      </c>
      <c r="EQD165" s="10">
        <f>general_device_image.description</f>
        <v>0</v>
      </c>
      <c r="EQE165" s="10">
        <f>general_device_image.description</f>
        <v>0</v>
      </c>
      <c r="EQF165" s="10">
        <f>general_device_image.description</f>
        <v>0</v>
      </c>
      <c r="EQG165" s="10">
        <f>general_device_image.description</f>
        <v>0</v>
      </c>
      <c r="EQH165" s="10">
        <f>general_device_image.description</f>
        <v>0</v>
      </c>
      <c r="EQI165" s="10">
        <f>general_device_image.description</f>
        <v>0</v>
      </c>
      <c r="EQJ165" s="10">
        <f>general_device_image.description</f>
        <v>0</v>
      </c>
      <c r="EQK165" s="10">
        <f>general_device_image.description</f>
        <v>0</v>
      </c>
      <c r="EQL165" s="10">
        <f>general_device_image.description</f>
        <v>0</v>
      </c>
      <c r="EQM165" s="10">
        <f>general_device_image.description</f>
        <v>0</v>
      </c>
      <c r="EQN165" s="10">
        <f>general_device_image.description</f>
        <v>0</v>
      </c>
      <c r="EQO165" s="10">
        <f>general_device_image.description</f>
        <v>0</v>
      </c>
      <c r="EQP165" s="10">
        <f>general_device_image.description</f>
        <v>0</v>
      </c>
      <c r="EQQ165" s="10">
        <f>general_device_image.description</f>
        <v>0</v>
      </c>
      <c r="EQR165" s="10">
        <f>general_device_image.description</f>
        <v>0</v>
      </c>
      <c r="EQS165" s="10">
        <f>general_device_image.description</f>
        <v>0</v>
      </c>
      <c r="EQT165" s="10">
        <f>general_device_image.description</f>
        <v>0</v>
      </c>
      <c r="EQU165" s="10">
        <f>general_device_image.description</f>
        <v>0</v>
      </c>
      <c r="EQV165" s="10">
        <f>general_device_image.description</f>
        <v>0</v>
      </c>
      <c r="EQW165" s="10">
        <f>general_device_image.description</f>
        <v>0</v>
      </c>
      <c r="EQX165" s="10">
        <f>general_device_image.description</f>
        <v>0</v>
      </c>
      <c r="EQY165" s="10">
        <f>general_device_image.description</f>
        <v>0</v>
      </c>
      <c r="EQZ165" s="10">
        <f>general_device_image.description</f>
        <v>0</v>
      </c>
      <c r="ERA165" s="10">
        <f>general_device_image.description</f>
        <v>0</v>
      </c>
      <c r="ERB165" s="10">
        <f>general_device_image.description</f>
        <v>0</v>
      </c>
      <c r="ERC165" s="10">
        <f>general_device_image.description</f>
        <v>0</v>
      </c>
      <c r="ERD165" s="10">
        <f>general_device_image.description</f>
        <v>0</v>
      </c>
      <c r="ERE165" s="10">
        <f>general_device_image.description</f>
        <v>0</v>
      </c>
      <c r="ERF165" s="10">
        <f>general_device_image.description</f>
        <v>0</v>
      </c>
      <c r="ERG165" s="10">
        <f>general_device_image.description</f>
        <v>0</v>
      </c>
      <c r="ERH165" s="10">
        <f>general_device_image.description</f>
        <v>0</v>
      </c>
      <c r="ERI165" s="10">
        <f>general_device_image.description</f>
        <v>0</v>
      </c>
      <c r="ERJ165" s="10">
        <f>general_device_image.description</f>
        <v>0</v>
      </c>
      <c r="ERK165" s="10">
        <f>general_device_image.description</f>
        <v>0</v>
      </c>
      <c r="ERL165" s="10">
        <f>general_device_image.description</f>
        <v>0</v>
      </c>
      <c r="ERM165" s="10">
        <f>general_device_image.description</f>
        <v>0</v>
      </c>
      <c r="ERN165" s="10">
        <f>general_device_image.description</f>
        <v>0</v>
      </c>
      <c r="ERO165" s="10">
        <f>general_device_image.description</f>
        <v>0</v>
      </c>
      <c r="ERP165" s="10">
        <f>general_device_image.description</f>
        <v>0</v>
      </c>
      <c r="ERQ165" s="10">
        <f>general_device_image.description</f>
        <v>0</v>
      </c>
      <c r="ERR165" s="10">
        <f>general_device_image.description</f>
        <v>0</v>
      </c>
      <c r="ERS165" s="10">
        <f>general_device_image.description</f>
        <v>0</v>
      </c>
      <c r="ERT165" s="10">
        <f>general_device_image.description</f>
        <v>0</v>
      </c>
      <c r="ERU165" s="10">
        <f>general_device_image.description</f>
        <v>0</v>
      </c>
      <c r="ERV165" s="10">
        <f>general_device_image.description</f>
        <v>0</v>
      </c>
      <c r="ERW165" s="10">
        <f>general_device_image.description</f>
        <v>0</v>
      </c>
      <c r="ERX165" s="10">
        <f>general_device_image.description</f>
        <v>0</v>
      </c>
      <c r="ERY165" s="10">
        <f>general_device_image.description</f>
        <v>0</v>
      </c>
      <c r="ERZ165" s="10">
        <f>general_device_image.description</f>
        <v>0</v>
      </c>
      <c r="ESA165" s="10">
        <f>general_device_image.description</f>
        <v>0</v>
      </c>
      <c r="ESB165" s="10">
        <f>general_device_image.description</f>
        <v>0</v>
      </c>
      <c r="ESC165" s="10">
        <f>general_device_image.description</f>
        <v>0</v>
      </c>
      <c r="ESD165" s="10">
        <f>general_device_image.description</f>
        <v>0</v>
      </c>
      <c r="ESE165" s="10">
        <f>general_device_image.description</f>
        <v>0</v>
      </c>
      <c r="ESF165" s="10">
        <f>general_device_image.description</f>
        <v>0</v>
      </c>
      <c r="ESG165" s="10">
        <f>general_device_image.description</f>
        <v>0</v>
      </c>
      <c r="ESH165" s="10">
        <f>general_device_image.description</f>
        <v>0</v>
      </c>
      <c r="ESI165" s="10">
        <f>general_device_image.description</f>
        <v>0</v>
      </c>
      <c r="ESJ165" s="10">
        <f>general_device_image.description</f>
        <v>0</v>
      </c>
      <c r="ESK165" s="10">
        <f>general_device_image.description</f>
        <v>0</v>
      </c>
      <c r="ESL165" s="10">
        <f>general_device_image.description</f>
        <v>0</v>
      </c>
      <c r="ESM165" s="10">
        <f>general_device_image.description</f>
        <v>0</v>
      </c>
      <c r="ESN165" s="10">
        <f>general_device_image.description</f>
        <v>0</v>
      </c>
      <c r="ESO165" s="10">
        <f>general_device_image.description</f>
        <v>0</v>
      </c>
      <c r="ESP165" s="10">
        <f>general_device_image.description</f>
        <v>0</v>
      </c>
      <c r="ESQ165" s="10">
        <f>general_device_image.description</f>
        <v>0</v>
      </c>
      <c r="ESR165" s="10">
        <f>general_device_image.description</f>
        <v>0</v>
      </c>
      <c r="ESS165" s="10">
        <f>general_device_image.description</f>
        <v>0</v>
      </c>
      <c r="EST165" s="10">
        <f>general_device_image.description</f>
        <v>0</v>
      </c>
      <c r="ESU165" s="10">
        <f>general_device_image.description</f>
        <v>0</v>
      </c>
      <c r="ESV165" s="10">
        <f>general_device_image.description</f>
        <v>0</v>
      </c>
      <c r="ESW165" s="10">
        <f>general_device_image.description</f>
        <v>0</v>
      </c>
      <c r="ESX165" s="10">
        <f>general_device_image.description</f>
        <v>0</v>
      </c>
      <c r="ESY165" s="10">
        <f>general_device_image.description</f>
        <v>0</v>
      </c>
      <c r="ESZ165" s="10">
        <f>general_device_image.description</f>
        <v>0</v>
      </c>
      <c r="ETA165" s="10">
        <f>general_device_image.description</f>
        <v>0</v>
      </c>
      <c r="ETB165" s="10">
        <f>general_device_image.description</f>
        <v>0</v>
      </c>
      <c r="ETC165" s="10">
        <f>general_device_image.description</f>
        <v>0</v>
      </c>
      <c r="ETD165" s="10">
        <f>general_device_image.description</f>
        <v>0</v>
      </c>
      <c r="ETE165" s="10">
        <f>general_device_image.description</f>
        <v>0</v>
      </c>
      <c r="ETF165" s="10">
        <f>general_device_image.description</f>
        <v>0</v>
      </c>
      <c r="ETG165" s="10">
        <f>general_device_image.description</f>
        <v>0</v>
      </c>
      <c r="ETH165" s="10">
        <f>general_device_image.description</f>
        <v>0</v>
      </c>
      <c r="ETI165" s="10">
        <f>general_device_image.description</f>
        <v>0</v>
      </c>
      <c r="ETJ165" s="10">
        <f>general_device_image.description</f>
        <v>0</v>
      </c>
      <c r="ETK165" s="10">
        <f>general_device_image.description</f>
        <v>0</v>
      </c>
      <c r="ETL165" s="10">
        <f>general_device_image.description</f>
        <v>0</v>
      </c>
      <c r="ETM165" s="10">
        <f>general_device_image.description</f>
        <v>0</v>
      </c>
      <c r="ETN165" s="10">
        <f>general_device_image.description</f>
        <v>0</v>
      </c>
      <c r="ETO165" s="10">
        <f>general_device_image.description</f>
        <v>0</v>
      </c>
      <c r="ETP165" s="10">
        <f>general_device_image.description</f>
        <v>0</v>
      </c>
      <c r="ETQ165" s="10">
        <f>general_device_image.description</f>
        <v>0</v>
      </c>
      <c r="ETR165" s="10">
        <f>general_device_image.description</f>
        <v>0</v>
      </c>
      <c r="ETS165" s="10">
        <f>general_device_image.description</f>
        <v>0</v>
      </c>
      <c r="ETT165" s="10">
        <f>general_device_image.description</f>
        <v>0</v>
      </c>
      <c r="ETU165" s="10">
        <f>general_device_image.description</f>
        <v>0</v>
      </c>
      <c r="ETV165" s="10">
        <f>general_device_image.description</f>
        <v>0</v>
      </c>
      <c r="ETW165" s="10">
        <f>general_device_image.description</f>
        <v>0</v>
      </c>
      <c r="ETX165" s="10">
        <f>general_device_image.description</f>
        <v>0</v>
      </c>
      <c r="ETY165" s="10">
        <f>general_device_image.description</f>
        <v>0</v>
      </c>
      <c r="ETZ165" s="10">
        <f>general_device_image.description</f>
        <v>0</v>
      </c>
      <c r="EUA165" s="10">
        <f>general_device_image.description</f>
        <v>0</v>
      </c>
      <c r="EUB165" s="10">
        <f>general_device_image.description</f>
        <v>0</v>
      </c>
      <c r="EUC165" s="10">
        <f>general_device_image.description</f>
        <v>0</v>
      </c>
      <c r="EUD165" s="10">
        <f>general_device_image.description</f>
        <v>0</v>
      </c>
      <c r="EUE165" s="10">
        <f>general_device_image.description</f>
        <v>0</v>
      </c>
      <c r="EUF165" s="10">
        <f>general_device_image.description</f>
        <v>0</v>
      </c>
      <c r="EUG165" s="10">
        <f>general_device_image.description</f>
        <v>0</v>
      </c>
      <c r="EUH165" s="10">
        <f>general_device_image.description</f>
        <v>0</v>
      </c>
      <c r="EUI165" s="10">
        <f>general_device_image.description</f>
        <v>0</v>
      </c>
      <c r="EUJ165" s="10">
        <f>general_device_image.description</f>
        <v>0</v>
      </c>
      <c r="EUK165" s="10">
        <f>general_device_image.description</f>
        <v>0</v>
      </c>
      <c r="EUL165" s="10">
        <f>general_device_image.description</f>
        <v>0</v>
      </c>
      <c r="EUM165" s="10">
        <f>general_device_image.description</f>
        <v>0</v>
      </c>
      <c r="EUN165" s="10">
        <f>general_device_image.description</f>
        <v>0</v>
      </c>
      <c r="EUO165" s="10">
        <f>general_device_image.description</f>
        <v>0</v>
      </c>
      <c r="EUP165" s="10">
        <f>general_device_image.description</f>
        <v>0</v>
      </c>
      <c r="EUQ165" s="10">
        <f>general_device_image.description</f>
        <v>0</v>
      </c>
      <c r="EUR165" s="10">
        <f>general_device_image.description</f>
        <v>0</v>
      </c>
      <c r="EUS165" s="10">
        <f>general_device_image.description</f>
        <v>0</v>
      </c>
      <c r="EUT165" s="10">
        <f>general_device_image.description</f>
        <v>0</v>
      </c>
      <c r="EUU165" s="10">
        <f>general_device_image.description</f>
        <v>0</v>
      </c>
      <c r="EUV165" s="10">
        <f>general_device_image.description</f>
        <v>0</v>
      </c>
      <c r="EUW165" s="10">
        <f>general_device_image.description</f>
        <v>0</v>
      </c>
      <c r="EUX165" s="10">
        <f>general_device_image.description</f>
        <v>0</v>
      </c>
      <c r="EUY165" s="10">
        <f>general_device_image.description</f>
        <v>0</v>
      </c>
      <c r="EUZ165" s="10">
        <f>general_device_image.description</f>
        <v>0</v>
      </c>
      <c r="EVA165" s="10">
        <f>general_device_image.description</f>
        <v>0</v>
      </c>
      <c r="EVB165" s="10">
        <f>general_device_image.description</f>
        <v>0</v>
      </c>
      <c r="EVC165" s="10">
        <f>general_device_image.description</f>
        <v>0</v>
      </c>
      <c r="EVD165" s="10">
        <f>general_device_image.description</f>
        <v>0</v>
      </c>
      <c r="EVE165" s="10">
        <f>general_device_image.description</f>
        <v>0</v>
      </c>
      <c r="EVF165" s="10">
        <f>general_device_image.description</f>
        <v>0</v>
      </c>
      <c r="EVG165" s="10">
        <f>general_device_image.description</f>
        <v>0</v>
      </c>
      <c r="EVH165" s="10">
        <f>general_device_image.description</f>
        <v>0</v>
      </c>
      <c r="EVI165" s="10">
        <f>general_device_image.description</f>
        <v>0</v>
      </c>
      <c r="EVJ165" s="10">
        <f>general_device_image.description</f>
        <v>0</v>
      </c>
      <c r="EVK165" s="10">
        <f>general_device_image.description</f>
        <v>0</v>
      </c>
      <c r="EVL165" s="10">
        <f>general_device_image.description</f>
        <v>0</v>
      </c>
      <c r="EVM165" s="10">
        <f>general_device_image.description</f>
        <v>0</v>
      </c>
      <c r="EVN165" s="10">
        <f>general_device_image.description</f>
        <v>0</v>
      </c>
      <c r="EVO165" s="10">
        <f>general_device_image.description</f>
        <v>0</v>
      </c>
      <c r="EVP165" s="10">
        <f>general_device_image.description</f>
        <v>0</v>
      </c>
      <c r="EVQ165" s="10">
        <f>general_device_image.description</f>
        <v>0</v>
      </c>
      <c r="EVR165" s="10">
        <f>general_device_image.description</f>
        <v>0</v>
      </c>
      <c r="EVS165" s="10">
        <f>general_device_image.description</f>
        <v>0</v>
      </c>
      <c r="EVT165" s="10">
        <f>general_device_image.description</f>
        <v>0</v>
      </c>
      <c r="EVU165" s="10">
        <f>general_device_image.description</f>
        <v>0</v>
      </c>
      <c r="EVV165" s="10">
        <f>general_device_image.description</f>
        <v>0</v>
      </c>
      <c r="EVW165" s="10">
        <f>general_device_image.description</f>
        <v>0</v>
      </c>
      <c r="EVX165" s="10">
        <f>general_device_image.description</f>
        <v>0</v>
      </c>
      <c r="EVY165" s="10">
        <f>general_device_image.description</f>
        <v>0</v>
      </c>
      <c r="EVZ165" s="10">
        <f>general_device_image.description</f>
        <v>0</v>
      </c>
      <c r="EWA165" s="10">
        <f>general_device_image.description</f>
        <v>0</v>
      </c>
      <c r="EWB165" s="10">
        <f>general_device_image.description</f>
        <v>0</v>
      </c>
      <c r="EWC165" s="10">
        <f>general_device_image.description</f>
        <v>0</v>
      </c>
      <c r="EWD165" s="10">
        <f>general_device_image.description</f>
        <v>0</v>
      </c>
      <c r="EWE165" s="10">
        <f>general_device_image.description</f>
        <v>0</v>
      </c>
      <c r="EWF165" s="10">
        <f>general_device_image.description</f>
        <v>0</v>
      </c>
      <c r="EWG165" s="10">
        <f>general_device_image.description</f>
        <v>0</v>
      </c>
      <c r="EWH165" s="10">
        <f>general_device_image.description</f>
        <v>0</v>
      </c>
      <c r="EWI165" s="10">
        <f>general_device_image.description</f>
        <v>0</v>
      </c>
      <c r="EWJ165" s="10">
        <f>general_device_image.description</f>
        <v>0</v>
      </c>
      <c r="EWK165" s="10">
        <f>general_device_image.description</f>
        <v>0</v>
      </c>
      <c r="EWL165" s="10">
        <f>general_device_image.description</f>
        <v>0</v>
      </c>
      <c r="EWM165" s="10">
        <f>general_device_image.description</f>
        <v>0</v>
      </c>
      <c r="EWN165" s="10">
        <f>general_device_image.description</f>
        <v>0</v>
      </c>
      <c r="EWO165" s="10">
        <f>general_device_image.description</f>
        <v>0</v>
      </c>
      <c r="EWP165" s="10">
        <f>general_device_image.description</f>
        <v>0</v>
      </c>
      <c r="EWQ165" s="10">
        <f>general_device_image.description</f>
        <v>0</v>
      </c>
      <c r="EWR165" s="10">
        <f>general_device_image.description</f>
        <v>0</v>
      </c>
      <c r="EWS165" s="10">
        <f>general_device_image.description</f>
        <v>0</v>
      </c>
      <c r="EWT165" s="10">
        <f>general_device_image.description</f>
        <v>0</v>
      </c>
      <c r="EWU165" s="10">
        <f>general_device_image.description</f>
        <v>0</v>
      </c>
      <c r="EWV165" s="10">
        <f>general_device_image.description</f>
        <v>0</v>
      </c>
      <c r="EWW165" s="10">
        <f>general_device_image.description</f>
        <v>0</v>
      </c>
      <c r="EWX165" s="10">
        <f>general_device_image.description</f>
        <v>0</v>
      </c>
      <c r="EWY165" s="10">
        <f>general_device_image.description</f>
        <v>0</v>
      </c>
      <c r="EWZ165" s="10">
        <f>general_device_image.description</f>
        <v>0</v>
      </c>
      <c r="EXA165" s="10">
        <f>general_device_image.description</f>
        <v>0</v>
      </c>
      <c r="EXB165" s="10">
        <f>general_device_image.description</f>
        <v>0</v>
      </c>
      <c r="EXC165" s="10">
        <f>general_device_image.description</f>
        <v>0</v>
      </c>
      <c r="EXD165" s="10">
        <f>general_device_image.description</f>
        <v>0</v>
      </c>
      <c r="EXE165" s="10">
        <f>general_device_image.description</f>
        <v>0</v>
      </c>
      <c r="EXF165" s="10">
        <f>general_device_image.description</f>
        <v>0</v>
      </c>
      <c r="EXG165" s="10">
        <f>general_device_image.description</f>
        <v>0</v>
      </c>
      <c r="EXH165" s="10">
        <f>general_device_image.description</f>
        <v>0</v>
      </c>
      <c r="EXI165" s="10">
        <f>general_device_image.description</f>
        <v>0</v>
      </c>
      <c r="EXJ165" s="10">
        <f>general_device_image.description</f>
        <v>0</v>
      </c>
      <c r="EXK165" s="10">
        <f>general_device_image.description</f>
        <v>0</v>
      </c>
      <c r="EXL165" s="10">
        <f>general_device_image.description</f>
        <v>0</v>
      </c>
      <c r="EXM165" s="10">
        <f>general_device_image.description</f>
        <v>0</v>
      </c>
      <c r="EXN165" s="10">
        <f>general_device_image.description</f>
        <v>0</v>
      </c>
      <c r="EXO165" s="10">
        <f>general_device_image.description</f>
        <v>0</v>
      </c>
      <c r="EXP165" s="10">
        <f>general_device_image.description</f>
        <v>0</v>
      </c>
      <c r="EXQ165" s="10">
        <f>general_device_image.description</f>
        <v>0</v>
      </c>
      <c r="EXR165" s="10">
        <f>general_device_image.description</f>
        <v>0</v>
      </c>
      <c r="EXS165" s="10">
        <f>general_device_image.description</f>
        <v>0</v>
      </c>
      <c r="EXT165" s="10">
        <f>general_device_image.description</f>
        <v>0</v>
      </c>
      <c r="EXU165" s="10">
        <f>general_device_image.description</f>
        <v>0</v>
      </c>
      <c r="EXV165" s="10">
        <f>general_device_image.description</f>
        <v>0</v>
      </c>
      <c r="EXW165" s="10">
        <f>general_device_image.description</f>
        <v>0</v>
      </c>
      <c r="EXX165" s="10">
        <f>general_device_image.description</f>
        <v>0</v>
      </c>
      <c r="EXY165" s="10">
        <f>general_device_image.description</f>
        <v>0</v>
      </c>
      <c r="EXZ165" s="10">
        <f>general_device_image.description</f>
        <v>0</v>
      </c>
      <c r="EYA165" s="10">
        <f>general_device_image.description</f>
        <v>0</v>
      </c>
      <c r="EYB165" s="10">
        <f>general_device_image.description</f>
        <v>0</v>
      </c>
      <c r="EYC165" s="10">
        <f>general_device_image.description</f>
        <v>0</v>
      </c>
      <c r="EYD165" s="10">
        <f>general_device_image.description</f>
        <v>0</v>
      </c>
      <c r="EYE165" s="10">
        <f>general_device_image.description</f>
        <v>0</v>
      </c>
      <c r="EYF165" s="10">
        <f>general_device_image.description</f>
        <v>0</v>
      </c>
      <c r="EYG165" s="10">
        <f>general_device_image.description</f>
        <v>0</v>
      </c>
      <c r="EYH165" s="10">
        <f>general_device_image.description</f>
        <v>0</v>
      </c>
      <c r="EYI165" s="10">
        <f>general_device_image.description</f>
        <v>0</v>
      </c>
      <c r="EYJ165" s="10">
        <f>general_device_image.description</f>
        <v>0</v>
      </c>
      <c r="EYK165" s="10">
        <f>general_device_image.description</f>
        <v>0</v>
      </c>
      <c r="EYL165" s="10">
        <f>general_device_image.description</f>
        <v>0</v>
      </c>
      <c r="EYM165" s="10">
        <f>general_device_image.description</f>
        <v>0</v>
      </c>
      <c r="EYN165" s="10">
        <f>general_device_image.description</f>
        <v>0</v>
      </c>
      <c r="EYO165" s="10">
        <f>general_device_image.description</f>
        <v>0</v>
      </c>
      <c r="EYP165" s="10">
        <f>general_device_image.description</f>
        <v>0</v>
      </c>
      <c r="EYQ165" s="10">
        <f>general_device_image.description</f>
        <v>0</v>
      </c>
      <c r="EYR165" s="10">
        <f>general_device_image.description</f>
        <v>0</v>
      </c>
      <c r="EYS165" s="10">
        <f>general_device_image.description</f>
        <v>0</v>
      </c>
      <c r="EYT165" s="10">
        <f>general_device_image.description</f>
        <v>0</v>
      </c>
      <c r="EYU165" s="10">
        <f>general_device_image.description</f>
        <v>0</v>
      </c>
      <c r="EYV165" s="10">
        <f>general_device_image.description</f>
        <v>0</v>
      </c>
      <c r="EYW165" s="10">
        <f>general_device_image.description</f>
        <v>0</v>
      </c>
      <c r="EYX165" s="10">
        <f>general_device_image.description</f>
        <v>0</v>
      </c>
      <c r="EYY165" s="10">
        <f>general_device_image.description</f>
        <v>0</v>
      </c>
      <c r="EYZ165" s="10">
        <f>general_device_image.description</f>
        <v>0</v>
      </c>
      <c r="EZA165" s="10">
        <f>general_device_image.description</f>
        <v>0</v>
      </c>
      <c r="EZB165" s="10">
        <f>general_device_image.description</f>
        <v>0</v>
      </c>
      <c r="EZC165" s="10">
        <f>general_device_image.description</f>
        <v>0</v>
      </c>
      <c r="EZD165" s="10">
        <f>general_device_image.description</f>
        <v>0</v>
      </c>
      <c r="EZE165" s="10">
        <f>general_device_image.description</f>
        <v>0</v>
      </c>
      <c r="EZF165" s="10">
        <f>general_device_image.description</f>
        <v>0</v>
      </c>
      <c r="EZG165" s="10">
        <f>general_device_image.description</f>
        <v>0</v>
      </c>
      <c r="EZH165" s="10">
        <f>general_device_image.description</f>
        <v>0</v>
      </c>
      <c r="EZI165" s="10">
        <f>general_device_image.description</f>
        <v>0</v>
      </c>
      <c r="EZJ165" s="10">
        <f>general_device_image.description</f>
        <v>0</v>
      </c>
      <c r="EZK165" s="10">
        <f>general_device_image.description</f>
        <v>0</v>
      </c>
      <c r="EZL165" s="10">
        <f>general_device_image.description</f>
        <v>0</v>
      </c>
      <c r="EZM165" s="10">
        <f>general_device_image.description</f>
        <v>0</v>
      </c>
      <c r="EZN165" s="10">
        <f>general_device_image.description</f>
        <v>0</v>
      </c>
      <c r="EZO165" s="10">
        <f>general_device_image.description</f>
        <v>0</v>
      </c>
      <c r="EZP165" s="10">
        <f>general_device_image.description</f>
        <v>0</v>
      </c>
      <c r="EZQ165" s="10">
        <f>general_device_image.description</f>
        <v>0</v>
      </c>
      <c r="EZR165" s="10">
        <f>general_device_image.description</f>
        <v>0</v>
      </c>
      <c r="EZS165" s="10">
        <f>general_device_image.description</f>
        <v>0</v>
      </c>
      <c r="EZT165" s="10">
        <f>general_device_image.description</f>
        <v>0</v>
      </c>
      <c r="EZU165" s="10">
        <f>general_device_image.description</f>
        <v>0</v>
      </c>
      <c r="EZV165" s="10">
        <f>general_device_image.description</f>
        <v>0</v>
      </c>
      <c r="EZW165" s="10">
        <f>general_device_image.description</f>
        <v>0</v>
      </c>
      <c r="EZX165" s="10">
        <f>general_device_image.description</f>
        <v>0</v>
      </c>
      <c r="EZY165" s="10">
        <f>general_device_image.description</f>
        <v>0</v>
      </c>
      <c r="EZZ165" s="10">
        <f>general_device_image.description</f>
        <v>0</v>
      </c>
      <c r="FAA165" s="10">
        <f>general_device_image.description</f>
        <v>0</v>
      </c>
      <c r="FAB165" s="10">
        <f>general_device_image.description</f>
        <v>0</v>
      </c>
      <c r="FAC165" s="10">
        <f>general_device_image.description</f>
        <v>0</v>
      </c>
      <c r="FAD165" s="10">
        <f>general_device_image.description</f>
        <v>0</v>
      </c>
      <c r="FAE165" s="10">
        <f>general_device_image.description</f>
        <v>0</v>
      </c>
      <c r="FAF165" s="10">
        <f>general_device_image.description</f>
        <v>0</v>
      </c>
      <c r="FAG165" s="10">
        <f>general_device_image.description</f>
        <v>0</v>
      </c>
      <c r="FAH165" s="10">
        <f>general_device_image.description</f>
        <v>0</v>
      </c>
      <c r="FAI165" s="10">
        <f>general_device_image.description</f>
        <v>0</v>
      </c>
      <c r="FAJ165" s="10">
        <f>general_device_image.description</f>
        <v>0</v>
      </c>
      <c r="FAK165" s="10">
        <f>general_device_image.description</f>
        <v>0</v>
      </c>
      <c r="FAL165" s="10">
        <f>general_device_image.description</f>
        <v>0</v>
      </c>
      <c r="FAM165" s="10">
        <f>general_device_image.description</f>
        <v>0</v>
      </c>
      <c r="FAN165" s="10">
        <f>general_device_image.description</f>
        <v>0</v>
      </c>
      <c r="FAO165" s="10">
        <f>general_device_image.description</f>
        <v>0</v>
      </c>
      <c r="FAP165" s="10">
        <f>general_device_image.description</f>
        <v>0</v>
      </c>
      <c r="FAQ165" s="10">
        <f>general_device_image.description</f>
        <v>0</v>
      </c>
      <c r="FAR165" s="10">
        <f>general_device_image.description</f>
        <v>0</v>
      </c>
      <c r="FAS165" s="10">
        <f>general_device_image.description</f>
        <v>0</v>
      </c>
      <c r="FAT165" s="10">
        <f>general_device_image.description</f>
        <v>0</v>
      </c>
      <c r="FAU165" s="10">
        <f>general_device_image.description</f>
        <v>0</v>
      </c>
      <c r="FAV165" s="10">
        <f>general_device_image.description</f>
        <v>0</v>
      </c>
      <c r="FAW165" s="10">
        <f>general_device_image.description</f>
        <v>0</v>
      </c>
      <c r="FAX165" s="10">
        <f>general_device_image.description</f>
        <v>0</v>
      </c>
      <c r="FAY165" s="10">
        <f>general_device_image.description</f>
        <v>0</v>
      </c>
      <c r="FAZ165" s="10">
        <f>general_device_image.description</f>
        <v>0</v>
      </c>
      <c r="FBA165" s="10">
        <f>general_device_image.description</f>
        <v>0</v>
      </c>
      <c r="FBB165" s="10">
        <f>general_device_image.description</f>
        <v>0</v>
      </c>
      <c r="FBC165" s="10">
        <f>general_device_image.description</f>
        <v>0</v>
      </c>
      <c r="FBD165" s="10">
        <f>general_device_image.description</f>
        <v>0</v>
      </c>
      <c r="FBE165" s="10">
        <f>general_device_image.description</f>
        <v>0</v>
      </c>
      <c r="FBF165" s="10">
        <f>general_device_image.description</f>
        <v>0</v>
      </c>
      <c r="FBG165" s="10">
        <f>general_device_image.description</f>
        <v>0</v>
      </c>
      <c r="FBH165" s="10">
        <f>general_device_image.description</f>
        <v>0</v>
      </c>
      <c r="FBI165" s="10">
        <f>general_device_image.description</f>
        <v>0</v>
      </c>
      <c r="FBJ165" s="10">
        <f>general_device_image.description</f>
        <v>0</v>
      </c>
      <c r="FBK165" s="10">
        <f>general_device_image.description</f>
        <v>0</v>
      </c>
      <c r="FBL165" s="10">
        <f>general_device_image.description</f>
        <v>0</v>
      </c>
      <c r="FBM165" s="10">
        <f>general_device_image.description</f>
        <v>0</v>
      </c>
      <c r="FBN165" s="10">
        <f>general_device_image.description</f>
        <v>0</v>
      </c>
      <c r="FBO165" s="10">
        <f>general_device_image.description</f>
        <v>0</v>
      </c>
      <c r="FBP165" s="10">
        <f>general_device_image.description</f>
        <v>0</v>
      </c>
      <c r="FBQ165" s="10">
        <f>general_device_image.description</f>
        <v>0</v>
      </c>
      <c r="FBR165" s="10">
        <f>general_device_image.description</f>
        <v>0</v>
      </c>
      <c r="FBS165" s="10">
        <f>general_device_image.description</f>
        <v>0</v>
      </c>
      <c r="FBT165" s="10">
        <f>general_device_image.description</f>
        <v>0</v>
      </c>
      <c r="FBU165" s="10">
        <f>general_device_image.description</f>
        <v>0</v>
      </c>
      <c r="FBV165" s="10">
        <f>general_device_image.description</f>
        <v>0</v>
      </c>
      <c r="FBW165" s="10">
        <f>general_device_image.description</f>
        <v>0</v>
      </c>
      <c r="FBX165" s="10">
        <f>general_device_image.description</f>
        <v>0</v>
      </c>
      <c r="FBY165" s="10">
        <f>general_device_image.description</f>
        <v>0</v>
      </c>
      <c r="FBZ165" s="10">
        <f>general_device_image.description</f>
        <v>0</v>
      </c>
      <c r="FCA165" s="10">
        <f>general_device_image.description</f>
        <v>0</v>
      </c>
      <c r="FCB165" s="10">
        <f>general_device_image.description</f>
        <v>0</v>
      </c>
      <c r="FCC165" s="10">
        <f>general_device_image.description</f>
        <v>0</v>
      </c>
      <c r="FCD165" s="10">
        <f>general_device_image.description</f>
        <v>0</v>
      </c>
      <c r="FCE165" s="10">
        <f>general_device_image.description</f>
        <v>0</v>
      </c>
      <c r="FCF165" s="10">
        <f>general_device_image.description</f>
        <v>0</v>
      </c>
      <c r="FCG165" s="10">
        <f>general_device_image.description</f>
        <v>0</v>
      </c>
      <c r="FCH165" s="10">
        <f>general_device_image.description</f>
        <v>0</v>
      </c>
      <c r="FCI165" s="10">
        <f>general_device_image.description</f>
        <v>0</v>
      </c>
      <c r="FCJ165" s="10">
        <f>general_device_image.description</f>
        <v>0</v>
      </c>
      <c r="FCK165" s="10">
        <f>general_device_image.description</f>
        <v>0</v>
      </c>
      <c r="FCL165" s="10">
        <f>general_device_image.description</f>
        <v>0</v>
      </c>
      <c r="FCM165" s="10">
        <f>general_device_image.description</f>
        <v>0</v>
      </c>
      <c r="FCN165" s="10">
        <f>general_device_image.description</f>
        <v>0</v>
      </c>
      <c r="FCO165" s="10">
        <f>general_device_image.description</f>
        <v>0</v>
      </c>
      <c r="FCP165" s="10">
        <f>general_device_image.description</f>
        <v>0</v>
      </c>
      <c r="FCQ165" s="10">
        <f>general_device_image.description</f>
        <v>0</v>
      </c>
      <c r="FCR165" s="10">
        <f>general_device_image.description</f>
        <v>0</v>
      </c>
      <c r="FCS165" s="10">
        <f>general_device_image.description</f>
        <v>0</v>
      </c>
      <c r="FCT165" s="10">
        <f>general_device_image.description</f>
        <v>0</v>
      </c>
      <c r="FCU165" s="10">
        <f>general_device_image.description</f>
        <v>0</v>
      </c>
      <c r="FCV165" s="10">
        <f>general_device_image.description</f>
        <v>0</v>
      </c>
      <c r="FCW165" s="10">
        <f>general_device_image.description</f>
        <v>0</v>
      </c>
      <c r="FCX165" s="10">
        <f>general_device_image.description</f>
        <v>0</v>
      </c>
      <c r="FCY165" s="10">
        <f>general_device_image.description</f>
        <v>0</v>
      </c>
      <c r="FCZ165" s="10">
        <f>general_device_image.description</f>
        <v>0</v>
      </c>
      <c r="FDA165" s="10">
        <f>general_device_image.description</f>
        <v>0</v>
      </c>
      <c r="FDB165" s="10">
        <f>general_device_image.description</f>
        <v>0</v>
      </c>
      <c r="FDC165" s="10">
        <f>general_device_image.description</f>
        <v>0</v>
      </c>
      <c r="FDD165" s="10">
        <f>general_device_image.description</f>
        <v>0</v>
      </c>
      <c r="FDE165" s="10">
        <f>general_device_image.description</f>
        <v>0</v>
      </c>
      <c r="FDF165" s="10">
        <f>general_device_image.description</f>
        <v>0</v>
      </c>
      <c r="FDG165" s="10">
        <f>general_device_image.description</f>
        <v>0</v>
      </c>
      <c r="FDH165" s="10">
        <f>general_device_image.description</f>
        <v>0</v>
      </c>
      <c r="FDI165" s="10">
        <f>general_device_image.description</f>
        <v>0</v>
      </c>
      <c r="FDJ165" s="10">
        <f>general_device_image.description</f>
        <v>0</v>
      </c>
      <c r="FDK165" s="10">
        <f>general_device_image.description</f>
        <v>0</v>
      </c>
      <c r="FDL165" s="10">
        <f>general_device_image.description</f>
        <v>0</v>
      </c>
      <c r="FDM165" s="10">
        <f>general_device_image.description</f>
        <v>0</v>
      </c>
      <c r="FDN165" s="10">
        <f>general_device_image.description</f>
        <v>0</v>
      </c>
      <c r="FDO165" s="10">
        <f>general_device_image.description</f>
        <v>0</v>
      </c>
      <c r="FDP165" s="10">
        <f>general_device_image.description</f>
        <v>0</v>
      </c>
      <c r="FDQ165" s="10">
        <f>general_device_image.description</f>
        <v>0</v>
      </c>
      <c r="FDR165" s="10">
        <f>general_device_image.description</f>
        <v>0</v>
      </c>
      <c r="FDS165" s="10">
        <f>general_device_image.description</f>
        <v>0</v>
      </c>
      <c r="FDT165" s="10">
        <f>general_device_image.description</f>
        <v>0</v>
      </c>
      <c r="FDU165" s="10">
        <f>general_device_image.description</f>
        <v>0</v>
      </c>
      <c r="FDV165" s="10">
        <f>general_device_image.description</f>
        <v>0</v>
      </c>
      <c r="FDW165" s="10">
        <f>general_device_image.description</f>
        <v>0</v>
      </c>
      <c r="FDX165" s="10">
        <f>general_device_image.description</f>
        <v>0</v>
      </c>
      <c r="FDY165" s="10">
        <f>general_device_image.description</f>
        <v>0</v>
      </c>
      <c r="FDZ165" s="10">
        <f>general_device_image.description</f>
        <v>0</v>
      </c>
      <c r="FEA165" s="10">
        <f>general_device_image.description</f>
        <v>0</v>
      </c>
      <c r="FEB165" s="10">
        <f>general_device_image.description</f>
        <v>0</v>
      </c>
      <c r="FEC165" s="10">
        <f>general_device_image.description</f>
        <v>0</v>
      </c>
      <c r="FED165" s="10">
        <f>general_device_image.description</f>
        <v>0</v>
      </c>
      <c r="FEE165" s="10">
        <f>general_device_image.description</f>
        <v>0</v>
      </c>
      <c r="FEF165" s="10">
        <f>general_device_image.description</f>
        <v>0</v>
      </c>
      <c r="FEG165" s="10">
        <f>general_device_image.description</f>
        <v>0</v>
      </c>
      <c r="FEH165" s="10">
        <f>general_device_image.description</f>
        <v>0</v>
      </c>
      <c r="FEI165" s="10">
        <f>general_device_image.description</f>
        <v>0</v>
      </c>
      <c r="FEJ165" s="10">
        <f>general_device_image.description</f>
        <v>0</v>
      </c>
      <c r="FEK165" s="10">
        <f>general_device_image.description</f>
        <v>0</v>
      </c>
      <c r="FEL165" s="10">
        <f>general_device_image.description</f>
        <v>0</v>
      </c>
      <c r="FEM165" s="10">
        <f>general_device_image.description</f>
        <v>0</v>
      </c>
      <c r="FEN165" s="10">
        <f>general_device_image.description</f>
        <v>0</v>
      </c>
      <c r="FEO165" s="10">
        <f>general_device_image.description</f>
        <v>0</v>
      </c>
      <c r="FEP165" s="10">
        <f>general_device_image.description</f>
        <v>0</v>
      </c>
      <c r="FEQ165" s="10">
        <f>general_device_image.description</f>
        <v>0</v>
      </c>
      <c r="FER165" s="10">
        <f>general_device_image.description</f>
        <v>0</v>
      </c>
      <c r="FES165" s="10">
        <f>general_device_image.description</f>
        <v>0</v>
      </c>
      <c r="FET165" s="10">
        <f>general_device_image.description</f>
        <v>0</v>
      </c>
      <c r="FEU165" s="10">
        <f>general_device_image.description</f>
        <v>0</v>
      </c>
      <c r="FEV165" s="10">
        <f>general_device_image.description</f>
        <v>0</v>
      </c>
      <c r="FEW165" s="10">
        <f>general_device_image.description</f>
        <v>0</v>
      </c>
      <c r="FEX165" s="10">
        <f>general_device_image.description</f>
        <v>0</v>
      </c>
      <c r="FEY165" s="10">
        <f>general_device_image.description</f>
        <v>0</v>
      </c>
      <c r="FEZ165" s="10">
        <f>general_device_image.description</f>
        <v>0</v>
      </c>
      <c r="FFA165" s="10">
        <f>general_device_image.description</f>
        <v>0</v>
      </c>
      <c r="FFB165" s="10">
        <f>general_device_image.description</f>
        <v>0</v>
      </c>
      <c r="FFC165" s="10">
        <f>general_device_image.description</f>
        <v>0</v>
      </c>
      <c r="FFD165" s="10">
        <f>general_device_image.description</f>
        <v>0</v>
      </c>
      <c r="FFE165" s="10">
        <f>general_device_image.description</f>
        <v>0</v>
      </c>
      <c r="FFF165" s="10">
        <f>general_device_image.description</f>
        <v>0</v>
      </c>
      <c r="FFG165" s="10">
        <f>general_device_image.description</f>
        <v>0</v>
      </c>
      <c r="FFH165" s="10">
        <f>general_device_image.description</f>
        <v>0</v>
      </c>
      <c r="FFI165" s="10">
        <f>general_device_image.description</f>
        <v>0</v>
      </c>
      <c r="FFJ165" s="10">
        <f>general_device_image.description</f>
        <v>0</v>
      </c>
      <c r="FFK165" s="10">
        <f>general_device_image.description</f>
        <v>0</v>
      </c>
      <c r="FFL165" s="10">
        <f>general_device_image.description</f>
        <v>0</v>
      </c>
      <c r="FFM165" s="10">
        <f>general_device_image.description</f>
        <v>0</v>
      </c>
      <c r="FFN165" s="10">
        <f>general_device_image.description</f>
        <v>0</v>
      </c>
      <c r="FFO165" s="10">
        <f>general_device_image.description</f>
        <v>0</v>
      </c>
      <c r="FFP165" s="10">
        <f>general_device_image.description</f>
        <v>0</v>
      </c>
      <c r="FFQ165" s="10">
        <f>general_device_image.description</f>
        <v>0</v>
      </c>
      <c r="FFR165" s="10">
        <f>general_device_image.description</f>
        <v>0</v>
      </c>
      <c r="FFS165" s="10">
        <f>general_device_image.description</f>
        <v>0</v>
      </c>
      <c r="FFT165" s="10">
        <f>general_device_image.description</f>
        <v>0</v>
      </c>
      <c r="FFU165" s="10">
        <f>general_device_image.description</f>
        <v>0</v>
      </c>
      <c r="FFV165" s="10">
        <f>general_device_image.description</f>
        <v>0</v>
      </c>
      <c r="FFW165" s="10">
        <f>general_device_image.description</f>
        <v>0</v>
      </c>
      <c r="FFX165" s="10">
        <f>general_device_image.description</f>
        <v>0</v>
      </c>
      <c r="FFY165" s="10">
        <f>general_device_image.description</f>
        <v>0</v>
      </c>
      <c r="FFZ165" s="10">
        <f>general_device_image.description</f>
        <v>0</v>
      </c>
      <c r="FGA165" s="10">
        <f>general_device_image.description</f>
        <v>0</v>
      </c>
      <c r="FGB165" s="10">
        <f>general_device_image.description</f>
        <v>0</v>
      </c>
      <c r="FGC165" s="10">
        <f>general_device_image.description</f>
        <v>0</v>
      </c>
      <c r="FGD165" s="10">
        <f>general_device_image.description</f>
        <v>0</v>
      </c>
      <c r="FGE165" s="10">
        <f>general_device_image.description</f>
        <v>0</v>
      </c>
      <c r="FGF165" s="10">
        <f>general_device_image.description</f>
        <v>0</v>
      </c>
      <c r="FGG165" s="10">
        <f>general_device_image.description</f>
        <v>0</v>
      </c>
      <c r="FGH165" s="10">
        <f>general_device_image.description</f>
        <v>0</v>
      </c>
      <c r="FGI165" s="10">
        <f>general_device_image.description</f>
        <v>0</v>
      </c>
      <c r="FGJ165" s="10">
        <f>general_device_image.description</f>
        <v>0</v>
      </c>
      <c r="FGK165" s="10">
        <f>general_device_image.description</f>
        <v>0</v>
      </c>
      <c r="FGL165" s="10">
        <f>general_device_image.description</f>
        <v>0</v>
      </c>
      <c r="FGM165" s="10">
        <f>general_device_image.description</f>
        <v>0</v>
      </c>
      <c r="FGN165" s="10">
        <f>general_device_image.description</f>
        <v>0</v>
      </c>
      <c r="FGO165" s="10">
        <f>general_device_image.description</f>
        <v>0</v>
      </c>
      <c r="FGP165" s="10">
        <f>general_device_image.description</f>
        <v>0</v>
      </c>
      <c r="FGQ165" s="10">
        <f>general_device_image.description</f>
        <v>0</v>
      </c>
      <c r="FGR165" s="10">
        <f>general_device_image.description</f>
        <v>0</v>
      </c>
      <c r="FGS165" s="10">
        <f>general_device_image.description</f>
        <v>0</v>
      </c>
      <c r="FGT165" s="10">
        <f>general_device_image.description</f>
        <v>0</v>
      </c>
      <c r="FGU165" s="10">
        <f>general_device_image.description</f>
        <v>0</v>
      </c>
      <c r="FGV165" s="10">
        <f>general_device_image.description</f>
        <v>0</v>
      </c>
      <c r="FGW165" s="10">
        <f>general_device_image.description</f>
        <v>0</v>
      </c>
      <c r="FGX165" s="10">
        <f>general_device_image.description</f>
        <v>0</v>
      </c>
      <c r="FGY165" s="10">
        <f>general_device_image.description</f>
        <v>0</v>
      </c>
      <c r="FGZ165" s="10">
        <f>general_device_image.description</f>
        <v>0</v>
      </c>
      <c r="FHA165" s="10">
        <f>general_device_image.description</f>
        <v>0</v>
      </c>
      <c r="FHB165" s="10">
        <f>general_device_image.description</f>
        <v>0</v>
      </c>
      <c r="FHC165" s="10">
        <f>general_device_image.description</f>
        <v>0</v>
      </c>
      <c r="FHD165" s="10">
        <f>general_device_image.description</f>
        <v>0</v>
      </c>
      <c r="FHE165" s="10">
        <f>general_device_image.description</f>
        <v>0</v>
      </c>
      <c r="FHF165" s="10">
        <f>general_device_image.description</f>
        <v>0</v>
      </c>
      <c r="FHG165" s="10">
        <f>general_device_image.description</f>
        <v>0</v>
      </c>
      <c r="FHH165" s="10">
        <f>general_device_image.description</f>
        <v>0</v>
      </c>
      <c r="FHI165" s="10">
        <f>general_device_image.description</f>
        <v>0</v>
      </c>
      <c r="FHJ165" s="10">
        <f>general_device_image.description</f>
        <v>0</v>
      </c>
      <c r="FHK165" s="10">
        <f>general_device_image.description</f>
        <v>0</v>
      </c>
      <c r="FHL165" s="10">
        <f>general_device_image.description</f>
        <v>0</v>
      </c>
      <c r="FHM165" s="10">
        <f>general_device_image.description</f>
        <v>0</v>
      </c>
      <c r="FHN165" s="10">
        <f>general_device_image.description</f>
        <v>0</v>
      </c>
      <c r="FHO165" s="10">
        <f>general_device_image.description</f>
        <v>0</v>
      </c>
      <c r="FHP165" s="10">
        <f>general_device_image.description</f>
        <v>0</v>
      </c>
      <c r="FHQ165" s="10">
        <f>general_device_image.description</f>
        <v>0</v>
      </c>
      <c r="FHR165" s="10">
        <f>general_device_image.description</f>
        <v>0</v>
      </c>
      <c r="FHS165" s="10">
        <f>general_device_image.description</f>
        <v>0</v>
      </c>
      <c r="FHT165" s="10">
        <f>general_device_image.description</f>
        <v>0</v>
      </c>
      <c r="FHU165" s="10">
        <f>general_device_image.description</f>
        <v>0</v>
      </c>
      <c r="FHV165" s="10">
        <f>general_device_image.description</f>
        <v>0</v>
      </c>
      <c r="FHW165" s="10">
        <f>general_device_image.description</f>
        <v>0</v>
      </c>
      <c r="FHX165" s="10">
        <f>general_device_image.description</f>
        <v>0</v>
      </c>
      <c r="FHY165" s="10">
        <f>general_device_image.description</f>
        <v>0</v>
      </c>
      <c r="FHZ165" s="10">
        <f>general_device_image.description</f>
        <v>0</v>
      </c>
      <c r="FIA165" s="10">
        <f>general_device_image.description</f>
        <v>0</v>
      </c>
      <c r="FIB165" s="10">
        <f>general_device_image.description</f>
        <v>0</v>
      </c>
      <c r="FIC165" s="10">
        <f>general_device_image.description</f>
        <v>0</v>
      </c>
      <c r="FID165" s="10">
        <f>general_device_image.description</f>
        <v>0</v>
      </c>
      <c r="FIE165" s="10">
        <f>general_device_image.description</f>
        <v>0</v>
      </c>
      <c r="FIF165" s="10">
        <f>general_device_image.description</f>
        <v>0</v>
      </c>
      <c r="FIG165" s="10">
        <f>general_device_image.description</f>
        <v>0</v>
      </c>
      <c r="FIH165" s="10">
        <f>general_device_image.description</f>
        <v>0</v>
      </c>
      <c r="FII165" s="10">
        <f>general_device_image.description</f>
        <v>0</v>
      </c>
      <c r="FIJ165" s="10">
        <f>general_device_image.description</f>
        <v>0</v>
      </c>
      <c r="FIK165" s="10">
        <f>general_device_image.description</f>
        <v>0</v>
      </c>
      <c r="FIL165" s="10">
        <f>general_device_image.description</f>
        <v>0</v>
      </c>
      <c r="FIM165" s="10">
        <f>general_device_image.description</f>
        <v>0</v>
      </c>
      <c r="FIN165" s="10">
        <f>general_device_image.description</f>
        <v>0</v>
      </c>
      <c r="FIO165" s="10">
        <f>general_device_image.description</f>
        <v>0</v>
      </c>
      <c r="FIP165" s="10">
        <f>general_device_image.description</f>
        <v>0</v>
      </c>
      <c r="FIQ165" s="10">
        <f>general_device_image.description</f>
        <v>0</v>
      </c>
      <c r="FIR165" s="10">
        <f>general_device_image.description</f>
        <v>0</v>
      </c>
      <c r="FIS165" s="10">
        <f>general_device_image.description</f>
        <v>0</v>
      </c>
      <c r="FIT165" s="10">
        <f>general_device_image.description</f>
        <v>0</v>
      </c>
      <c r="FIU165" s="10">
        <f>general_device_image.description</f>
        <v>0</v>
      </c>
      <c r="FIV165" s="10">
        <f>general_device_image.description</f>
        <v>0</v>
      </c>
      <c r="FIW165" s="10">
        <f>general_device_image.description</f>
        <v>0</v>
      </c>
      <c r="FIX165" s="10">
        <f>general_device_image.description</f>
        <v>0</v>
      </c>
      <c r="FIY165" s="10">
        <f>general_device_image.description</f>
        <v>0</v>
      </c>
      <c r="FIZ165" s="10">
        <f>general_device_image.description</f>
        <v>0</v>
      </c>
      <c r="FJA165" s="10">
        <f>general_device_image.description</f>
        <v>0</v>
      </c>
      <c r="FJB165" s="10">
        <f>general_device_image.description</f>
        <v>0</v>
      </c>
      <c r="FJC165" s="10">
        <f>general_device_image.description</f>
        <v>0</v>
      </c>
      <c r="FJD165" s="10">
        <f>general_device_image.description</f>
        <v>0</v>
      </c>
      <c r="FJE165" s="10">
        <f>general_device_image.description</f>
        <v>0</v>
      </c>
      <c r="FJF165" s="10">
        <f>general_device_image.description</f>
        <v>0</v>
      </c>
      <c r="FJG165" s="10">
        <f>general_device_image.description</f>
        <v>0</v>
      </c>
      <c r="FJH165" s="10">
        <f>general_device_image.description</f>
        <v>0</v>
      </c>
      <c r="FJI165" s="10">
        <f>general_device_image.description</f>
        <v>0</v>
      </c>
      <c r="FJJ165" s="10">
        <f>general_device_image.description</f>
        <v>0</v>
      </c>
      <c r="FJK165" s="10">
        <f>general_device_image.description</f>
        <v>0</v>
      </c>
      <c r="FJL165" s="10">
        <f>general_device_image.description</f>
        <v>0</v>
      </c>
      <c r="FJM165" s="10">
        <f>general_device_image.description</f>
        <v>0</v>
      </c>
      <c r="FJN165" s="10">
        <f>general_device_image.description</f>
        <v>0</v>
      </c>
      <c r="FJO165" s="10">
        <f>general_device_image.description</f>
        <v>0</v>
      </c>
      <c r="FJP165" s="10">
        <f>general_device_image.description</f>
        <v>0</v>
      </c>
      <c r="FJQ165" s="10">
        <f>general_device_image.description</f>
        <v>0</v>
      </c>
      <c r="FJR165" s="10">
        <f>general_device_image.description</f>
        <v>0</v>
      </c>
      <c r="FJS165" s="10">
        <f>general_device_image.description</f>
        <v>0</v>
      </c>
      <c r="FJT165" s="10">
        <f>general_device_image.description</f>
        <v>0</v>
      </c>
      <c r="FJU165" s="10">
        <f>general_device_image.description</f>
        <v>0</v>
      </c>
      <c r="FJV165" s="10">
        <f>general_device_image.description</f>
        <v>0</v>
      </c>
      <c r="FJW165" s="10">
        <f>general_device_image.description</f>
        <v>0</v>
      </c>
      <c r="FJX165" s="10">
        <f>general_device_image.description</f>
        <v>0</v>
      </c>
      <c r="FJY165" s="10">
        <f>general_device_image.description</f>
        <v>0</v>
      </c>
      <c r="FJZ165" s="10">
        <f>general_device_image.description</f>
        <v>0</v>
      </c>
      <c r="FKA165" s="10">
        <f>general_device_image.description</f>
        <v>0</v>
      </c>
      <c r="FKB165" s="10">
        <f>general_device_image.description</f>
        <v>0</v>
      </c>
      <c r="FKC165" s="10">
        <f>general_device_image.description</f>
        <v>0</v>
      </c>
      <c r="FKD165" s="10">
        <f>general_device_image.description</f>
        <v>0</v>
      </c>
      <c r="FKE165" s="10">
        <f>general_device_image.description</f>
        <v>0</v>
      </c>
      <c r="FKF165" s="10">
        <f>general_device_image.description</f>
        <v>0</v>
      </c>
      <c r="FKG165" s="10">
        <f>general_device_image.description</f>
        <v>0</v>
      </c>
      <c r="FKH165" s="10">
        <f>general_device_image.description</f>
        <v>0</v>
      </c>
      <c r="FKI165" s="10">
        <f>general_device_image.description</f>
        <v>0</v>
      </c>
      <c r="FKJ165" s="10">
        <f>general_device_image.description</f>
        <v>0</v>
      </c>
      <c r="FKK165" s="10">
        <f>general_device_image.description</f>
        <v>0</v>
      </c>
      <c r="FKL165" s="10">
        <f>general_device_image.description</f>
        <v>0</v>
      </c>
      <c r="FKM165" s="10">
        <f>general_device_image.description</f>
        <v>0</v>
      </c>
      <c r="FKN165" s="10">
        <f>general_device_image.description</f>
        <v>0</v>
      </c>
      <c r="FKO165" s="10">
        <f>general_device_image.description</f>
        <v>0</v>
      </c>
      <c r="FKP165" s="10">
        <f>general_device_image.description</f>
        <v>0</v>
      </c>
      <c r="FKQ165" s="10">
        <f>general_device_image.description</f>
        <v>0</v>
      </c>
      <c r="FKR165" s="10">
        <f>general_device_image.description</f>
        <v>0</v>
      </c>
      <c r="FKS165" s="10">
        <f>general_device_image.description</f>
        <v>0</v>
      </c>
      <c r="FKT165" s="10">
        <f>general_device_image.description</f>
        <v>0</v>
      </c>
      <c r="FKU165" s="10">
        <f>general_device_image.description</f>
        <v>0</v>
      </c>
      <c r="FKV165" s="10">
        <f>general_device_image.description</f>
        <v>0</v>
      </c>
      <c r="FKW165" s="10">
        <f>general_device_image.description</f>
        <v>0</v>
      </c>
      <c r="FKX165" s="10">
        <f>general_device_image.description</f>
        <v>0</v>
      </c>
      <c r="FKY165" s="10">
        <f>general_device_image.description</f>
        <v>0</v>
      </c>
      <c r="FKZ165" s="10">
        <f>general_device_image.description</f>
        <v>0</v>
      </c>
      <c r="FLA165" s="10">
        <f>general_device_image.description</f>
        <v>0</v>
      </c>
      <c r="FLB165" s="10">
        <f>general_device_image.description</f>
        <v>0</v>
      </c>
      <c r="FLC165" s="10">
        <f>general_device_image.description</f>
        <v>0</v>
      </c>
      <c r="FLD165" s="10">
        <f>general_device_image.description</f>
        <v>0</v>
      </c>
      <c r="FLE165" s="10">
        <f>general_device_image.description</f>
        <v>0</v>
      </c>
      <c r="FLF165" s="10">
        <f>general_device_image.description</f>
        <v>0</v>
      </c>
      <c r="FLG165" s="10">
        <f>general_device_image.description</f>
        <v>0</v>
      </c>
      <c r="FLH165" s="10">
        <f>general_device_image.description</f>
        <v>0</v>
      </c>
      <c r="FLI165" s="10">
        <f>general_device_image.description</f>
        <v>0</v>
      </c>
      <c r="FLJ165" s="10">
        <f>general_device_image.description</f>
        <v>0</v>
      </c>
      <c r="FLK165" s="10">
        <f>general_device_image.description</f>
        <v>0</v>
      </c>
      <c r="FLL165" s="10">
        <f>general_device_image.description</f>
        <v>0</v>
      </c>
      <c r="FLM165" s="10">
        <f>general_device_image.description</f>
        <v>0</v>
      </c>
      <c r="FLN165" s="10">
        <f>general_device_image.description</f>
        <v>0</v>
      </c>
      <c r="FLO165" s="10">
        <f>general_device_image.description</f>
        <v>0</v>
      </c>
      <c r="FLP165" s="10">
        <f>general_device_image.description</f>
        <v>0</v>
      </c>
      <c r="FLQ165" s="10">
        <f>general_device_image.description</f>
        <v>0</v>
      </c>
      <c r="FLR165" s="10">
        <f>general_device_image.description</f>
        <v>0</v>
      </c>
      <c r="FLS165" s="10">
        <f>general_device_image.description</f>
        <v>0</v>
      </c>
      <c r="FLT165" s="10">
        <f>general_device_image.description</f>
        <v>0</v>
      </c>
      <c r="FLU165" s="10">
        <f>general_device_image.description</f>
        <v>0</v>
      </c>
      <c r="FLV165" s="10">
        <f>general_device_image.description</f>
        <v>0</v>
      </c>
      <c r="FLW165" s="10">
        <f>general_device_image.description</f>
        <v>0</v>
      </c>
      <c r="FLX165" s="10">
        <f>general_device_image.description</f>
        <v>0</v>
      </c>
      <c r="FLY165" s="10">
        <f>general_device_image.description</f>
        <v>0</v>
      </c>
      <c r="FLZ165" s="10">
        <f>general_device_image.description</f>
        <v>0</v>
      </c>
      <c r="FMA165" s="10">
        <f>general_device_image.description</f>
        <v>0</v>
      </c>
      <c r="FMB165" s="10">
        <f>general_device_image.description</f>
        <v>0</v>
      </c>
      <c r="FMC165" s="10">
        <f>general_device_image.description</f>
        <v>0</v>
      </c>
      <c r="FMD165" s="10">
        <f>general_device_image.description</f>
        <v>0</v>
      </c>
      <c r="FME165" s="10">
        <f>general_device_image.description</f>
        <v>0</v>
      </c>
      <c r="FMF165" s="10">
        <f>general_device_image.description</f>
        <v>0</v>
      </c>
      <c r="FMG165" s="10">
        <f>general_device_image.description</f>
        <v>0</v>
      </c>
      <c r="FMH165" s="10">
        <f>general_device_image.description</f>
        <v>0</v>
      </c>
      <c r="FMI165" s="10">
        <f>general_device_image.description</f>
        <v>0</v>
      </c>
      <c r="FMJ165" s="10">
        <f>general_device_image.description</f>
        <v>0</v>
      </c>
      <c r="FMK165" s="10">
        <f>general_device_image.description</f>
        <v>0</v>
      </c>
      <c r="FML165" s="10">
        <f>general_device_image.description</f>
        <v>0</v>
      </c>
      <c r="FMM165" s="10">
        <f>general_device_image.description</f>
        <v>0</v>
      </c>
      <c r="FMN165" s="10">
        <f>general_device_image.description</f>
        <v>0</v>
      </c>
      <c r="FMO165" s="10">
        <f>general_device_image.description</f>
        <v>0</v>
      </c>
      <c r="FMP165" s="10">
        <f>general_device_image.description</f>
        <v>0</v>
      </c>
      <c r="FMQ165" s="10">
        <f>general_device_image.description</f>
        <v>0</v>
      </c>
      <c r="FMR165" s="10">
        <f>general_device_image.description</f>
        <v>0</v>
      </c>
      <c r="FMS165" s="10">
        <f>general_device_image.description</f>
        <v>0</v>
      </c>
      <c r="FMT165" s="10">
        <f>general_device_image.description</f>
        <v>0</v>
      </c>
      <c r="FMU165" s="10">
        <f>general_device_image.description</f>
        <v>0</v>
      </c>
      <c r="FMV165" s="10">
        <f>general_device_image.description</f>
        <v>0</v>
      </c>
      <c r="FMW165" s="10">
        <f>general_device_image.description</f>
        <v>0</v>
      </c>
      <c r="FMX165" s="10">
        <f>general_device_image.description</f>
        <v>0</v>
      </c>
      <c r="FMY165" s="10">
        <f>general_device_image.description</f>
        <v>0</v>
      </c>
      <c r="FMZ165" s="10">
        <f>general_device_image.description</f>
        <v>0</v>
      </c>
      <c r="FNA165" s="10">
        <f>general_device_image.description</f>
        <v>0</v>
      </c>
      <c r="FNB165" s="10">
        <f>general_device_image.description</f>
        <v>0</v>
      </c>
      <c r="FNC165" s="10">
        <f>general_device_image.description</f>
        <v>0</v>
      </c>
      <c r="FND165" s="10">
        <f>general_device_image.description</f>
        <v>0</v>
      </c>
      <c r="FNE165" s="10">
        <f>general_device_image.description</f>
        <v>0</v>
      </c>
      <c r="FNF165" s="10">
        <f>general_device_image.description</f>
        <v>0</v>
      </c>
      <c r="FNG165" s="10">
        <f>general_device_image.description</f>
        <v>0</v>
      </c>
      <c r="FNH165" s="10">
        <f>general_device_image.description</f>
        <v>0</v>
      </c>
      <c r="FNI165" s="10">
        <f>general_device_image.description</f>
        <v>0</v>
      </c>
      <c r="FNJ165" s="10">
        <f>general_device_image.description</f>
        <v>0</v>
      </c>
      <c r="FNK165" s="10">
        <f>general_device_image.description</f>
        <v>0</v>
      </c>
      <c r="FNL165" s="10">
        <f>general_device_image.description</f>
        <v>0</v>
      </c>
      <c r="FNM165" s="10">
        <f>general_device_image.description</f>
        <v>0</v>
      </c>
      <c r="FNN165" s="10">
        <f>general_device_image.description</f>
        <v>0</v>
      </c>
      <c r="FNO165" s="10">
        <f>general_device_image.description</f>
        <v>0</v>
      </c>
      <c r="FNP165" s="10">
        <f>general_device_image.description</f>
        <v>0</v>
      </c>
      <c r="FNQ165" s="10">
        <f>general_device_image.description</f>
        <v>0</v>
      </c>
      <c r="FNR165" s="10">
        <f>general_device_image.description</f>
        <v>0</v>
      </c>
      <c r="FNS165" s="10">
        <f>general_device_image.description</f>
        <v>0</v>
      </c>
      <c r="FNT165" s="10">
        <f>general_device_image.description</f>
        <v>0</v>
      </c>
      <c r="FNU165" s="10">
        <f>general_device_image.description</f>
        <v>0</v>
      </c>
      <c r="FNV165" s="10">
        <f>general_device_image.description</f>
        <v>0</v>
      </c>
      <c r="FNW165" s="10">
        <f>general_device_image.description</f>
        <v>0</v>
      </c>
      <c r="FNX165" s="10">
        <f>general_device_image.description</f>
        <v>0</v>
      </c>
      <c r="FNY165" s="10">
        <f>general_device_image.description</f>
        <v>0</v>
      </c>
      <c r="FNZ165" s="10">
        <f>general_device_image.description</f>
        <v>0</v>
      </c>
      <c r="FOA165" s="10">
        <f>general_device_image.description</f>
        <v>0</v>
      </c>
      <c r="FOB165" s="10">
        <f>general_device_image.description</f>
        <v>0</v>
      </c>
      <c r="FOC165" s="10">
        <f>general_device_image.description</f>
        <v>0</v>
      </c>
      <c r="FOD165" s="10">
        <f>general_device_image.description</f>
        <v>0</v>
      </c>
      <c r="FOE165" s="10">
        <f>general_device_image.description</f>
        <v>0</v>
      </c>
      <c r="FOF165" s="10">
        <f>general_device_image.description</f>
        <v>0</v>
      </c>
      <c r="FOG165" s="10">
        <f>general_device_image.description</f>
        <v>0</v>
      </c>
      <c r="FOH165" s="10">
        <f>general_device_image.description</f>
        <v>0</v>
      </c>
      <c r="FOI165" s="10">
        <f>general_device_image.description</f>
        <v>0</v>
      </c>
      <c r="FOJ165" s="10">
        <f>general_device_image.description</f>
        <v>0</v>
      </c>
      <c r="FOK165" s="10">
        <f>general_device_image.description</f>
        <v>0</v>
      </c>
      <c r="FOL165" s="10">
        <f>general_device_image.description</f>
        <v>0</v>
      </c>
      <c r="FOM165" s="10">
        <f>general_device_image.description</f>
        <v>0</v>
      </c>
      <c r="FON165" s="10">
        <f>general_device_image.description</f>
        <v>0</v>
      </c>
      <c r="FOO165" s="10">
        <f>general_device_image.description</f>
        <v>0</v>
      </c>
      <c r="FOP165" s="10">
        <f>general_device_image.description</f>
        <v>0</v>
      </c>
      <c r="FOQ165" s="10">
        <f>general_device_image.description</f>
        <v>0</v>
      </c>
      <c r="FOR165" s="10">
        <f>general_device_image.description</f>
        <v>0</v>
      </c>
      <c r="FOS165" s="10">
        <f>general_device_image.description</f>
        <v>0</v>
      </c>
      <c r="FOT165" s="10">
        <f>general_device_image.description</f>
        <v>0</v>
      </c>
      <c r="FOU165" s="10">
        <f>general_device_image.description</f>
        <v>0</v>
      </c>
      <c r="FOV165" s="10">
        <f>general_device_image.description</f>
        <v>0</v>
      </c>
      <c r="FOW165" s="10">
        <f>general_device_image.description</f>
        <v>0</v>
      </c>
      <c r="FOX165" s="10">
        <f>general_device_image.description</f>
        <v>0</v>
      </c>
      <c r="FOY165" s="10">
        <f>general_device_image.description</f>
        <v>0</v>
      </c>
      <c r="FOZ165" s="10">
        <f>general_device_image.description</f>
        <v>0</v>
      </c>
      <c r="FPA165" s="10">
        <f>general_device_image.description</f>
        <v>0</v>
      </c>
      <c r="FPB165" s="10">
        <f>general_device_image.description</f>
        <v>0</v>
      </c>
      <c r="FPC165" s="10">
        <f>general_device_image.description</f>
        <v>0</v>
      </c>
      <c r="FPD165" s="10">
        <f>general_device_image.description</f>
        <v>0</v>
      </c>
      <c r="FPE165" s="10">
        <f>general_device_image.description</f>
        <v>0</v>
      </c>
      <c r="FPF165" s="10">
        <f>general_device_image.description</f>
        <v>0</v>
      </c>
      <c r="FPG165" s="10">
        <f>general_device_image.description</f>
        <v>0</v>
      </c>
      <c r="FPH165" s="10">
        <f>general_device_image.description</f>
        <v>0</v>
      </c>
      <c r="FPI165" s="10">
        <f>general_device_image.description</f>
        <v>0</v>
      </c>
      <c r="FPJ165" s="10">
        <f>general_device_image.description</f>
        <v>0</v>
      </c>
      <c r="FPK165" s="10">
        <f>general_device_image.description</f>
        <v>0</v>
      </c>
      <c r="FPL165" s="10">
        <f>general_device_image.description</f>
        <v>0</v>
      </c>
      <c r="FPM165" s="10">
        <f>general_device_image.description</f>
        <v>0</v>
      </c>
      <c r="FPN165" s="10">
        <f>general_device_image.description</f>
        <v>0</v>
      </c>
      <c r="FPO165" s="10">
        <f>general_device_image.description</f>
        <v>0</v>
      </c>
      <c r="FPP165" s="10">
        <f>general_device_image.description</f>
        <v>0</v>
      </c>
      <c r="FPQ165" s="10">
        <f>general_device_image.description</f>
        <v>0</v>
      </c>
      <c r="FPR165" s="10">
        <f>general_device_image.description</f>
        <v>0</v>
      </c>
      <c r="FPS165" s="10">
        <f>general_device_image.description</f>
        <v>0</v>
      </c>
      <c r="FPT165" s="10">
        <f>general_device_image.description</f>
        <v>0</v>
      </c>
      <c r="FPU165" s="10">
        <f>general_device_image.description</f>
        <v>0</v>
      </c>
      <c r="FPV165" s="10">
        <f>general_device_image.description</f>
        <v>0</v>
      </c>
      <c r="FPW165" s="10">
        <f>general_device_image.description</f>
        <v>0</v>
      </c>
      <c r="FPX165" s="10">
        <f>general_device_image.description</f>
        <v>0</v>
      </c>
      <c r="FPY165" s="10">
        <f>general_device_image.description</f>
        <v>0</v>
      </c>
      <c r="FPZ165" s="10">
        <f>general_device_image.description</f>
        <v>0</v>
      </c>
      <c r="FQA165" s="10">
        <f>general_device_image.description</f>
        <v>0</v>
      </c>
      <c r="FQB165" s="10">
        <f>general_device_image.description</f>
        <v>0</v>
      </c>
      <c r="FQC165" s="10">
        <f>general_device_image.description</f>
        <v>0</v>
      </c>
      <c r="FQD165" s="10">
        <f>general_device_image.description</f>
        <v>0</v>
      </c>
      <c r="FQE165" s="10">
        <f>general_device_image.description</f>
        <v>0</v>
      </c>
      <c r="FQF165" s="10">
        <f>general_device_image.description</f>
        <v>0</v>
      </c>
      <c r="FQG165" s="10">
        <f>general_device_image.description</f>
        <v>0</v>
      </c>
      <c r="FQH165" s="10">
        <f>general_device_image.description</f>
        <v>0</v>
      </c>
      <c r="FQI165" s="10">
        <f>general_device_image.description</f>
        <v>0</v>
      </c>
      <c r="FQJ165" s="10">
        <f>general_device_image.description</f>
        <v>0</v>
      </c>
      <c r="FQK165" s="10">
        <f>general_device_image.description</f>
        <v>0</v>
      </c>
      <c r="FQL165" s="10">
        <f>general_device_image.description</f>
        <v>0</v>
      </c>
      <c r="FQM165" s="10">
        <f>general_device_image.description</f>
        <v>0</v>
      </c>
      <c r="FQN165" s="10">
        <f>general_device_image.description</f>
        <v>0</v>
      </c>
      <c r="FQO165" s="10">
        <f>general_device_image.description</f>
        <v>0</v>
      </c>
      <c r="FQP165" s="10">
        <f>general_device_image.description</f>
        <v>0</v>
      </c>
      <c r="FQQ165" s="10">
        <f>general_device_image.description</f>
        <v>0</v>
      </c>
      <c r="FQR165" s="10">
        <f>general_device_image.description</f>
        <v>0</v>
      </c>
      <c r="FQS165" s="10">
        <f>general_device_image.description</f>
        <v>0</v>
      </c>
      <c r="FQT165" s="10">
        <f>general_device_image.description</f>
        <v>0</v>
      </c>
      <c r="FQU165" s="10">
        <f>general_device_image.description</f>
        <v>0</v>
      </c>
      <c r="FQV165" s="10">
        <f>general_device_image.description</f>
        <v>0</v>
      </c>
      <c r="FQW165" s="10">
        <f>general_device_image.description</f>
        <v>0</v>
      </c>
      <c r="FQX165" s="10">
        <f>general_device_image.description</f>
        <v>0</v>
      </c>
      <c r="FQY165" s="10">
        <f>general_device_image.description</f>
        <v>0</v>
      </c>
      <c r="FQZ165" s="10">
        <f>general_device_image.description</f>
        <v>0</v>
      </c>
      <c r="FRA165" s="10">
        <f>general_device_image.description</f>
        <v>0</v>
      </c>
      <c r="FRB165" s="10">
        <f>general_device_image.description</f>
        <v>0</v>
      </c>
      <c r="FRC165" s="10">
        <f>general_device_image.description</f>
        <v>0</v>
      </c>
      <c r="FRD165" s="10">
        <f>general_device_image.description</f>
        <v>0</v>
      </c>
      <c r="FRE165" s="10">
        <f>general_device_image.description</f>
        <v>0</v>
      </c>
      <c r="FRF165" s="10">
        <f>general_device_image.description</f>
        <v>0</v>
      </c>
      <c r="FRG165" s="10">
        <f>general_device_image.description</f>
        <v>0</v>
      </c>
      <c r="FRH165" s="10">
        <f>general_device_image.description</f>
        <v>0</v>
      </c>
      <c r="FRI165" s="10">
        <f>general_device_image.description</f>
        <v>0</v>
      </c>
      <c r="FRJ165" s="10">
        <f>general_device_image.description</f>
        <v>0</v>
      </c>
      <c r="FRK165" s="10">
        <f>general_device_image.description</f>
        <v>0</v>
      </c>
      <c r="FRL165" s="10">
        <f>general_device_image.description</f>
        <v>0</v>
      </c>
      <c r="FRM165" s="10">
        <f>general_device_image.description</f>
        <v>0</v>
      </c>
      <c r="FRN165" s="10">
        <f>general_device_image.description</f>
        <v>0</v>
      </c>
      <c r="FRO165" s="10">
        <f>general_device_image.description</f>
        <v>0</v>
      </c>
      <c r="FRP165" s="10">
        <f>general_device_image.description</f>
        <v>0</v>
      </c>
      <c r="FRQ165" s="10">
        <f>general_device_image.description</f>
        <v>0</v>
      </c>
      <c r="FRR165" s="10">
        <f>general_device_image.description</f>
        <v>0</v>
      </c>
      <c r="FRS165" s="10">
        <f>general_device_image.description</f>
        <v>0</v>
      </c>
      <c r="FRT165" s="10">
        <f>general_device_image.description</f>
        <v>0</v>
      </c>
      <c r="FRU165" s="10">
        <f>general_device_image.description</f>
        <v>0</v>
      </c>
      <c r="FRV165" s="10">
        <f>general_device_image.description</f>
        <v>0</v>
      </c>
      <c r="FRW165" s="10">
        <f>general_device_image.description</f>
        <v>0</v>
      </c>
      <c r="FRX165" s="10">
        <f>general_device_image.description</f>
        <v>0</v>
      </c>
      <c r="FRY165" s="10">
        <f>general_device_image.description</f>
        <v>0</v>
      </c>
      <c r="FRZ165" s="10">
        <f>general_device_image.description</f>
        <v>0</v>
      </c>
      <c r="FSA165" s="10">
        <f>general_device_image.description</f>
        <v>0</v>
      </c>
      <c r="FSB165" s="10">
        <f>general_device_image.description</f>
        <v>0</v>
      </c>
      <c r="FSC165" s="10">
        <f>general_device_image.description</f>
        <v>0</v>
      </c>
      <c r="FSD165" s="10">
        <f>general_device_image.description</f>
        <v>0</v>
      </c>
      <c r="FSE165" s="10">
        <f>general_device_image.description</f>
        <v>0</v>
      </c>
      <c r="FSF165" s="10">
        <f>general_device_image.description</f>
        <v>0</v>
      </c>
      <c r="FSG165" s="10">
        <f>general_device_image.description</f>
        <v>0</v>
      </c>
      <c r="FSH165" s="10">
        <f>general_device_image.description</f>
        <v>0</v>
      </c>
      <c r="FSI165" s="10">
        <f>general_device_image.description</f>
        <v>0</v>
      </c>
      <c r="FSJ165" s="10">
        <f>general_device_image.description</f>
        <v>0</v>
      </c>
      <c r="FSK165" s="10">
        <f>general_device_image.description</f>
        <v>0</v>
      </c>
      <c r="FSL165" s="10">
        <f>general_device_image.description</f>
        <v>0</v>
      </c>
      <c r="FSM165" s="10">
        <f>general_device_image.description</f>
        <v>0</v>
      </c>
      <c r="FSN165" s="10">
        <f>general_device_image.description</f>
        <v>0</v>
      </c>
      <c r="FSO165" s="10">
        <f>general_device_image.description</f>
        <v>0</v>
      </c>
      <c r="FSP165" s="10">
        <f>general_device_image.description</f>
        <v>0</v>
      </c>
      <c r="FSQ165" s="10">
        <f>general_device_image.description</f>
        <v>0</v>
      </c>
      <c r="FSR165" s="10">
        <f>general_device_image.description</f>
        <v>0</v>
      </c>
      <c r="FSS165" s="10">
        <f>general_device_image.description</f>
        <v>0</v>
      </c>
      <c r="FST165" s="10">
        <f>general_device_image.description</f>
        <v>0</v>
      </c>
      <c r="FSU165" s="10">
        <f>general_device_image.description</f>
        <v>0</v>
      </c>
      <c r="FSV165" s="10">
        <f>general_device_image.description</f>
        <v>0</v>
      </c>
      <c r="FSW165" s="10">
        <f>general_device_image.description</f>
        <v>0</v>
      </c>
      <c r="FSX165" s="10">
        <f>general_device_image.description</f>
        <v>0</v>
      </c>
      <c r="FSY165" s="10">
        <f>general_device_image.description</f>
        <v>0</v>
      </c>
      <c r="FSZ165" s="10">
        <f>general_device_image.description</f>
        <v>0</v>
      </c>
      <c r="FTA165" s="10">
        <f>general_device_image.description</f>
        <v>0</v>
      </c>
      <c r="FTB165" s="10">
        <f>general_device_image.description</f>
        <v>0</v>
      </c>
      <c r="FTC165" s="10">
        <f>general_device_image.description</f>
        <v>0</v>
      </c>
      <c r="FTD165" s="10">
        <f>general_device_image.description</f>
        <v>0</v>
      </c>
      <c r="FTE165" s="10">
        <f>general_device_image.description</f>
        <v>0</v>
      </c>
      <c r="FTF165" s="10">
        <f>general_device_image.description</f>
        <v>0</v>
      </c>
      <c r="FTG165" s="10">
        <f>general_device_image.description</f>
        <v>0</v>
      </c>
      <c r="FTH165" s="10">
        <f>general_device_image.description</f>
        <v>0</v>
      </c>
      <c r="FTI165" s="10">
        <f>general_device_image.description</f>
        <v>0</v>
      </c>
      <c r="FTJ165" s="10">
        <f>general_device_image.description</f>
        <v>0</v>
      </c>
      <c r="FTK165" s="10">
        <f>general_device_image.description</f>
        <v>0</v>
      </c>
      <c r="FTL165" s="10">
        <f>general_device_image.description</f>
        <v>0</v>
      </c>
      <c r="FTM165" s="10">
        <f>general_device_image.description</f>
        <v>0</v>
      </c>
      <c r="FTN165" s="10">
        <f>general_device_image.description</f>
        <v>0</v>
      </c>
      <c r="FTO165" s="10">
        <f>general_device_image.description</f>
        <v>0</v>
      </c>
      <c r="FTP165" s="10">
        <f>general_device_image.description</f>
        <v>0</v>
      </c>
      <c r="FTQ165" s="10">
        <f>general_device_image.description</f>
        <v>0</v>
      </c>
      <c r="FTR165" s="10">
        <f>general_device_image.description</f>
        <v>0</v>
      </c>
      <c r="FTS165" s="10">
        <f>general_device_image.description</f>
        <v>0</v>
      </c>
      <c r="FTT165" s="10">
        <f>general_device_image.description</f>
        <v>0</v>
      </c>
      <c r="FTU165" s="10">
        <f>general_device_image.description</f>
        <v>0</v>
      </c>
      <c r="FTV165" s="10">
        <f>general_device_image.description</f>
        <v>0</v>
      </c>
      <c r="FTW165" s="10">
        <f>general_device_image.description</f>
        <v>0</v>
      </c>
      <c r="FTX165" s="10">
        <f>general_device_image.description</f>
        <v>0</v>
      </c>
      <c r="FTY165" s="10">
        <f>general_device_image.description</f>
        <v>0</v>
      </c>
      <c r="FTZ165" s="10">
        <f>general_device_image.description</f>
        <v>0</v>
      </c>
      <c r="FUA165" s="10">
        <f>general_device_image.description</f>
        <v>0</v>
      </c>
      <c r="FUB165" s="10">
        <f>general_device_image.description</f>
        <v>0</v>
      </c>
      <c r="FUC165" s="10">
        <f>general_device_image.description</f>
        <v>0</v>
      </c>
      <c r="FUD165" s="10">
        <f>general_device_image.description</f>
        <v>0</v>
      </c>
      <c r="FUE165" s="10">
        <f>general_device_image.description</f>
        <v>0</v>
      </c>
      <c r="FUF165" s="10">
        <f>general_device_image.description</f>
        <v>0</v>
      </c>
      <c r="FUG165" s="10">
        <f>general_device_image.description</f>
        <v>0</v>
      </c>
      <c r="FUH165" s="10">
        <f>general_device_image.description</f>
        <v>0</v>
      </c>
      <c r="FUI165" s="10">
        <f>general_device_image.description</f>
        <v>0</v>
      </c>
      <c r="FUJ165" s="10">
        <f>general_device_image.description</f>
        <v>0</v>
      </c>
      <c r="FUK165" s="10">
        <f>general_device_image.description</f>
        <v>0</v>
      </c>
      <c r="FUL165" s="10">
        <f>general_device_image.description</f>
        <v>0</v>
      </c>
      <c r="FUM165" s="10">
        <f>general_device_image.description</f>
        <v>0</v>
      </c>
      <c r="FUN165" s="10">
        <f>general_device_image.description</f>
        <v>0</v>
      </c>
      <c r="FUO165" s="10">
        <f>general_device_image.description</f>
        <v>0</v>
      </c>
      <c r="FUP165" s="10">
        <f>general_device_image.description</f>
        <v>0</v>
      </c>
      <c r="FUQ165" s="10">
        <f>general_device_image.description</f>
        <v>0</v>
      </c>
      <c r="FUR165" s="10">
        <f>general_device_image.description</f>
        <v>0</v>
      </c>
      <c r="FUS165" s="10">
        <f>general_device_image.description</f>
        <v>0</v>
      </c>
      <c r="FUT165" s="10">
        <f>general_device_image.description</f>
        <v>0</v>
      </c>
      <c r="FUU165" s="10">
        <f>general_device_image.description</f>
        <v>0</v>
      </c>
      <c r="FUV165" s="10">
        <f>general_device_image.description</f>
        <v>0</v>
      </c>
      <c r="FUW165" s="10">
        <f>general_device_image.description</f>
        <v>0</v>
      </c>
      <c r="FUX165" s="10">
        <f>general_device_image.description</f>
        <v>0</v>
      </c>
      <c r="FUY165" s="10">
        <f>general_device_image.description</f>
        <v>0</v>
      </c>
      <c r="FUZ165" s="10">
        <f>general_device_image.description</f>
        <v>0</v>
      </c>
      <c r="FVA165" s="10">
        <f>general_device_image.description</f>
        <v>0</v>
      </c>
      <c r="FVB165" s="10">
        <f>general_device_image.description</f>
        <v>0</v>
      </c>
      <c r="FVC165" s="10">
        <f>general_device_image.description</f>
        <v>0</v>
      </c>
      <c r="FVD165" s="10">
        <f>general_device_image.description</f>
        <v>0</v>
      </c>
      <c r="FVE165" s="10">
        <f>general_device_image.description</f>
        <v>0</v>
      </c>
      <c r="FVF165" s="10">
        <f>general_device_image.description</f>
        <v>0</v>
      </c>
      <c r="FVG165" s="10">
        <f>general_device_image.description</f>
        <v>0</v>
      </c>
      <c r="FVH165" s="10">
        <f>general_device_image.description</f>
        <v>0</v>
      </c>
      <c r="FVI165" s="10">
        <f>general_device_image.description</f>
        <v>0</v>
      </c>
      <c r="FVJ165" s="10">
        <f>general_device_image.description</f>
        <v>0</v>
      </c>
      <c r="FVK165" s="10">
        <f>general_device_image.description</f>
        <v>0</v>
      </c>
      <c r="FVL165" s="10">
        <f>general_device_image.description</f>
        <v>0</v>
      </c>
      <c r="FVM165" s="10">
        <f>general_device_image.description</f>
        <v>0</v>
      </c>
      <c r="FVN165" s="10">
        <f>general_device_image.description</f>
        <v>0</v>
      </c>
      <c r="FVO165" s="10">
        <f>general_device_image.description</f>
        <v>0</v>
      </c>
      <c r="FVP165" s="10">
        <f>general_device_image.description</f>
        <v>0</v>
      </c>
      <c r="FVQ165" s="10">
        <f>general_device_image.description</f>
        <v>0</v>
      </c>
      <c r="FVR165" s="10">
        <f>general_device_image.description</f>
        <v>0</v>
      </c>
      <c r="FVS165" s="10">
        <f>general_device_image.description</f>
        <v>0</v>
      </c>
      <c r="FVT165" s="10">
        <f>general_device_image.description</f>
        <v>0</v>
      </c>
      <c r="FVU165" s="10">
        <f>general_device_image.description</f>
        <v>0</v>
      </c>
      <c r="FVV165" s="10">
        <f>general_device_image.description</f>
        <v>0</v>
      </c>
      <c r="FVW165" s="10">
        <f>general_device_image.description</f>
        <v>0</v>
      </c>
      <c r="FVX165" s="10">
        <f>general_device_image.description</f>
        <v>0</v>
      </c>
      <c r="FVY165" s="10">
        <f>general_device_image.description</f>
        <v>0</v>
      </c>
      <c r="FVZ165" s="10">
        <f>general_device_image.description</f>
        <v>0</v>
      </c>
      <c r="FWA165" s="10">
        <f>general_device_image.description</f>
        <v>0</v>
      </c>
      <c r="FWB165" s="10">
        <f>general_device_image.description</f>
        <v>0</v>
      </c>
      <c r="FWC165" s="10">
        <f>general_device_image.description</f>
        <v>0</v>
      </c>
      <c r="FWD165" s="10">
        <f>general_device_image.description</f>
        <v>0</v>
      </c>
      <c r="FWE165" s="10">
        <f>general_device_image.description</f>
        <v>0</v>
      </c>
      <c r="FWF165" s="10">
        <f>general_device_image.description</f>
        <v>0</v>
      </c>
      <c r="FWG165" s="10">
        <f>general_device_image.description</f>
        <v>0</v>
      </c>
      <c r="FWH165" s="10">
        <f>general_device_image.description</f>
        <v>0</v>
      </c>
      <c r="FWI165" s="10">
        <f>general_device_image.description</f>
        <v>0</v>
      </c>
      <c r="FWJ165" s="10">
        <f>general_device_image.description</f>
        <v>0</v>
      </c>
      <c r="FWK165" s="10">
        <f>general_device_image.description</f>
        <v>0</v>
      </c>
      <c r="FWL165" s="10">
        <f>general_device_image.description</f>
        <v>0</v>
      </c>
      <c r="FWM165" s="10">
        <f>general_device_image.description</f>
        <v>0</v>
      </c>
      <c r="FWN165" s="10">
        <f>general_device_image.description</f>
        <v>0</v>
      </c>
      <c r="FWO165" s="10">
        <f>general_device_image.description</f>
        <v>0</v>
      </c>
      <c r="FWP165" s="10">
        <f>general_device_image.description</f>
        <v>0</v>
      </c>
      <c r="FWQ165" s="10">
        <f>general_device_image.description</f>
        <v>0</v>
      </c>
      <c r="FWR165" s="10">
        <f>general_device_image.description</f>
        <v>0</v>
      </c>
      <c r="FWS165" s="10">
        <f>general_device_image.description</f>
        <v>0</v>
      </c>
      <c r="FWT165" s="10">
        <f>general_device_image.description</f>
        <v>0</v>
      </c>
      <c r="FWU165" s="10">
        <f>general_device_image.description</f>
        <v>0</v>
      </c>
      <c r="FWV165" s="10">
        <f>general_device_image.description</f>
        <v>0</v>
      </c>
      <c r="FWW165" s="10">
        <f>general_device_image.description</f>
        <v>0</v>
      </c>
      <c r="FWX165" s="10">
        <f>general_device_image.description</f>
        <v>0</v>
      </c>
      <c r="FWY165" s="10">
        <f>general_device_image.description</f>
        <v>0</v>
      </c>
      <c r="FWZ165" s="10">
        <f>general_device_image.description</f>
        <v>0</v>
      </c>
      <c r="FXA165" s="10">
        <f>general_device_image.description</f>
        <v>0</v>
      </c>
      <c r="FXB165" s="10">
        <f>general_device_image.description</f>
        <v>0</v>
      </c>
      <c r="FXC165" s="10">
        <f>general_device_image.description</f>
        <v>0</v>
      </c>
      <c r="FXD165" s="10">
        <f>general_device_image.description</f>
        <v>0</v>
      </c>
      <c r="FXE165" s="10">
        <f>general_device_image.description</f>
        <v>0</v>
      </c>
      <c r="FXF165" s="10">
        <f>general_device_image.description</f>
        <v>0</v>
      </c>
      <c r="FXG165" s="10">
        <f>general_device_image.description</f>
        <v>0</v>
      </c>
      <c r="FXH165" s="10">
        <f>general_device_image.description</f>
        <v>0</v>
      </c>
      <c r="FXI165" s="10">
        <f>general_device_image.description</f>
        <v>0</v>
      </c>
      <c r="FXJ165" s="10">
        <f>general_device_image.description</f>
        <v>0</v>
      </c>
      <c r="FXK165" s="10">
        <f>general_device_image.description</f>
        <v>0</v>
      </c>
      <c r="FXL165" s="10">
        <f>general_device_image.description</f>
        <v>0</v>
      </c>
      <c r="FXM165" s="10">
        <f>general_device_image.description</f>
        <v>0</v>
      </c>
      <c r="FXN165" s="10">
        <f>general_device_image.description</f>
        <v>0</v>
      </c>
      <c r="FXO165" s="10">
        <f>general_device_image.description</f>
        <v>0</v>
      </c>
      <c r="FXP165" s="10">
        <f>general_device_image.description</f>
        <v>0</v>
      </c>
      <c r="FXQ165" s="10">
        <f>general_device_image.description</f>
        <v>0</v>
      </c>
      <c r="FXR165" s="10">
        <f>general_device_image.description</f>
        <v>0</v>
      </c>
      <c r="FXS165" s="10">
        <f>general_device_image.description</f>
        <v>0</v>
      </c>
      <c r="FXT165" s="10">
        <f>general_device_image.description</f>
        <v>0</v>
      </c>
      <c r="FXU165" s="10">
        <f>general_device_image.description</f>
        <v>0</v>
      </c>
      <c r="FXV165" s="10">
        <f>general_device_image.description</f>
        <v>0</v>
      </c>
      <c r="FXW165" s="10">
        <f>general_device_image.description</f>
        <v>0</v>
      </c>
      <c r="FXX165" s="10">
        <f>general_device_image.description</f>
        <v>0</v>
      </c>
      <c r="FXY165" s="10">
        <f>general_device_image.description</f>
        <v>0</v>
      </c>
      <c r="FXZ165" s="10">
        <f>general_device_image.description</f>
        <v>0</v>
      </c>
      <c r="FYA165" s="10">
        <f>general_device_image.description</f>
        <v>0</v>
      </c>
      <c r="FYB165" s="10">
        <f>general_device_image.description</f>
        <v>0</v>
      </c>
      <c r="FYC165" s="10">
        <f>general_device_image.description</f>
        <v>0</v>
      </c>
      <c r="FYD165" s="10">
        <f>general_device_image.description</f>
        <v>0</v>
      </c>
      <c r="FYE165" s="10">
        <f>general_device_image.description</f>
        <v>0</v>
      </c>
      <c r="FYF165" s="10">
        <f>general_device_image.description</f>
        <v>0</v>
      </c>
      <c r="FYG165" s="10">
        <f>general_device_image.description</f>
        <v>0</v>
      </c>
      <c r="FYH165" s="10">
        <f>general_device_image.description</f>
        <v>0</v>
      </c>
      <c r="FYI165" s="10">
        <f>general_device_image.description</f>
        <v>0</v>
      </c>
      <c r="FYJ165" s="10">
        <f>general_device_image.description</f>
        <v>0</v>
      </c>
      <c r="FYK165" s="10">
        <f>general_device_image.description</f>
        <v>0</v>
      </c>
      <c r="FYL165" s="10">
        <f>general_device_image.description</f>
        <v>0</v>
      </c>
      <c r="FYM165" s="10">
        <f>general_device_image.description</f>
        <v>0</v>
      </c>
      <c r="FYN165" s="10">
        <f>general_device_image.description</f>
        <v>0</v>
      </c>
      <c r="FYO165" s="10">
        <f>general_device_image.description</f>
        <v>0</v>
      </c>
      <c r="FYP165" s="10">
        <f>general_device_image.description</f>
        <v>0</v>
      </c>
      <c r="FYQ165" s="10">
        <f>general_device_image.description</f>
        <v>0</v>
      </c>
      <c r="FYR165" s="10">
        <f>general_device_image.description</f>
        <v>0</v>
      </c>
      <c r="FYS165" s="10">
        <f>general_device_image.description</f>
        <v>0</v>
      </c>
      <c r="FYT165" s="10">
        <f>general_device_image.description</f>
        <v>0</v>
      </c>
      <c r="FYU165" s="10">
        <f>general_device_image.description</f>
        <v>0</v>
      </c>
      <c r="FYV165" s="10">
        <f>general_device_image.description</f>
        <v>0</v>
      </c>
      <c r="FYW165" s="10">
        <f>general_device_image.description</f>
        <v>0</v>
      </c>
      <c r="FYX165" s="10">
        <f>general_device_image.description</f>
        <v>0</v>
      </c>
      <c r="FYY165" s="10">
        <f>general_device_image.description</f>
        <v>0</v>
      </c>
      <c r="FYZ165" s="10">
        <f>general_device_image.description</f>
        <v>0</v>
      </c>
      <c r="FZA165" s="10">
        <f>general_device_image.description</f>
        <v>0</v>
      </c>
      <c r="FZB165" s="10">
        <f>general_device_image.description</f>
        <v>0</v>
      </c>
      <c r="FZC165" s="10">
        <f>general_device_image.description</f>
        <v>0</v>
      </c>
      <c r="FZD165" s="10">
        <f>general_device_image.description</f>
        <v>0</v>
      </c>
      <c r="FZE165" s="10">
        <f>general_device_image.description</f>
        <v>0</v>
      </c>
      <c r="FZF165" s="10">
        <f>general_device_image.description</f>
        <v>0</v>
      </c>
      <c r="FZG165" s="10">
        <f>general_device_image.description</f>
        <v>0</v>
      </c>
      <c r="FZH165" s="10">
        <f>general_device_image.description</f>
        <v>0</v>
      </c>
      <c r="FZI165" s="10">
        <f>general_device_image.description</f>
        <v>0</v>
      </c>
      <c r="FZJ165" s="10">
        <f>general_device_image.description</f>
        <v>0</v>
      </c>
      <c r="FZK165" s="10">
        <f>general_device_image.description</f>
        <v>0</v>
      </c>
      <c r="FZL165" s="10">
        <f>general_device_image.description</f>
        <v>0</v>
      </c>
      <c r="FZM165" s="10">
        <f>general_device_image.description</f>
        <v>0</v>
      </c>
      <c r="FZN165" s="10">
        <f>general_device_image.description</f>
        <v>0</v>
      </c>
      <c r="FZO165" s="10">
        <f>general_device_image.description</f>
        <v>0</v>
      </c>
      <c r="FZP165" s="10">
        <f>general_device_image.description</f>
        <v>0</v>
      </c>
      <c r="FZQ165" s="10">
        <f>general_device_image.description</f>
        <v>0</v>
      </c>
      <c r="FZR165" s="10">
        <f>general_device_image.description</f>
        <v>0</v>
      </c>
      <c r="FZS165" s="10">
        <f>general_device_image.description</f>
        <v>0</v>
      </c>
      <c r="FZT165" s="10">
        <f>general_device_image.description</f>
        <v>0</v>
      </c>
      <c r="FZU165" s="10">
        <f>general_device_image.description</f>
        <v>0</v>
      </c>
      <c r="FZV165" s="10">
        <f>general_device_image.description</f>
        <v>0</v>
      </c>
      <c r="FZW165" s="10">
        <f>general_device_image.description</f>
        <v>0</v>
      </c>
      <c r="FZX165" s="10">
        <f>general_device_image.description</f>
        <v>0</v>
      </c>
      <c r="FZY165" s="10">
        <f>general_device_image.description</f>
        <v>0</v>
      </c>
      <c r="FZZ165" s="10">
        <f>general_device_image.description</f>
        <v>0</v>
      </c>
      <c r="GAA165" s="10">
        <f>general_device_image.description</f>
        <v>0</v>
      </c>
      <c r="GAB165" s="10">
        <f>general_device_image.description</f>
        <v>0</v>
      </c>
      <c r="GAC165" s="10">
        <f>general_device_image.description</f>
        <v>0</v>
      </c>
      <c r="GAD165" s="10">
        <f>general_device_image.description</f>
        <v>0</v>
      </c>
      <c r="GAE165" s="10">
        <f>general_device_image.description</f>
        <v>0</v>
      </c>
      <c r="GAF165" s="10">
        <f>general_device_image.description</f>
        <v>0</v>
      </c>
      <c r="GAG165" s="10">
        <f>general_device_image.description</f>
        <v>0</v>
      </c>
      <c r="GAH165" s="10">
        <f>general_device_image.description</f>
        <v>0</v>
      </c>
      <c r="GAI165" s="10">
        <f>general_device_image.description</f>
        <v>0</v>
      </c>
      <c r="GAJ165" s="10">
        <f>general_device_image.description</f>
        <v>0</v>
      </c>
      <c r="GAK165" s="10">
        <f>general_device_image.description</f>
        <v>0</v>
      </c>
      <c r="GAL165" s="10">
        <f>general_device_image.description</f>
        <v>0</v>
      </c>
      <c r="GAM165" s="10">
        <f>general_device_image.description</f>
        <v>0</v>
      </c>
      <c r="GAN165" s="10">
        <f>general_device_image.description</f>
        <v>0</v>
      </c>
      <c r="GAO165" s="10">
        <f>general_device_image.description</f>
        <v>0</v>
      </c>
      <c r="GAP165" s="10">
        <f>general_device_image.description</f>
        <v>0</v>
      </c>
      <c r="GAQ165" s="10">
        <f>general_device_image.description</f>
        <v>0</v>
      </c>
      <c r="GAR165" s="10">
        <f>general_device_image.description</f>
        <v>0</v>
      </c>
      <c r="GAS165" s="10">
        <f>general_device_image.description</f>
        <v>0</v>
      </c>
      <c r="GAT165" s="10">
        <f>general_device_image.description</f>
        <v>0</v>
      </c>
      <c r="GAU165" s="10">
        <f>general_device_image.description</f>
        <v>0</v>
      </c>
      <c r="GAV165" s="10">
        <f>general_device_image.description</f>
        <v>0</v>
      </c>
      <c r="GAW165" s="10">
        <f>general_device_image.description</f>
        <v>0</v>
      </c>
      <c r="GAX165" s="10">
        <f>general_device_image.description</f>
        <v>0</v>
      </c>
      <c r="GAY165" s="10">
        <f>general_device_image.description</f>
        <v>0</v>
      </c>
      <c r="GAZ165" s="10">
        <f>general_device_image.description</f>
        <v>0</v>
      </c>
      <c r="GBA165" s="10">
        <f>general_device_image.description</f>
        <v>0</v>
      </c>
      <c r="GBB165" s="10">
        <f>general_device_image.description</f>
        <v>0</v>
      </c>
      <c r="GBC165" s="10">
        <f>general_device_image.description</f>
        <v>0</v>
      </c>
      <c r="GBD165" s="10">
        <f>general_device_image.description</f>
        <v>0</v>
      </c>
      <c r="GBE165" s="10">
        <f>general_device_image.description</f>
        <v>0</v>
      </c>
      <c r="GBF165" s="10">
        <f>general_device_image.description</f>
        <v>0</v>
      </c>
      <c r="GBG165" s="10">
        <f>general_device_image.description</f>
        <v>0</v>
      </c>
      <c r="GBH165" s="10">
        <f>general_device_image.description</f>
        <v>0</v>
      </c>
      <c r="GBI165" s="10">
        <f>general_device_image.description</f>
        <v>0</v>
      </c>
      <c r="GBJ165" s="10">
        <f>general_device_image.description</f>
        <v>0</v>
      </c>
      <c r="GBK165" s="10">
        <f>general_device_image.description</f>
        <v>0</v>
      </c>
      <c r="GBL165" s="10">
        <f>general_device_image.description</f>
        <v>0</v>
      </c>
      <c r="GBM165" s="10">
        <f>general_device_image.description</f>
        <v>0</v>
      </c>
      <c r="GBN165" s="10">
        <f>general_device_image.description</f>
        <v>0</v>
      </c>
      <c r="GBO165" s="10">
        <f>general_device_image.description</f>
        <v>0</v>
      </c>
      <c r="GBP165" s="10">
        <f>general_device_image.description</f>
        <v>0</v>
      </c>
      <c r="GBQ165" s="10">
        <f>general_device_image.description</f>
        <v>0</v>
      </c>
      <c r="GBR165" s="10">
        <f>general_device_image.description</f>
        <v>0</v>
      </c>
      <c r="GBS165" s="10">
        <f>general_device_image.description</f>
        <v>0</v>
      </c>
      <c r="GBT165" s="10">
        <f>general_device_image.description</f>
        <v>0</v>
      </c>
      <c r="GBU165" s="10">
        <f>general_device_image.description</f>
        <v>0</v>
      </c>
      <c r="GBV165" s="10">
        <f>general_device_image.description</f>
        <v>0</v>
      </c>
      <c r="GBW165" s="10">
        <f>general_device_image.description</f>
        <v>0</v>
      </c>
      <c r="GBX165" s="10">
        <f>general_device_image.description</f>
        <v>0</v>
      </c>
      <c r="GBY165" s="10">
        <f>general_device_image.description</f>
        <v>0</v>
      </c>
      <c r="GBZ165" s="10">
        <f>general_device_image.description</f>
        <v>0</v>
      </c>
      <c r="GCA165" s="10">
        <f>general_device_image.description</f>
        <v>0</v>
      </c>
      <c r="GCB165" s="10">
        <f>general_device_image.description</f>
        <v>0</v>
      </c>
      <c r="GCC165" s="10">
        <f>general_device_image.description</f>
        <v>0</v>
      </c>
      <c r="GCD165" s="10">
        <f>general_device_image.description</f>
        <v>0</v>
      </c>
      <c r="GCE165" s="10">
        <f>general_device_image.description</f>
        <v>0</v>
      </c>
      <c r="GCF165" s="10">
        <f>general_device_image.description</f>
        <v>0</v>
      </c>
      <c r="GCG165" s="10">
        <f>general_device_image.description</f>
        <v>0</v>
      </c>
      <c r="GCH165" s="10">
        <f>general_device_image.description</f>
        <v>0</v>
      </c>
      <c r="GCI165" s="10">
        <f>general_device_image.description</f>
        <v>0</v>
      </c>
      <c r="GCJ165" s="10">
        <f>general_device_image.description</f>
        <v>0</v>
      </c>
      <c r="GCK165" s="10">
        <f>general_device_image.description</f>
        <v>0</v>
      </c>
      <c r="GCL165" s="10">
        <f>general_device_image.description</f>
        <v>0</v>
      </c>
      <c r="GCM165" s="10">
        <f>general_device_image.description</f>
        <v>0</v>
      </c>
      <c r="GCN165" s="10">
        <f>general_device_image.description</f>
        <v>0</v>
      </c>
      <c r="GCO165" s="10">
        <f>general_device_image.description</f>
        <v>0</v>
      </c>
      <c r="GCP165" s="10">
        <f>general_device_image.description</f>
        <v>0</v>
      </c>
      <c r="GCQ165" s="10">
        <f>general_device_image.description</f>
        <v>0</v>
      </c>
      <c r="GCR165" s="10">
        <f>general_device_image.description</f>
        <v>0</v>
      </c>
      <c r="GCS165" s="10">
        <f>general_device_image.description</f>
        <v>0</v>
      </c>
      <c r="GCT165" s="10">
        <f>general_device_image.description</f>
        <v>0</v>
      </c>
      <c r="GCU165" s="10">
        <f>general_device_image.description</f>
        <v>0</v>
      </c>
      <c r="GCV165" s="10">
        <f>general_device_image.description</f>
        <v>0</v>
      </c>
      <c r="GCW165" s="10">
        <f>general_device_image.description</f>
        <v>0</v>
      </c>
      <c r="GCX165" s="10">
        <f>general_device_image.description</f>
        <v>0</v>
      </c>
      <c r="GCY165" s="10">
        <f>general_device_image.description</f>
        <v>0</v>
      </c>
      <c r="GCZ165" s="10">
        <f>general_device_image.description</f>
        <v>0</v>
      </c>
      <c r="GDA165" s="10">
        <f>general_device_image.description</f>
        <v>0</v>
      </c>
      <c r="GDB165" s="10">
        <f>general_device_image.description</f>
        <v>0</v>
      </c>
      <c r="GDC165" s="10">
        <f>general_device_image.description</f>
        <v>0</v>
      </c>
      <c r="GDD165" s="10">
        <f>general_device_image.description</f>
        <v>0</v>
      </c>
      <c r="GDE165" s="10">
        <f>general_device_image.description</f>
        <v>0</v>
      </c>
      <c r="GDF165" s="10">
        <f>general_device_image.description</f>
        <v>0</v>
      </c>
      <c r="GDG165" s="10">
        <f>general_device_image.description</f>
        <v>0</v>
      </c>
      <c r="GDH165" s="10">
        <f>general_device_image.description</f>
        <v>0</v>
      </c>
      <c r="GDI165" s="10">
        <f>general_device_image.description</f>
        <v>0</v>
      </c>
      <c r="GDJ165" s="10">
        <f>general_device_image.description</f>
        <v>0</v>
      </c>
      <c r="GDK165" s="10">
        <f>general_device_image.description</f>
        <v>0</v>
      </c>
      <c r="GDL165" s="10">
        <f>general_device_image.description</f>
        <v>0</v>
      </c>
      <c r="GDM165" s="10">
        <f>general_device_image.description</f>
        <v>0</v>
      </c>
      <c r="GDN165" s="10">
        <f>general_device_image.description</f>
        <v>0</v>
      </c>
      <c r="GDO165" s="10">
        <f>general_device_image.description</f>
        <v>0</v>
      </c>
      <c r="GDP165" s="10">
        <f>general_device_image.description</f>
        <v>0</v>
      </c>
      <c r="GDQ165" s="10">
        <f>general_device_image.description</f>
        <v>0</v>
      </c>
      <c r="GDR165" s="10">
        <f>general_device_image.description</f>
        <v>0</v>
      </c>
      <c r="GDS165" s="10">
        <f>general_device_image.description</f>
        <v>0</v>
      </c>
      <c r="GDT165" s="10">
        <f>general_device_image.description</f>
        <v>0</v>
      </c>
      <c r="GDU165" s="10">
        <f>general_device_image.description</f>
        <v>0</v>
      </c>
      <c r="GDV165" s="10">
        <f>general_device_image.description</f>
        <v>0</v>
      </c>
      <c r="GDW165" s="10">
        <f>general_device_image.description</f>
        <v>0</v>
      </c>
      <c r="GDX165" s="10">
        <f>general_device_image.description</f>
        <v>0</v>
      </c>
      <c r="GDY165" s="10">
        <f>general_device_image.description</f>
        <v>0</v>
      </c>
      <c r="GDZ165" s="10">
        <f>general_device_image.description</f>
        <v>0</v>
      </c>
      <c r="GEA165" s="10">
        <f>general_device_image.description</f>
        <v>0</v>
      </c>
      <c r="GEB165" s="10">
        <f>general_device_image.description</f>
        <v>0</v>
      </c>
      <c r="GEC165" s="10">
        <f>general_device_image.description</f>
        <v>0</v>
      </c>
      <c r="GED165" s="10">
        <f>general_device_image.description</f>
        <v>0</v>
      </c>
      <c r="GEE165" s="10">
        <f>general_device_image.description</f>
        <v>0</v>
      </c>
      <c r="GEF165" s="10">
        <f>general_device_image.description</f>
        <v>0</v>
      </c>
      <c r="GEG165" s="10">
        <f>general_device_image.description</f>
        <v>0</v>
      </c>
      <c r="GEH165" s="10">
        <f>general_device_image.description</f>
        <v>0</v>
      </c>
      <c r="GEI165" s="10">
        <f>general_device_image.description</f>
        <v>0</v>
      </c>
      <c r="GEJ165" s="10">
        <f>general_device_image.description</f>
        <v>0</v>
      </c>
      <c r="GEK165" s="10">
        <f>general_device_image.description</f>
        <v>0</v>
      </c>
      <c r="GEL165" s="10">
        <f>general_device_image.description</f>
        <v>0</v>
      </c>
      <c r="GEM165" s="10">
        <f>general_device_image.description</f>
        <v>0</v>
      </c>
      <c r="GEN165" s="10">
        <f>general_device_image.description</f>
        <v>0</v>
      </c>
      <c r="GEO165" s="10">
        <f>general_device_image.description</f>
        <v>0</v>
      </c>
      <c r="GEP165" s="10">
        <f>general_device_image.description</f>
        <v>0</v>
      </c>
      <c r="GEQ165" s="10">
        <f>general_device_image.description</f>
        <v>0</v>
      </c>
      <c r="GER165" s="10">
        <f>general_device_image.description</f>
        <v>0</v>
      </c>
      <c r="GES165" s="10">
        <f>general_device_image.description</f>
        <v>0</v>
      </c>
      <c r="GET165" s="10">
        <f>general_device_image.description</f>
        <v>0</v>
      </c>
      <c r="GEU165" s="10">
        <f>general_device_image.description</f>
        <v>0</v>
      </c>
      <c r="GEV165" s="10">
        <f>general_device_image.description</f>
        <v>0</v>
      </c>
      <c r="GEW165" s="10">
        <f>general_device_image.description</f>
        <v>0</v>
      </c>
      <c r="GEX165" s="10">
        <f>general_device_image.description</f>
        <v>0</v>
      </c>
      <c r="GEY165" s="10">
        <f>general_device_image.description</f>
        <v>0</v>
      </c>
      <c r="GEZ165" s="10">
        <f>general_device_image.description</f>
        <v>0</v>
      </c>
      <c r="GFA165" s="10">
        <f>general_device_image.description</f>
        <v>0</v>
      </c>
      <c r="GFB165" s="10">
        <f>general_device_image.description</f>
        <v>0</v>
      </c>
      <c r="GFC165" s="10">
        <f>general_device_image.description</f>
        <v>0</v>
      </c>
      <c r="GFD165" s="10">
        <f>general_device_image.description</f>
        <v>0</v>
      </c>
      <c r="GFE165" s="10">
        <f>general_device_image.description</f>
        <v>0</v>
      </c>
      <c r="GFF165" s="10">
        <f>general_device_image.description</f>
        <v>0</v>
      </c>
      <c r="GFG165" s="10">
        <f>general_device_image.description</f>
        <v>0</v>
      </c>
      <c r="GFH165" s="10">
        <f>general_device_image.description</f>
        <v>0</v>
      </c>
      <c r="GFI165" s="10">
        <f>general_device_image.description</f>
        <v>0</v>
      </c>
      <c r="GFJ165" s="10">
        <f>general_device_image.description</f>
        <v>0</v>
      </c>
      <c r="GFK165" s="10">
        <f>general_device_image.description</f>
        <v>0</v>
      </c>
      <c r="GFL165" s="10">
        <f>general_device_image.description</f>
        <v>0</v>
      </c>
      <c r="GFM165" s="10">
        <f>general_device_image.description</f>
        <v>0</v>
      </c>
      <c r="GFN165" s="10">
        <f>general_device_image.description</f>
        <v>0</v>
      </c>
      <c r="GFO165" s="10">
        <f>general_device_image.description</f>
        <v>0</v>
      </c>
      <c r="GFP165" s="10">
        <f>general_device_image.description</f>
        <v>0</v>
      </c>
      <c r="GFQ165" s="10">
        <f>general_device_image.description</f>
        <v>0</v>
      </c>
      <c r="GFR165" s="10">
        <f>general_device_image.description</f>
        <v>0</v>
      </c>
      <c r="GFS165" s="10">
        <f>general_device_image.description</f>
        <v>0</v>
      </c>
      <c r="GFT165" s="10">
        <f>general_device_image.description</f>
        <v>0</v>
      </c>
      <c r="GFU165" s="10">
        <f>general_device_image.description</f>
        <v>0</v>
      </c>
      <c r="GFV165" s="10">
        <f>general_device_image.description</f>
        <v>0</v>
      </c>
      <c r="GFW165" s="10">
        <f>general_device_image.description</f>
        <v>0</v>
      </c>
      <c r="GFX165" s="10">
        <f>general_device_image.description</f>
        <v>0</v>
      </c>
      <c r="GFY165" s="10">
        <f>general_device_image.description</f>
        <v>0</v>
      </c>
      <c r="GFZ165" s="10">
        <f>general_device_image.description</f>
        <v>0</v>
      </c>
      <c r="GGA165" s="10">
        <f>general_device_image.description</f>
        <v>0</v>
      </c>
      <c r="GGB165" s="10">
        <f>general_device_image.description</f>
        <v>0</v>
      </c>
      <c r="GGC165" s="10">
        <f>general_device_image.description</f>
        <v>0</v>
      </c>
      <c r="GGD165" s="10">
        <f>general_device_image.description</f>
        <v>0</v>
      </c>
      <c r="GGE165" s="10">
        <f>general_device_image.description</f>
        <v>0</v>
      </c>
      <c r="GGF165" s="10">
        <f>general_device_image.description</f>
        <v>0</v>
      </c>
      <c r="GGG165" s="10">
        <f>general_device_image.description</f>
        <v>0</v>
      </c>
      <c r="GGH165" s="10">
        <f>general_device_image.description</f>
        <v>0</v>
      </c>
      <c r="GGI165" s="10">
        <f>general_device_image.description</f>
        <v>0</v>
      </c>
      <c r="GGJ165" s="10">
        <f>general_device_image.description</f>
        <v>0</v>
      </c>
      <c r="GGK165" s="10">
        <f>general_device_image.description</f>
        <v>0</v>
      </c>
      <c r="GGL165" s="10">
        <f>general_device_image.description</f>
        <v>0</v>
      </c>
      <c r="GGM165" s="10">
        <f>general_device_image.description</f>
        <v>0</v>
      </c>
      <c r="GGN165" s="10">
        <f>general_device_image.description</f>
        <v>0</v>
      </c>
      <c r="GGO165" s="10">
        <f>general_device_image.description</f>
        <v>0</v>
      </c>
      <c r="GGP165" s="10">
        <f>general_device_image.description</f>
        <v>0</v>
      </c>
      <c r="GGQ165" s="10">
        <f>general_device_image.description</f>
        <v>0</v>
      </c>
      <c r="GGR165" s="10">
        <f>general_device_image.description</f>
        <v>0</v>
      </c>
      <c r="GGS165" s="10">
        <f>general_device_image.description</f>
        <v>0</v>
      </c>
      <c r="GGT165" s="10">
        <f>general_device_image.description</f>
        <v>0</v>
      </c>
      <c r="GGU165" s="10">
        <f>general_device_image.description</f>
        <v>0</v>
      </c>
      <c r="GGV165" s="10">
        <f>general_device_image.description</f>
        <v>0</v>
      </c>
      <c r="GGW165" s="10">
        <f>general_device_image.description</f>
        <v>0</v>
      </c>
      <c r="GGX165" s="10">
        <f>general_device_image.description</f>
        <v>0</v>
      </c>
      <c r="GGY165" s="10">
        <f>general_device_image.description</f>
        <v>0</v>
      </c>
      <c r="GGZ165" s="10">
        <f>general_device_image.description</f>
        <v>0</v>
      </c>
      <c r="GHA165" s="10">
        <f>general_device_image.description</f>
        <v>0</v>
      </c>
      <c r="GHB165" s="10">
        <f>general_device_image.description</f>
        <v>0</v>
      </c>
      <c r="GHC165" s="10">
        <f>general_device_image.description</f>
        <v>0</v>
      </c>
      <c r="GHD165" s="10">
        <f>general_device_image.description</f>
        <v>0</v>
      </c>
      <c r="GHE165" s="10">
        <f>general_device_image.description</f>
        <v>0</v>
      </c>
      <c r="GHF165" s="10">
        <f>general_device_image.description</f>
        <v>0</v>
      </c>
      <c r="GHG165" s="10">
        <f>general_device_image.description</f>
        <v>0</v>
      </c>
      <c r="GHH165" s="10">
        <f>general_device_image.description</f>
        <v>0</v>
      </c>
      <c r="GHI165" s="10">
        <f>general_device_image.description</f>
        <v>0</v>
      </c>
      <c r="GHJ165" s="10">
        <f>general_device_image.description</f>
        <v>0</v>
      </c>
      <c r="GHK165" s="10">
        <f>general_device_image.description</f>
        <v>0</v>
      </c>
      <c r="GHL165" s="10">
        <f>general_device_image.description</f>
        <v>0</v>
      </c>
      <c r="GHM165" s="10">
        <f>general_device_image.description</f>
        <v>0</v>
      </c>
      <c r="GHN165" s="10">
        <f>general_device_image.description</f>
        <v>0</v>
      </c>
      <c r="GHO165" s="10">
        <f>general_device_image.description</f>
        <v>0</v>
      </c>
      <c r="GHP165" s="10">
        <f>general_device_image.description</f>
        <v>0</v>
      </c>
      <c r="GHQ165" s="10">
        <f>general_device_image.description</f>
        <v>0</v>
      </c>
      <c r="GHR165" s="10">
        <f>general_device_image.description</f>
        <v>0</v>
      </c>
      <c r="GHS165" s="10">
        <f>general_device_image.description</f>
        <v>0</v>
      </c>
      <c r="GHT165" s="10">
        <f>general_device_image.description</f>
        <v>0</v>
      </c>
      <c r="GHU165" s="10">
        <f>general_device_image.description</f>
        <v>0</v>
      </c>
      <c r="GHV165" s="10">
        <f>general_device_image.description</f>
        <v>0</v>
      </c>
      <c r="GHW165" s="10">
        <f>general_device_image.description</f>
        <v>0</v>
      </c>
      <c r="GHX165" s="10">
        <f>general_device_image.description</f>
        <v>0</v>
      </c>
      <c r="GHY165" s="10">
        <f>general_device_image.description</f>
        <v>0</v>
      </c>
      <c r="GHZ165" s="10">
        <f>general_device_image.description</f>
        <v>0</v>
      </c>
      <c r="GIA165" s="10">
        <f>general_device_image.description</f>
        <v>0</v>
      </c>
      <c r="GIB165" s="10">
        <f>general_device_image.description</f>
        <v>0</v>
      </c>
      <c r="GIC165" s="10">
        <f>general_device_image.description</f>
        <v>0</v>
      </c>
      <c r="GID165" s="10">
        <f>general_device_image.description</f>
        <v>0</v>
      </c>
      <c r="GIE165" s="10">
        <f>general_device_image.description</f>
        <v>0</v>
      </c>
      <c r="GIF165" s="10">
        <f>general_device_image.description</f>
        <v>0</v>
      </c>
      <c r="GIG165" s="10">
        <f>general_device_image.description</f>
        <v>0</v>
      </c>
      <c r="GIH165" s="10">
        <f>general_device_image.description</f>
        <v>0</v>
      </c>
      <c r="GII165" s="10">
        <f>general_device_image.description</f>
        <v>0</v>
      </c>
      <c r="GIJ165" s="10">
        <f>general_device_image.description</f>
        <v>0</v>
      </c>
      <c r="GIK165" s="10">
        <f>general_device_image.description</f>
        <v>0</v>
      </c>
      <c r="GIL165" s="10">
        <f>general_device_image.description</f>
        <v>0</v>
      </c>
      <c r="GIM165" s="10">
        <f>general_device_image.description</f>
        <v>0</v>
      </c>
      <c r="GIN165" s="10">
        <f>general_device_image.description</f>
        <v>0</v>
      </c>
      <c r="GIO165" s="10">
        <f>general_device_image.description</f>
        <v>0</v>
      </c>
      <c r="GIP165" s="10">
        <f>general_device_image.description</f>
        <v>0</v>
      </c>
      <c r="GIQ165" s="10">
        <f>general_device_image.description</f>
        <v>0</v>
      </c>
      <c r="GIR165" s="10">
        <f>general_device_image.description</f>
        <v>0</v>
      </c>
      <c r="GIS165" s="10">
        <f>general_device_image.description</f>
        <v>0</v>
      </c>
      <c r="GIT165" s="10">
        <f>general_device_image.description</f>
        <v>0</v>
      </c>
      <c r="GIU165" s="10">
        <f>general_device_image.description</f>
        <v>0</v>
      </c>
      <c r="GIV165" s="10">
        <f>general_device_image.description</f>
        <v>0</v>
      </c>
      <c r="GIW165" s="10">
        <f>general_device_image.description</f>
        <v>0</v>
      </c>
      <c r="GIX165" s="10">
        <f>general_device_image.description</f>
        <v>0</v>
      </c>
      <c r="GIY165" s="10">
        <f>general_device_image.description</f>
        <v>0</v>
      </c>
      <c r="GIZ165" s="10">
        <f>general_device_image.description</f>
        <v>0</v>
      </c>
      <c r="GJA165" s="10">
        <f>general_device_image.description</f>
        <v>0</v>
      </c>
      <c r="GJB165" s="10">
        <f>general_device_image.description</f>
        <v>0</v>
      </c>
      <c r="GJC165" s="10">
        <f>general_device_image.description</f>
        <v>0</v>
      </c>
      <c r="GJD165" s="10">
        <f>general_device_image.description</f>
        <v>0</v>
      </c>
      <c r="GJE165" s="10">
        <f>general_device_image.description</f>
        <v>0</v>
      </c>
      <c r="GJF165" s="10">
        <f>general_device_image.description</f>
        <v>0</v>
      </c>
      <c r="GJG165" s="10">
        <f>general_device_image.description</f>
        <v>0</v>
      </c>
      <c r="GJH165" s="10">
        <f>general_device_image.description</f>
        <v>0</v>
      </c>
      <c r="GJI165" s="10">
        <f>general_device_image.description</f>
        <v>0</v>
      </c>
      <c r="GJJ165" s="10">
        <f>general_device_image.description</f>
        <v>0</v>
      </c>
      <c r="GJK165" s="10">
        <f>general_device_image.description</f>
        <v>0</v>
      </c>
      <c r="GJL165" s="10">
        <f>general_device_image.description</f>
        <v>0</v>
      </c>
      <c r="GJM165" s="10">
        <f>general_device_image.description</f>
        <v>0</v>
      </c>
      <c r="GJN165" s="10">
        <f>general_device_image.description</f>
        <v>0</v>
      </c>
      <c r="GJO165" s="10">
        <f>general_device_image.description</f>
        <v>0</v>
      </c>
      <c r="GJP165" s="10">
        <f>general_device_image.description</f>
        <v>0</v>
      </c>
      <c r="GJQ165" s="10">
        <f>general_device_image.description</f>
        <v>0</v>
      </c>
      <c r="GJR165" s="10">
        <f>general_device_image.description</f>
        <v>0</v>
      </c>
      <c r="GJS165" s="10">
        <f>general_device_image.description</f>
        <v>0</v>
      </c>
      <c r="GJT165" s="10">
        <f>general_device_image.description</f>
        <v>0</v>
      </c>
      <c r="GJU165" s="10">
        <f>general_device_image.description</f>
        <v>0</v>
      </c>
      <c r="GJV165" s="10">
        <f>general_device_image.description</f>
        <v>0</v>
      </c>
      <c r="GJW165" s="10">
        <f>general_device_image.description</f>
        <v>0</v>
      </c>
      <c r="GJX165" s="10">
        <f>general_device_image.description</f>
        <v>0</v>
      </c>
      <c r="GJY165" s="10">
        <f>general_device_image.description</f>
        <v>0</v>
      </c>
      <c r="GJZ165" s="10">
        <f>general_device_image.description</f>
        <v>0</v>
      </c>
      <c r="GKA165" s="10">
        <f>general_device_image.description</f>
        <v>0</v>
      </c>
      <c r="GKB165" s="10">
        <f>general_device_image.description</f>
        <v>0</v>
      </c>
      <c r="GKC165" s="10">
        <f>general_device_image.description</f>
        <v>0</v>
      </c>
      <c r="GKD165" s="10">
        <f>general_device_image.description</f>
        <v>0</v>
      </c>
      <c r="GKE165" s="10">
        <f>general_device_image.description</f>
        <v>0</v>
      </c>
      <c r="GKF165" s="10">
        <f>general_device_image.description</f>
        <v>0</v>
      </c>
      <c r="GKG165" s="10">
        <f>general_device_image.description</f>
        <v>0</v>
      </c>
      <c r="GKH165" s="10">
        <f>general_device_image.description</f>
        <v>0</v>
      </c>
      <c r="GKI165" s="10">
        <f>general_device_image.description</f>
        <v>0</v>
      </c>
      <c r="GKJ165" s="10">
        <f>general_device_image.description</f>
        <v>0</v>
      </c>
      <c r="GKK165" s="10">
        <f>general_device_image.description</f>
        <v>0</v>
      </c>
      <c r="GKL165" s="10">
        <f>general_device_image.description</f>
        <v>0</v>
      </c>
      <c r="GKM165" s="10">
        <f>general_device_image.description</f>
        <v>0</v>
      </c>
      <c r="GKN165" s="10">
        <f>general_device_image.description</f>
        <v>0</v>
      </c>
      <c r="GKO165" s="10">
        <f>general_device_image.description</f>
        <v>0</v>
      </c>
      <c r="GKP165" s="10">
        <f>general_device_image.description</f>
        <v>0</v>
      </c>
      <c r="GKQ165" s="10">
        <f>general_device_image.description</f>
        <v>0</v>
      </c>
      <c r="GKR165" s="10">
        <f>general_device_image.description</f>
        <v>0</v>
      </c>
      <c r="GKS165" s="10">
        <f>general_device_image.description</f>
        <v>0</v>
      </c>
      <c r="GKT165" s="10">
        <f>general_device_image.description</f>
        <v>0</v>
      </c>
      <c r="GKU165" s="10">
        <f>general_device_image.description</f>
        <v>0</v>
      </c>
      <c r="GKV165" s="10">
        <f>general_device_image.description</f>
        <v>0</v>
      </c>
      <c r="GKW165" s="10">
        <f>general_device_image.description</f>
        <v>0</v>
      </c>
      <c r="GKX165" s="10">
        <f>general_device_image.description</f>
        <v>0</v>
      </c>
      <c r="GKY165" s="10">
        <f>general_device_image.description</f>
        <v>0</v>
      </c>
      <c r="GKZ165" s="10">
        <f>general_device_image.description</f>
        <v>0</v>
      </c>
      <c r="GLA165" s="10">
        <f>general_device_image.description</f>
        <v>0</v>
      </c>
      <c r="GLB165" s="10">
        <f>general_device_image.description</f>
        <v>0</v>
      </c>
      <c r="GLC165" s="10">
        <f>general_device_image.description</f>
        <v>0</v>
      </c>
      <c r="GLD165" s="10">
        <f>general_device_image.description</f>
        <v>0</v>
      </c>
      <c r="GLE165" s="10">
        <f>general_device_image.description</f>
        <v>0</v>
      </c>
      <c r="GLF165" s="10">
        <f>general_device_image.description</f>
        <v>0</v>
      </c>
      <c r="GLG165" s="10">
        <f>general_device_image.description</f>
        <v>0</v>
      </c>
      <c r="GLH165" s="10">
        <f>general_device_image.description</f>
        <v>0</v>
      </c>
      <c r="GLI165" s="10">
        <f>general_device_image.description</f>
        <v>0</v>
      </c>
      <c r="GLJ165" s="10">
        <f>general_device_image.description</f>
        <v>0</v>
      </c>
      <c r="GLK165" s="10">
        <f>general_device_image.description</f>
        <v>0</v>
      </c>
      <c r="GLL165" s="10">
        <f>general_device_image.description</f>
        <v>0</v>
      </c>
      <c r="GLM165" s="10">
        <f>general_device_image.description</f>
        <v>0</v>
      </c>
      <c r="GLN165" s="10">
        <f>general_device_image.description</f>
        <v>0</v>
      </c>
      <c r="GLO165" s="10">
        <f>general_device_image.description</f>
        <v>0</v>
      </c>
      <c r="GLP165" s="10">
        <f>general_device_image.description</f>
        <v>0</v>
      </c>
      <c r="GLQ165" s="10">
        <f>general_device_image.description</f>
        <v>0</v>
      </c>
      <c r="GLR165" s="10">
        <f>general_device_image.description</f>
        <v>0</v>
      </c>
      <c r="GLS165" s="10">
        <f>general_device_image.description</f>
        <v>0</v>
      </c>
      <c r="GLT165" s="10">
        <f>general_device_image.description</f>
        <v>0</v>
      </c>
      <c r="GLU165" s="10">
        <f>general_device_image.description</f>
        <v>0</v>
      </c>
      <c r="GLV165" s="10">
        <f>general_device_image.description</f>
        <v>0</v>
      </c>
      <c r="GLW165" s="10">
        <f>general_device_image.description</f>
        <v>0</v>
      </c>
      <c r="GLX165" s="10">
        <f>general_device_image.description</f>
        <v>0</v>
      </c>
      <c r="GLY165" s="10">
        <f>general_device_image.description</f>
        <v>0</v>
      </c>
      <c r="GLZ165" s="10">
        <f>general_device_image.description</f>
        <v>0</v>
      </c>
      <c r="GMA165" s="10">
        <f>general_device_image.description</f>
        <v>0</v>
      </c>
      <c r="GMB165" s="10">
        <f>general_device_image.description</f>
        <v>0</v>
      </c>
      <c r="GMC165" s="10">
        <f>general_device_image.description</f>
        <v>0</v>
      </c>
      <c r="GMD165" s="10">
        <f>general_device_image.description</f>
        <v>0</v>
      </c>
      <c r="GME165" s="10">
        <f>general_device_image.description</f>
        <v>0</v>
      </c>
      <c r="GMF165" s="10">
        <f>general_device_image.description</f>
        <v>0</v>
      </c>
      <c r="GMG165" s="10">
        <f>general_device_image.description</f>
        <v>0</v>
      </c>
      <c r="GMH165" s="10">
        <f>general_device_image.description</f>
        <v>0</v>
      </c>
      <c r="GMI165" s="10">
        <f>general_device_image.description</f>
        <v>0</v>
      </c>
      <c r="GMJ165" s="10">
        <f>general_device_image.description</f>
        <v>0</v>
      </c>
      <c r="GMK165" s="10">
        <f>general_device_image.description</f>
        <v>0</v>
      </c>
      <c r="GML165" s="10">
        <f>general_device_image.description</f>
        <v>0</v>
      </c>
      <c r="GMM165" s="10">
        <f>general_device_image.description</f>
        <v>0</v>
      </c>
      <c r="GMN165" s="10">
        <f>general_device_image.description</f>
        <v>0</v>
      </c>
      <c r="GMO165" s="10">
        <f>general_device_image.description</f>
        <v>0</v>
      </c>
      <c r="GMP165" s="10">
        <f>general_device_image.description</f>
        <v>0</v>
      </c>
      <c r="GMQ165" s="10">
        <f>general_device_image.description</f>
        <v>0</v>
      </c>
      <c r="GMR165" s="10">
        <f>general_device_image.description</f>
        <v>0</v>
      </c>
      <c r="GMS165" s="10">
        <f>general_device_image.description</f>
        <v>0</v>
      </c>
      <c r="GMT165" s="10">
        <f>general_device_image.description</f>
        <v>0</v>
      </c>
      <c r="GMU165" s="10">
        <f>general_device_image.description</f>
        <v>0</v>
      </c>
      <c r="GMV165" s="10">
        <f>general_device_image.description</f>
        <v>0</v>
      </c>
      <c r="GMW165" s="10">
        <f>general_device_image.description</f>
        <v>0</v>
      </c>
      <c r="GMX165" s="10">
        <f>general_device_image.description</f>
        <v>0</v>
      </c>
      <c r="GMY165" s="10">
        <f>general_device_image.description</f>
        <v>0</v>
      </c>
      <c r="GMZ165" s="10">
        <f>general_device_image.description</f>
        <v>0</v>
      </c>
      <c r="GNA165" s="10">
        <f>general_device_image.description</f>
        <v>0</v>
      </c>
      <c r="GNB165" s="10">
        <f>general_device_image.description</f>
        <v>0</v>
      </c>
      <c r="GNC165" s="10">
        <f>general_device_image.description</f>
        <v>0</v>
      </c>
      <c r="GND165" s="10">
        <f>general_device_image.description</f>
        <v>0</v>
      </c>
      <c r="GNE165" s="10">
        <f>general_device_image.description</f>
        <v>0</v>
      </c>
      <c r="GNF165" s="10">
        <f>general_device_image.description</f>
        <v>0</v>
      </c>
      <c r="GNG165" s="10">
        <f>general_device_image.description</f>
        <v>0</v>
      </c>
      <c r="GNH165" s="10">
        <f>general_device_image.description</f>
        <v>0</v>
      </c>
      <c r="GNI165" s="10">
        <f>general_device_image.description</f>
        <v>0</v>
      </c>
      <c r="GNJ165" s="10">
        <f>general_device_image.description</f>
        <v>0</v>
      </c>
      <c r="GNK165" s="10">
        <f>general_device_image.description</f>
        <v>0</v>
      </c>
      <c r="GNL165" s="10">
        <f>general_device_image.description</f>
        <v>0</v>
      </c>
      <c r="GNM165" s="10">
        <f>general_device_image.description</f>
        <v>0</v>
      </c>
      <c r="GNN165" s="10">
        <f>general_device_image.description</f>
        <v>0</v>
      </c>
      <c r="GNO165" s="10">
        <f>general_device_image.description</f>
        <v>0</v>
      </c>
      <c r="GNP165" s="10">
        <f>general_device_image.description</f>
        <v>0</v>
      </c>
      <c r="GNQ165" s="10">
        <f>general_device_image.description</f>
        <v>0</v>
      </c>
      <c r="GNR165" s="10">
        <f>general_device_image.description</f>
        <v>0</v>
      </c>
      <c r="GNS165" s="10">
        <f>general_device_image.description</f>
        <v>0</v>
      </c>
      <c r="GNT165" s="10">
        <f>general_device_image.description</f>
        <v>0</v>
      </c>
      <c r="GNU165" s="10">
        <f>general_device_image.description</f>
        <v>0</v>
      </c>
      <c r="GNV165" s="10">
        <f>general_device_image.description</f>
        <v>0</v>
      </c>
      <c r="GNW165" s="10">
        <f>general_device_image.description</f>
        <v>0</v>
      </c>
      <c r="GNX165" s="10">
        <f>general_device_image.description</f>
        <v>0</v>
      </c>
      <c r="GNY165" s="10">
        <f>general_device_image.description</f>
        <v>0</v>
      </c>
      <c r="GNZ165" s="10">
        <f>general_device_image.description</f>
        <v>0</v>
      </c>
      <c r="GOA165" s="10">
        <f>general_device_image.description</f>
        <v>0</v>
      </c>
      <c r="GOB165" s="10">
        <f>general_device_image.description</f>
        <v>0</v>
      </c>
      <c r="GOC165" s="10">
        <f>general_device_image.description</f>
        <v>0</v>
      </c>
      <c r="GOD165" s="10">
        <f>general_device_image.description</f>
        <v>0</v>
      </c>
      <c r="GOE165" s="10">
        <f>general_device_image.description</f>
        <v>0</v>
      </c>
      <c r="GOF165" s="10">
        <f>general_device_image.description</f>
        <v>0</v>
      </c>
      <c r="GOG165" s="10">
        <f>general_device_image.description</f>
        <v>0</v>
      </c>
      <c r="GOH165" s="10">
        <f>general_device_image.description</f>
        <v>0</v>
      </c>
      <c r="GOI165" s="10">
        <f>general_device_image.description</f>
        <v>0</v>
      </c>
      <c r="GOJ165" s="10">
        <f>general_device_image.description</f>
        <v>0</v>
      </c>
      <c r="GOK165" s="10">
        <f>general_device_image.description</f>
        <v>0</v>
      </c>
      <c r="GOL165" s="10">
        <f>general_device_image.description</f>
        <v>0</v>
      </c>
      <c r="GOM165" s="10">
        <f>general_device_image.description</f>
        <v>0</v>
      </c>
      <c r="GON165" s="10">
        <f>general_device_image.description</f>
        <v>0</v>
      </c>
      <c r="GOO165" s="10">
        <f>general_device_image.description</f>
        <v>0</v>
      </c>
      <c r="GOP165" s="10">
        <f>general_device_image.description</f>
        <v>0</v>
      </c>
      <c r="GOQ165" s="10">
        <f>general_device_image.description</f>
        <v>0</v>
      </c>
      <c r="GOR165" s="10">
        <f>general_device_image.description</f>
        <v>0</v>
      </c>
      <c r="GOS165" s="10">
        <f>general_device_image.description</f>
        <v>0</v>
      </c>
      <c r="GOT165" s="10">
        <f>general_device_image.description</f>
        <v>0</v>
      </c>
      <c r="GOU165" s="10">
        <f>general_device_image.description</f>
        <v>0</v>
      </c>
      <c r="GOV165" s="10">
        <f>general_device_image.description</f>
        <v>0</v>
      </c>
      <c r="GOW165" s="10">
        <f>general_device_image.description</f>
        <v>0</v>
      </c>
      <c r="GOX165" s="10">
        <f>general_device_image.description</f>
        <v>0</v>
      </c>
      <c r="GOY165" s="10">
        <f>general_device_image.description</f>
        <v>0</v>
      </c>
      <c r="GOZ165" s="10">
        <f>general_device_image.description</f>
        <v>0</v>
      </c>
      <c r="GPA165" s="10">
        <f>general_device_image.description</f>
        <v>0</v>
      </c>
      <c r="GPB165" s="10">
        <f>general_device_image.description</f>
        <v>0</v>
      </c>
      <c r="GPC165" s="10">
        <f>general_device_image.description</f>
        <v>0</v>
      </c>
      <c r="GPD165" s="10">
        <f>general_device_image.description</f>
        <v>0</v>
      </c>
      <c r="GPE165" s="10">
        <f>general_device_image.description</f>
        <v>0</v>
      </c>
      <c r="GPF165" s="10">
        <f>general_device_image.description</f>
        <v>0</v>
      </c>
      <c r="GPG165" s="10">
        <f>general_device_image.description</f>
        <v>0</v>
      </c>
      <c r="GPH165" s="10">
        <f>general_device_image.description</f>
        <v>0</v>
      </c>
      <c r="GPI165" s="10">
        <f>general_device_image.description</f>
        <v>0</v>
      </c>
      <c r="GPJ165" s="10">
        <f>general_device_image.description</f>
        <v>0</v>
      </c>
      <c r="GPK165" s="10">
        <f>general_device_image.description</f>
        <v>0</v>
      </c>
      <c r="GPL165" s="10">
        <f>general_device_image.description</f>
        <v>0</v>
      </c>
      <c r="GPM165" s="10">
        <f>general_device_image.description</f>
        <v>0</v>
      </c>
      <c r="GPN165" s="10">
        <f>general_device_image.description</f>
        <v>0</v>
      </c>
      <c r="GPO165" s="10">
        <f>general_device_image.description</f>
        <v>0</v>
      </c>
      <c r="GPP165" s="10">
        <f>general_device_image.description</f>
        <v>0</v>
      </c>
      <c r="GPQ165" s="10">
        <f>general_device_image.description</f>
        <v>0</v>
      </c>
      <c r="GPR165" s="10">
        <f>general_device_image.description</f>
        <v>0</v>
      </c>
      <c r="GPS165" s="10">
        <f>general_device_image.description</f>
        <v>0</v>
      </c>
      <c r="GPT165" s="10">
        <f>general_device_image.description</f>
        <v>0</v>
      </c>
      <c r="GPU165" s="10">
        <f>general_device_image.description</f>
        <v>0</v>
      </c>
      <c r="GPV165" s="10">
        <f>general_device_image.description</f>
        <v>0</v>
      </c>
      <c r="GPW165" s="10">
        <f>general_device_image.description</f>
        <v>0</v>
      </c>
      <c r="GPX165" s="10">
        <f>general_device_image.description</f>
        <v>0</v>
      </c>
      <c r="GPY165" s="10">
        <f>general_device_image.description</f>
        <v>0</v>
      </c>
      <c r="GPZ165" s="10">
        <f>general_device_image.description</f>
        <v>0</v>
      </c>
      <c r="GQA165" s="10">
        <f>general_device_image.description</f>
        <v>0</v>
      </c>
      <c r="GQB165" s="10">
        <f>general_device_image.description</f>
        <v>0</v>
      </c>
      <c r="GQC165" s="10">
        <f>general_device_image.description</f>
        <v>0</v>
      </c>
      <c r="GQD165" s="10">
        <f>general_device_image.description</f>
        <v>0</v>
      </c>
      <c r="GQE165" s="10">
        <f>general_device_image.description</f>
        <v>0</v>
      </c>
      <c r="GQF165" s="10">
        <f>general_device_image.description</f>
        <v>0</v>
      </c>
      <c r="GQG165" s="10">
        <f>general_device_image.description</f>
        <v>0</v>
      </c>
      <c r="GQH165" s="10">
        <f>general_device_image.description</f>
        <v>0</v>
      </c>
      <c r="GQI165" s="10">
        <f>general_device_image.description</f>
        <v>0</v>
      </c>
      <c r="GQJ165" s="10">
        <f>general_device_image.description</f>
        <v>0</v>
      </c>
      <c r="GQK165" s="10">
        <f>general_device_image.description</f>
        <v>0</v>
      </c>
      <c r="GQL165" s="10">
        <f>general_device_image.description</f>
        <v>0</v>
      </c>
      <c r="GQM165" s="10">
        <f>general_device_image.description</f>
        <v>0</v>
      </c>
      <c r="GQN165" s="10">
        <f>general_device_image.description</f>
        <v>0</v>
      </c>
      <c r="GQO165" s="10">
        <f>general_device_image.description</f>
        <v>0</v>
      </c>
      <c r="GQP165" s="10">
        <f>general_device_image.description</f>
        <v>0</v>
      </c>
      <c r="GQQ165" s="10">
        <f>general_device_image.description</f>
        <v>0</v>
      </c>
      <c r="GQR165" s="10">
        <f>general_device_image.description</f>
        <v>0</v>
      </c>
      <c r="GQS165" s="10">
        <f>general_device_image.description</f>
        <v>0</v>
      </c>
      <c r="GQT165" s="10">
        <f>general_device_image.description</f>
        <v>0</v>
      </c>
      <c r="GQU165" s="10">
        <f>general_device_image.description</f>
        <v>0</v>
      </c>
      <c r="GQV165" s="10">
        <f>general_device_image.description</f>
        <v>0</v>
      </c>
      <c r="GQW165" s="10">
        <f>general_device_image.description</f>
        <v>0</v>
      </c>
      <c r="GQX165" s="10">
        <f>general_device_image.description</f>
        <v>0</v>
      </c>
      <c r="GQY165" s="10">
        <f>general_device_image.description</f>
        <v>0</v>
      </c>
      <c r="GQZ165" s="10">
        <f>general_device_image.description</f>
        <v>0</v>
      </c>
      <c r="GRA165" s="10">
        <f>general_device_image.description</f>
        <v>0</v>
      </c>
      <c r="GRB165" s="10">
        <f>general_device_image.description</f>
        <v>0</v>
      </c>
      <c r="GRC165" s="10">
        <f>general_device_image.description</f>
        <v>0</v>
      </c>
      <c r="GRD165" s="10">
        <f>general_device_image.description</f>
        <v>0</v>
      </c>
      <c r="GRE165" s="10">
        <f>general_device_image.description</f>
        <v>0</v>
      </c>
      <c r="GRF165" s="10">
        <f>general_device_image.description</f>
        <v>0</v>
      </c>
      <c r="GRG165" s="10">
        <f>general_device_image.description</f>
        <v>0</v>
      </c>
      <c r="GRH165" s="10">
        <f>general_device_image.description</f>
        <v>0</v>
      </c>
      <c r="GRI165" s="10">
        <f>general_device_image.description</f>
        <v>0</v>
      </c>
      <c r="GRJ165" s="10">
        <f>general_device_image.description</f>
        <v>0</v>
      </c>
      <c r="GRK165" s="10">
        <f>general_device_image.description</f>
        <v>0</v>
      </c>
      <c r="GRL165" s="10">
        <f>general_device_image.description</f>
        <v>0</v>
      </c>
      <c r="GRM165" s="10">
        <f>general_device_image.description</f>
        <v>0</v>
      </c>
      <c r="GRN165" s="10">
        <f>general_device_image.description</f>
        <v>0</v>
      </c>
      <c r="GRO165" s="10">
        <f>general_device_image.description</f>
        <v>0</v>
      </c>
      <c r="GRP165" s="10">
        <f>general_device_image.description</f>
        <v>0</v>
      </c>
      <c r="GRQ165" s="10">
        <f>general_device_image.description</f>
        <v>0</v>
      </c>
      <c r="GRR165" s="10">
        <f>general_device_image.description</f>
        <v>0</v>
      </c>
      <c r="GRS165" s="10">
        <f>general_device_image.description</f>
        <v>0</v>
      </c>
      <c r="GRT165" s="10">
        <f>general_device_image.description</f>
        <v>0</v>
      </c>
      <c r="GRU165" s="10">
        <f>general_device_image.description</f>
        <v>0</v>
      </c>
      <c r="GRV165" s="10">
        <f>general_device_image.description</f>
        <v>0</v>
      </c>
      <c r="GRW165" s="10">
        <f>general_device_image.description</f>
        <v>0</v>
      </c>
      <c r="GRX165" s="10">
        <f>general_device_image.description</f>
        <v>0</v>
      </c>
      <c r="GRY165" s="10">
        <f>general_device_image.description</f>
        <v>0</v>
      </c>
      <c r="GRZ165" s="10">
        <f>general_device_image.description</f>
        <v>0</v>
      </c>
      <c r="GSA165" s="10">
        <f>general_device_image.description</f>
        <v>0</v>
      </c>
      <c r="GSB165" s="10">
        <f>general_device_image.description</f>
        <v>0</v>
      </c>
      <c r="GSC165" s="10">
        <f>general_device_image.description</f>
        <v>0</v>
      </c>
      <c r="GSD165" s="10">
        <f>general_device_image.description</f>
        <v>0</v>
      </c>
      <c r="GSE165" s="10">
        <f>general_device_image.description</f>
        <v>0</v>
      </c>
      <c r="GSF165" s="10">
        <f>general_device_image.description</f>
        <v>0</v>
      </c>
      <c r="GSG165" s="10">
        <f>general_device_image.description</f>
        <v>0</v>
      </c>
      <c r="GSH165" s="10">
        <f>general_device_image.description</f>
        <v>0</v>
      </c>
      <c r="GSI165" s="10">
        <f>general_device_image.description</f>
        <v>0</v>
      </c>
      <c r="GSJ165" s="10">
        <f>general_device_image.description</f>
        <v>0</v>
      </c>
      <c r="GSK165" s="10">
        <f>general_device_image.description</f>
        <v>0</v>
      </c>
      <c r="GSL165" s="10">
        <f>general_device_image.description</f>
        <v>0</v>
      </c>
      <c r="GSM165" s="10">
        <f>general_device_image.description</f>
        <v>0</v>
      </c>
      <c r="GSN165" s="10">
        <f>general_device_image.description</f>
        <v>0</v>
      </c>
      <c r="GSO165" s="10">
        <f>general_device_image.description</f>
        <v>0</v>
      </c>
      <c r="GSP165" s="10">
        <f>general_device_image.description</f>
        <v>0</v>
      </c>
      <c r="GSQ165" s="10">
        <f>general_device_image.description</f>
        <v>0</v>
      </c>
      <c r="GSR165" s="10">
        <f>general_device_image.description</f>
        <v>0</v>
      </c>
      <c r="GSS165" s="10">
        <f>general_device_image.description</f>
        <v>0</v>
      </c>
      <c r="GST165" s="10">
        <f>general_device_image.description</f>
        <v>0</v>
      </c>
      <c r="GSU165" s="10">
        <f>general_device_image.description</f>
        <v>0</v>
      </c>
      <c r="GSV165" s="10">
        <f>general_device_image.description</f>
        <v>0</v>
      </c>
      <c r="GSW165" s="10">
        <f>general_device_image.description</f>
        <v>0</v>
      </c>
      <c r="GSX165" s="10">
        <f>general_device_image.description</f>
        <v>0</v>
      </c>
      <c r="GSY165" s="10">
        <f>general_device_image.description</f>
        <v>0</v>
      </c>
      <c r="GSZ165" s="10">
        <f>general_device_image.description</f>
        <v>0</v>
      </c>
      <c r="GTA165" s="10">
        <f>general_device_image.description</f>
        <v>0</v>
      </c>
      <c r="GTB165" s="10">
        <f>general_device_image.description</f>
        <v>0</v>
      </c>
      <c r="GTC165" s="10">
        <f>general_device_image.description</f>
        <v>0</v>
      </c>
      <c r="GTD165" s="10">
        <f>general_device_image.description</f>
        <v>0</v>
      </c>
      <c r="GTE165" s="10">
        <f>general_device_image.description</f>
        <v>0</v>
      </c>
      <c r="GTF165" s="10">
        <f>general_device_image.description</f>
        <v>0</v>
      </c>
      <c r="GTG165" s="10">
        <f>general_device_image.description</f>
        <v>0</v>
      </c>
      <c r="GTH165" s="10">
        <f>general_device_image.description</f>
        <v>0</v>
      </c>
      <c r="GTI165" s="10">
        <f>general_device_image.description</f>
        <v>0</v>
      </c>
      <c r="GTJ165" s="10">
        <f>general_device_image.description</f>
        <v>0</v>
      </c>
      <c r="GTK165" s="10">
        <f>general_device_image.description</f>
        <v>0</v>
      </c>
      <c r="GTL165" s="10">
        <f>general_device_image.description</f>
        <v>0</v>
      </c>
      <c r="GTM165" s="10">
        <f>general_device_image.description</f>
        <v>0</v>
      </c>
      <c r="GTN165" s="10">
        <f>general_device_image.description</f>
        <v>0</v>
      </c>
      <c r="GTO165" s="10">
        <f>general_device_image.description</f>
        <v>0</v>
      </c>
      <c r="GTP165" s="10">
        <f>general_device_image.description</f>
        <v>0</v>
      </c>
      <c r="GTQ165" s="10">
        <f>general_device_image.description</f>
        <v>0</v>
      </c>
      <c r="GTR165" s="10">
        <f>general_device_image.description</f>
        <v>0</v>
      </c>
      <c r="GTS165" s="10">
        <f>general_device_image.description</f>
        <v>0</v>
      </c>
      <c r="GTT165" s="10">
        <f>general_device_image.description</f>
        <v>0</v>
      </c>
      <c r="GTU165" s="10">
        <f>general_device_image.description</f>
        <v>0</v>
      </c>
      <c r="GTV165" s="10">
        <f>general_device_image.description</f>
        <v>0</v>
      </c>
      <c r="GTW165" s="10">
        <f>general_device_image.description</f>
        <v>0</v>
      </c>
      <c r="GTX165" s="10">
        <f>general_device_image.description</f>
        <v>0</v>
      </c>
      <c r="GTY165" s="10">
        <f>general_device_image.description</f>
        <v>0</v>
      </c>
      <c r="GTZ165" s="10">
        <f>general_device_image.description</f>
        <v>0</v>
      </c>
      <c r="GUA165" s="10">
        <f>general_device_image.description</f>
        <v>0</v>
      </c>
      <c r="GUB165" s="10">
        <f>general_device_image.description</f>
        <v>0</v>
      </c>
      <c r="GUC165" s="10">
        <f>general_device_image.description</f>
        <v>0</v>
      </c>
      <c r="GUD165" s="10">
        <f>general_device_image.description</f>
        <v>0</v>
      </c>
      <c r="GUE165" s="10">
        <f>general_device_image.description</f>
        <v>0</v>
      </c>
      <c r="GUF165" s="10">
        <f>general_device_image.description</f>
        <v>0</v>
      </c>
      <c r="GUG165" s="10">
        <f>general_device_image.description</f>
        <v>0</v>
      </c>
      <c r="GUH165" s="10">
        <f>general_device_image.description</f>
        <v>0</v>
      </c>
      <c r="GUI165" s="10">
        <f>general_device_image.description</f>
        <v>0</v>
      </c>
      <c r="GUJ165" s="10">
        <f>general_device_image.description</f>
        <v>0</v>
      </c>
      <c r="GUK165" s="10">
        <f>general_device_image.description</f>
        <v>0</v>
      </c>
      <c r="GUL165" s="10">
        <f>general_device_image.description</f>
        <v>0</v>
      </c>
      <c r="GUM165" s="10">
        <f>general_device_image.description</f>
        <v>0</v>
      </c>
      <c r="GUN165" s="10">
        <f>general_device_image.description</f>
        <v>0</v>
      </c>
      <c r="GUO165" s="10">
        <f>general_device_image.description</f>
        <v>0</v>
      </c>
      <c r="GUP165" s="10">
        <f>general_device_image.description</f>
        <v>0</v>
      </c>
      <c r="GUQ165" s="10">
        <f>general_device_image.description</f>
        <v>0</v>
      </c>
      <c r="GUR165" s="10">
        <f>general_device_image.description</f>
        <v>0</v>
      </c>
      <c r="GUS165" s="10">
        <f>general_device_image.description</f>
        <v>0</v>
      </c>
      <c r="GUT165" s="10">
        <f>general_device_image.description</f>
        <v>0</v>
      </c>
      <c r="GUU165" s="10">
        <f>general_device_image.description</f>
        <v>0</v>
      </c>
      <c r="GUV165" s="10">
        <f>general_device_image.description</f>
        <v>0</v>
      </c>
      <c r="GUW165" s="10">
        <f>general_device_image.description</f>
        <v>0</v>
      </c>
      <c r="GUX165" s="10">
        <f>general_device_image.description</f>
        <v>0</v>
      </c>
      <c r="GUY165" s="10">
        <f>general_device_image.description</f>
        <v>0</v>
      </c>
      <c r="GUZ165" s="10">
        <f>general_device_image.description</f>
        <v>0</v>
      </c>
      <c r="GVA165" s="10">
        <f>general_device_image.description</f>
        <v>0</v>
      </c>
      <c r="GVB165" s="10">
        <f>general_device_image.description</f>
        <v>0</v>
      </c>
      <c r="GVC165" s="10">
        <f>general_device_image.description</f>
        <v>0</v>
      </c>
      <c r="GVD165" s="10">
        <f>general_device_image.description</f>
        <v>0</v>
      </c>
      <c r="GVE165" s="10">
        <f>general_device_image.description</f>
        <v>0</v>
      </c>
      <c r="GVF165" s="10">
        <f>general_device_image.description</f>
        <v>0</v>
      </c>
      <c r="GVG165" s="10">
        <f>general_device_image.description</f>
        <v>0</v>
      </c>
      <c r="GVH165" s="10">
        <f>general_device_image.description</f>
        <v>0</v>
      </c>
      <c r="GVI165" s="10">
        <f>general_device_image.description</f>
        <v>0</v>
      </c>
      <c r="GVJ165" s="10">
        <f>general_device_image.description</f>
        <v>0</v>
      </c>
      <c r="GVK165" s="10">
        <f>general_device_image.description</f>
        <v>0</v>
      </c>
      <c r="GVL165" s="10">
        <f>general_device_image.description</f>
        <v>0</v>
      </c>
      <c r="GVM165" s="10">
        <f>general_device_image.description</f>
        <v>0</v>
      </c>
      <c r="GVN165" s="10">
        <f>general_device_image.description</f>
        <v>0</v>
      </c>
      <c r="GVO165" s="10">
        <f>general_device_image.description</f>
        <v>0</v>
      </c>
      <c r="GVP165" s="10">
        <f>general_device_image.description</f>
        <v>0</v>
      </c>
      <c r="GVQ165" s="10">
        <f>general_device_image.description</f>
        <v>0</v>
      </c>
      <c r="GVR165" s="10">
        <f>general_device_image.description</f>
        <v>0</v>
      </c>
      <c r="GVS165" s="10">
        <f>general_device_image.description</f>
        <v>0</v>
      </c>
      <c r="GVT165" s="10">
        <f>general_device_image.description</f>
        <v>0</v>
      </c>
      <c r="GVU165" s="10">
        <f>general_device_image.description</f>
        <v>0</v>
      </c>
      <c r="GVV165" s="10">
        <f>general_device_image.description</f>
        <v>0</v>
      </c>
      <c r="GVW165" s="10">
        <f>general_device_image.description</f>
        <v>0</v>
      </c>
      <c r="GVX165" s="10">
        <f>general_device_image.description</f>
        <v>0</v>
      </c>
      <c r="GVY165" s="10">
        <f>general_device_image.description</f>
        <v>0</v>
      </c>
      <c r="GVZ165" s="10">
        <f>general_device_image.description</f>
        <v>0</v>
      </c>
      <c r="GWA165" s="10">
        <f>general_device_image.description</f>
        <v>0</v>
      </c>
      <c r="GWB165" s="10">
        <f>general_device_image.description</f>
        <v>0</v>
      </c>
      <c r="GWC165" s="10">
        <f>general_device_image.description</f>
        <v>0</v>
      </c>
      <c r="GWD165" s="10">
        <f>general_device_image.description</f>
        <v>0</v>
      </c>
      <c r="GWE165" s="10">
        <f>general_device_image.description</f>
        <v>0</v>
      </c>
      <c r="GWF165" s="10">
        <f>general_device_image.description</f>
        <v>0</v>
      </c>
      <c r="GWG165" s="10">
        <f>general_device_image.description</f>
        <v>0</v>
      </c>
      <c r="GWH165" s="10">
        <f>general_device_image.description</f>
        <v>0</v>
      </c>
      <c r="GWI165" s="10">
        <f>general_device_image.description</f>
        <v>0</v>
      </c>
      <c r="GWJ165" s="10">
        <f>general_device_image.description</f>
        <v>0</v>
      </c>
      <c r="GWK165" s="10">
        <f>general_device_image.description</f>
        <v>0</v>
      </c>
      <c r="GWL165" s="10">
        <f>general_device_image.description</f>
        <v>0</v>
      </c>
      <c r="GWM165" s="10">
        <f>general_device_image.description</f>
        <v>0</v>
      </c>
      <c r="GWN165" s="10">
        <f>general_device_image.description</f>
        <v>0</v>
      </c>
      <c r="GWO165" s="10">
        <f>general_device_image.description</f>
        <v>0</v>
      </c>
      <c r="GWP165" s="10">
        <f>general_device_image.description</f>
        <v>0</v>
      </c>
      <c r="GWQ165" s="10">
        <f>general_device_image.description</f>
        <v>0</v>
      </c>
      <c r="GWR165" s="10">
        <f>general_device_image.description</f>
        <v>0</v>
      </c>
      <c r="GWS165" s="10">
        <f>general_device_image.description</f>
        <v>0</v>
      </c>
      <c r="GWT165" s="10">
        <f>general_device_image.description</f>
        <v>0</v>
      </c>
      <c r="GWU165" s="10">
        <f>general_device_image.description</f>
        <v>0</v>
      </c>
      <c r="GWV165" s="10">
        <f>general_device_image.description</f>
        <v>0</v>
      </c>
      <c r="GWW165" s="10">
        <f>general_device_image.description</f>
        <v>0</v>
      </c>
      <c r="GWX165" s="10">
        <f>general_device_image.description</f>
        <v>0</v>
      </c>
      <c r="GWY165" s="10">
        <f>general_device_image.description</f>
        <v>0</v>
      </c>
      <c r="GWZ165" s="10">
        <f>general_device_image.description</f>
        <v>0</v>
      </c>
      <c r="GXA165" s="10">
        <f>general_device_image.description</f>
        <v>0</v>
      </c>
      <c r="GXB165" s="10">
        <f>general_device_image.description</f>
        <v>0</v>
      </c>
      <c r="GXC165" s="10">
        <f>general_device_image.description</f>
        <v>0</v>
      </c>
      <c r="GXD165" s="10">
        <f>general_device_image.description</f>
        <v>0</v>
      </c>
      <c r="GXE165" s="10">
        <f>general_device_image.description</f>
        <v>0</v>
      </c>
      <c r="GXF165" s="10">
        <f>general_device_image.description</f>
        <v>0</v>
      </c>
      <c r="GXG165" s="10">
        <f>general_device_image.description</f>
        <v>0</v>
      </c>
      <c r="GXH165" s="10">
        <f>general_device_image.description</f>
        <v>0</v>
      </c>
      <c r="GXI165" s="10">
        <f>general_device_image.description</f>
        <v>0</v>
      </c>
      <c r="GXJ165" s="10">
        <f>general_device_image.description</f>
        <v>0</v>
      </c>
      <c r="GXK165" s="10">
        <f>general_device_image.description</f>
        <v>0</v>
      </c>
      <c r="GXL165" s="10">
        <f>general_device_image.description</f>
        <v>0</v>
      </c>
      <c r="GXM165" s="10">
        <f>general_device_image.description</f>
        <v>0</v>
      </c>
      <c r="GXN165" s="10">
        <f>general_device_image.description</f>
        <v>0</v>
      </c>
      <c r="GXO165" s="10">
        <f>general_device_image.description</f>
        <v>0</v>
      </c>
      <c r="GXP165" s="10">
        <f>general_device_image.description</f>
        <v>0</v>
      </c>
      <c r="GXQ165" s="10">
        <f>general_device_image.description</f>
        <v>0</v>
      </c>
      <c r="GXR165" s="10">
        <f>general_device_image.description</f>
        <v>0</v>
      </c>
      <c r="GXS165" s="10">
        <f>general_device_image.description</f>
        <v>0</v>
      </c>
      <c r="GXT165" s="10">
        <f>general_device_image.description</f>
        <v>0</v>
      </c>
      <c r="GXU165" s="10">
        <f>general_device_image.description</f>
        <v>0</v>
      </c>
      <c r="GXV165" s="10">
        <f>general_device_image.description</f>
        <v>0</v>
      </c>
      <c r="GXW165" s="10">
        <f>general_device_image.description</f>
        <v>0</v>
      </c>
      <c r="GXX165" s="10">
        <f>general_device_image.description</f>
        <v>0</v>
      </c>
      <c r="GXY165" s="10">
        <f>general_device_image.description</f>
        <v>0</v>
      </c>
      <c r="GXZ165" s="10">
        <f>general_device_image.description</f>
        <v>0</v>
      </c>
      <c r="GYA165" s="10">
        <f>general_device_image.description</f>
        <v>0</v>
      </c>
      <c r="GYB165" s="10">
        <f>general_device_image.description</f>
        <v>0</v>
      </c>
      <c r="GYC165" s="10">
        <f>general_device_image.description</f>
        <v>0</v>
      </c>
      <c r="GYD165" s="10">
        <f>general_device_image.description</f>
        <v>0</v>
      </c>
      <c r="GYE165" s="10">
        <f>general_device_image.description</f>
        <v>0</v>
      </c>
      <c r="GYF165" s="10">
        <f>general_device_image.description</f>
        <v>0</v>
      </c>
      <c r="GYG165" s="10">
        <f>general_device_image.description</f>
        <v>0</v>
      </c>
      <c r="GYH165" s="10">
        <f>general_device_image.description</f>
        <v>0</v>
      </c>
      <c r="GYI165" s="10">
        <f>general_device_image.description</f>
        <v>0</v>
      </c>
      <c r="GYJ165" s="10">
        <f>general_device_image.description</f>
        <v>0</v>
      </c>
      <c r="GYK165" s="10">
        <f>general_device_image.description</f>
        <v>0</v>
      </c>
      <c r="GYL165" s="10">
        <f>general_device_image.description</f>
        <v>0</v>
      </c>
      <c r="GYM165" s="10">
        <f>general_device_image.description</f>
        <v>0</v>
      </c>
      <c r="GYN165" s="10">
        <f>general_device_image.description</f>
        <v>0</v>
      </c>
      <c r="GYO165" s="10">
        <f>general_device_image.description</f>
        <v>0</v>
      </c>
      <c r="GYP165" s="10">
        <f>general_device_image.description</f>
        <v>0</v>
      </c>
      <c r="GYQ165" s="10">
        <f>general_device_image.description</f>
        <v>0</v>
      </c>
      <c r="GYR165" s="10">
        <f>general_device_image.description</f>
        <v>0</v>
      </c>
      <c r="GYS165" s="10">
        <f>general_device_image.description</f>
        <v>0</v>
      </c>
      <c r="GYT165" s="10">
        <f>general_device_image.description</f>
        <v>0</v>
      </c>
      <c r="GYU165" s="10">
        <f>general_device_image.description</f>
        <v>0</v>
      </c>
      <c r="GYV165" s="10">
        <f>general_device_image.description</f>
        <v>0</v>
      </c>
      <c r="GYW165" s="10">
        <f>general_device_image.description</f>
        <v>0</v>
      </c>
      <c r="GYX165" s="10">
        <f>general_device_image.description</f>
        <v>0</v>
      </c>
      <c r="GYY165" s="10">
        <f>general_device_image.description</f>
        <v>0</v>
      </c>
      <c r="GYZ165" s="10">
        <f>general_device_image.description</f>
        <v>0</v>
      </c>
      <c r="GZA165" s="10">
        <f>general_device_image.description</f>
        <v>0</v>
      </c>
      <c r="GZB165" s="10">
        <f>general_device_image.description</f>
        <v>0</v>
      </c>
      <c r="GZC165" s="10">
        <f>general_device_image.description</f>
        <v>0</v>
      </c>
      <c r="GZD165" s="10">
        <f>general_device_image.description</f>
        <v>0</v>
      </c>
      <c r="GZE165" s="10">
        <f>general_device_image.description</f>
        <v>0</v>
      </c>
      <c r="GZF165" s="10">
        <f>general_device_image.description</f>
        <v>0</v>
      </c>
      <c r="GZG165" s="10">
        <f>general_device_image.description</f>
        <v>0</v>
      </c>
      <c r="GZH165" s="10">
        <f>general_device_image.description</f>
        <v>0</v>
      </c>
      <c r="GZI165" s="10">
        <f>general_device_image.description</f>
        <v>0</v>
      </c>
      <c r="GZJ165" s="10">
        <f>general_device_image.description</f>
        <v>0</v>
      </c>
      <c r="GZK165" s="10">
        <f>general_device_image.description</f>
        <v>0</v>
      </c>
      <c r="GZL165" s="10">
        <f>general_device_image.description</f>
        <v>0</v>
      </c>
      <c r="GZM165" s="10">
        <f>general_device_image.description</f>
        <v>0</v>
      </c>
      <c r="GZN165" s="10">
        <f>general_device_image.description</f>
        <v>0</v>
      </c>
      <c r="GZO165" s="10">
        <f>general_device_image.description</f>
        <v>0</v>
      </c>
      <c r="GZP165" s="10">
        <f>general_device_image.description</f>
        <v>0</v>
      </c>
      <c r="GZQ165" s="10">
        <f>general_device_image.description</f>
        <v>0</v>
      </c>
      <c r="GZR165" s="10">
        <f>general_device_image.description</f>
        <v>0</v>
      </c>
      <c r="GZS165" s="10">
        <f>general_device_image.description</f>
        <v>0</v>
      </c>
      <c r="GZT165" s="10">
        <f>general_device_image.description</f>
        <v>0</v>
      </c>
      <c r="GZU165" s="10">
        <f>general_device_image.description</f>
        <v>0</v>
      </c>
      <c r="GZV165" s="10">
        <f>general_device_image.description</f>
        <v>0</v>
      </c>
      <c r="GZW165" s="10">
        <f>general_device_image.description</f>
        <v>0</v>
      </c>
      <c r="GZX165" s="10">
        <f>general_device_image.description</f>
        <v>0</v>
      </c>
      <c r="GZY165" s="10">
        <f>general_device_image.description</f>
        <v>0</v>
      </c>
      <c r="GZZ165" s="10">
        <f>general_device_image.description</f>
        <v>0</v>
      </c>
      <c r="HAA165" s="10">
        <f>general_device_image.description</f>
        <v>0</v>
      </c>
      <c r="HAB165" s="10">
        <f>general_device_image.description</f>
        <v>0</v>
      </c>
      <c r="HAC165" s="10">
        <f>general_device_image.description</f>
        <v>0</v>
      </c>
      <c r="HAD165" s="10">
        <f>general_device_image.description</f>
        <v>0</v>
      </c>
      <c r="HAE165" s="10">
        <f>general_device_image.description</f>
        <v>0</v>
      </c>
      <c r="HAF165" s="10">
        <f>general_device_image.description</f>
        <v>0</v>
      </c>
      <c r="HAG165" s="10">
        <f>general_device_image.description</f>
        <v>0</v>
      </c>
      <c r="HAH165" s="10">
        <f>general_device_image.description</f>
        <v>0</v>
      </c>
      <c r="HAI165" s="10">
        <f>general_device_image.description</f>
        <v>0</v>
      </c>
      <c r="HAJ165" s="10">
        <f>general_device_image.description</f>
        <v>0</v>
      </c>
      <c r="HAK165" s="10">
        <f>general_device_image.description</f>
        <v>0</v>
      </c>
      <c r="HAL165" s="10">
        <f>general_device_image.description</f>
        <v>0</v>
      </c>
      <c r="HAM165" s="10">
        <f>general_device_image.description</f>
        <v>0</v>
      </c>
      <c r="HAN165" s="10">
        <f>general_device_image.description</f>
        <v>0</v>
      </c>
      <c r="HAO165" s="10">
        <f>general_device_image.description</f>
        <v>0</v>
      </c>
      <c r="HAP165" s="10">
        <f>general_device_image.description</f>
        <v>0</v>
      </c>
      <c r="HAQ165" s="10">
        <f>general_device_image.description</f>
        <v>0</v>
      </c>
      <c r="HAR165" s="10">
        <f>general_device_image.description</f>
        <v>0</v>
      </c>
      <c r="HAS165" s="10">
        <f>general_device_image.description</f>
        <v>0</v>
      </c>
      <c r="HAT165" s="10">
        <f>general_device_image.description</f>
        <v>0</v>
      </c>
      <c r="HAU165" s="10">
        <f>general_device_image.description</f>
        <v>0</v>
      </c>
      <c r="HAV165" s="10">
        <f>general_device_image.description</f>
        <v>0</v>
      </c>
      <c r="HAW165" s="10">
        <f>general_device_image.description</f>
        <v>0</v>
      </c>
      <c r="HAX165" s="10">
        <f>general_device_image.description</f>
        <v>0</v>
      </c>
      <c r="HAY165" s="10">
        <f>general_device_image.description</f>
        <v>0</v>
      </c>
      <c r="HAZ165" s="10">
        <f>general_device_image.description</f>
        <v>0</v>
      </c>
      <c r="HBA165" s="10">
        <f>general_device_image.description</f>
        <v>0</v>
      </c>
      <c r="HBB165" s="10">
        <f>general_device_image.description</f>
        <v>0</v>
      </c>
      <c r="HBC165" s="10">
        <f>general_device_image.description</f>
        <v>0</v>
      </c>
      <c r="HBD165" s="10">
        <f>general_device_image.description</f>
        <v>0</v>
      </c>
      <c r="HBE165" s="10">
        <f>general_device_image.description</f>
        <v>0</v>
      </c>
      <c r="HBF165" s="10">
        <f>general_device_image.description</f>
        <v>0</v>
      </c>
      <c r="HBG165" s="10">
        <f>general_device_image.description</f>
        <v>0</v>
      </c>
      <c r="HBH165" s="10">
        <f>general_device_image.description</f>
        <v>0</v>
      </c>
      <c r="HBI165" s="10">
        <f>general_device_image.description</f>
        <v>0</v>
      </c>
      <c r="HBJ165" s="10">
        <f>general_device_image.description</f>
        <v>0</v>
      </c>
      <c r="HBK165" s="10">
        <f>general_device_image.description</f>
        <v>0</v>
      </c>
      <c r="HBL165" s="10">
        <f>general_device_image.description</f>
        <v>0</v>
      </c>
      <c r="HBM165" s="10">
        <f>general_device_image.description</f>
        <v>0</v>
      </c>
      <c r="HBN165" s="10">
        <f>general_device_image.description</f>
        <v>0</v>
      </c>
      <c r="HBO165" s="10">
        <f>general_device_image.description</f>
        <v>0</v>
      </c>
      <c r="HBP165" s="10">
        <f>general_device_image.description</f>
        <v>0</v>
      </c>
      <c r="HBQ165" s="10">
        <f>general_device_image.description</f>
        <v>0</v>
      </c>
      <c r="HBR165" s="10">
        <f>general_device_image.description</f>
        <v>0</v>
      </c>
      <c r="HBS165" s="10">
        <f>general_device_image.description</f>
        <v>0</v>
      </c>
      <c r="HBT165" s="10">
        <f>general_device_image.description</f>
        <v>0</v>
      </c>
      <c r="HBU165" s="10">
        <f>general_device_image.description</f>
        <v>0</v>
      </c>
      <c r="HBV165" s="10">
        <f>general_device_image.description</f>
        <v>0</v>
      </c>
      <c r="HBW165" s="10">
        <f>general_device_image.description</f>
        <v>0</v>
      </c>
      <c r="HBX165" s="10">
        <f>general_device_image.description</f>
        <v>0</v>
      </c>
      <c r="HBY165" s="10">
        <f>general_device_image.description</f>
        <v>0</v>
      </c>
      <c r="HBZ165" s="10">
        <f>general_device_image.description</f>
        <v>0</v>
      </c>
      <c r="HCA165" s="10">
        <f>general_device_image.description</f>
        <v>0</v>
      </c>
      <c r="HCB165" s="10">
        <f>general_device_image.description</f>
        <v>0</v>
      </c>
      <c r="HCC165" s="10">
        <f>general_device_image.description</f>
        <v>0</v>
      </c>
      <c r="HCD165" s="10">
        <f>general_device_image.description</f>
        <v>0</v>
      </c>
      <c r="HCE165" s="10">
        <f>general_device_image.description</f>
        <v>0</v>
      </c>
      <c r="HCF165" s="10">
        <f>general_device_image.description</f>
        <v>0</v>
      </c>
      <c r="HCG165" s="10">
        <f>general_device_image.description</f>
        <v>0</v>
      </c>
      <c r="HCH165" s="10">
        <f>general_device_image.description</f>
        <v>0</v>
      </c>
      <c r="HCI165" s="10">
        <f>general_device_image.description</f>
        <v>0</v>
      </c>
      <c r="HCJ165" s="10">
        <f>general_device_image.description</f>
        <v>0</v>
      </c>
      <c r="HCK165" s="10">
        <f>general_device_image.description</f>
        <v>0</v>
      </c>
      <c r="HCL165" s="10">
        <f>general_device_image.description</f>
        <v>0</v>
      </c>
      <c r="HCM165" s="10">
        <f>general_device_image.description</f>
        <v>0</v>
      </c>
      <c r="HCN165" s="10">
        <f>general_device_image.description</f>
        <v>0</v>
      </c>
      <c r="HCO165" s="10">
        <f>general_device_image.description</f>
        <v>0</v>
      </c>
      <c r="HCP165" s="10">
        <f>general_device_image.description</f>
        <v>0</v>
      </c>
      <c r="HCQ165" s="10">
        <f>general_device_image.description</f>
        <v>0</v>
      </c>
      <c r="HCR165" s="10">
        <f>general_device_image.description</f>
        <v>0</v>
      </c>
      <c r="HCS165" s="10">
        <f>general_device_image.description</f>
        <v>0</v>
      </c>
      <c r="HCT165" s="10">
        <f>general_device_image.description</f>
        <v>0</v>
      </c>
      <c r="HCU165" s="10">
        <f>general_device_image.description</f>
        <v>0</v>
      </c>
      <c r="HCV165" s="10">
        <f>general_device_image.description</f>
        <v>0</v>
      </c>
      <c r="HCW165" s="10">
        <f>general_device_image.description</f>
        <v>0</v>
      </c>
      <c r="HCX165" s="10">
        <f>general_device_image.description</f>
        <v>0</v>
      </c>
      <c r="HCY165" s="10">
        <f>general_device_image.description</f>
        <v>0</v>
      </c>
      <c r="HCZ165" s="10">
        <f>general_device_image.description</f>
        <v>0</v>
      </c>
      <c r="HDA165" s="10">
        <f>general_device_image.description</f>
        <v>0</v>
      </c>
      <c r="HDB165" s="10">
        <f>general_device_image.description</f>
        <v>0</v>
      </c>
      <c r="HDC165" s="10">
        <f>general_device_image.description</f>
        <v>0</v>
      </c>
      <c r="HDD165" s="10">
        <f>general_device_image.description</f>
        <v>0</v>
      </c>
      <c r="HDE165" s="10">
        <f>general_device_image.description</f>
        <v>0</v>
      </c>
      <c r="HDF165" s="10">
        <f>general_device_image.description</f>
        <v>0</v>
      </c>
      <c r="HDG165" s="10">
        <f>general_device_image.description</f>
        <v>0</v>
      </c>
      <c r="HDH165" s="10">
        <f>general_device_image.description</f>
        <v>0</v>
      </c>
      <c r="HDI165" s="10">
        <f>general_device_image.description</f>
        <v>0</v>
      </c>
      <c r="HDJ165" s="10">
        <f>general_device_image.description</f>
        <v>0</v>
      </c>
      <c r="HDK165" s="10">
        <f>general_device_image.description</f>
        <v>0</v>
      </c>
      <c r="HDL165" s="10">
        <f>general_device_image.description</f>
        <v>0</v>
      </c>
      <c r="HDM165" s="10">
        <f>general_device_image.description</f>
        <v>0</v>
      </c>
      <c r="HDN165" s="10">
        <f>general_device_image.description</f>
        <v>0</v>
      </c>
      <c r="HDO165" s="10">
        <f>general_device_image.description</f>
        <v>0</v>
      </c>
      <c r="HDP165" s="10">
        <f>general_device_image.description</f>
        <v>0</v>
      </c>
      <c r="HDQ165" s="10">
        <f>general_device_image.description</f>
        <v>0</v>
      </c>
      <c r="HDR165" s="10">
        <f>general_device_image.description</f>
        <v>0</v>
      </c>
      <c r="HDS165" s="10">
        <f>general_device_image.description</f>
        <v>0</v>
      </c>
      <c r="HDT165" s="10">
        <f>general_device_image.description</f>
        <v>0</v>
      </c>
      <c r="HDU165" s="10">
        <f>general_device_image.description</f>
        <v>0</v>
      </c>
      <c r="HDV165" s="10">
        <f>general_device_image.description</f>
        <v>0</v>
      </c>
      <c r="HDW165" s="10">
        <f>general_device_image.description</f>
        <v>0</v>
      </c>
      <c r="HDX165" s="10">
        <f>general_device_image.description</f>
        <v>0</v>
      </c>
      <c r="HDY165" s="10">
        <f>general_device_image.description</f>
        <v>0</v>
      </c>
      <c r="HDZ165" s="10">
        <f>general_device_image.description</f>
        <v>0</v>
      </c>
      <c r="HEA165" s="10">
        <f>general_device_image.description</f>
        <v>0</v>
      </c>
      <c r="HEB165" s="10">
        <f>general_device_image.description</f>
        <v>0</v>
      </c>
      <c r="HEC165" s="10">
        <f>general_device_image.description</f>
        <v>0</v>
      </c>
      <c r="HED165" s="10">
        <f>general_device_image.description</f>
        <v>0</v>
      </c>
      <c r="HEE165" s="10">
        <f>general_device_image.description</f>
        <v>0</v>
      </c>
      <c r="HEF165" s="10">
        <f>general_device_image.description</f>
        <v>0</v>
      </c>
      <c r="HEG165" s="10">
        <f>general_device_image.description</f>
        <v>0</v>
      </c>
      <c r="HEH165" s="10">
        <f>general_device_image.description</f>
        <v>0</v>
      </c>
      <c r="HEI165" s="10">
        <f>general_device_image.description</f>
        <v>0</v>
      </c>
      <c r="HEJ165" s="10">
        <f>general_device_image.description</f>
        <v>0</v>
      </c>
      <c r="HEK165" s="10">
        <f>general_device_image.description</f>
        <v>0</v>
      </c>
      <c r="HEL165" s="10">
        <f>general_device_image.description</f>
        <v>0</v>
      </c>
      <c r="HEM165" s="10">
        <f>general_device_image.description</f>
        <v>0</v>
      </c>
      <c r="HEN165" s="10">
        <f>general_device_image.description</f>
        <v>0</v>
      </c>
      <c r="HEO165" s="10">
        <f>general_device_image.description</f>
        <v>0</v>
      </c>
      <c r="HEP165" s="10">
        <f>general_device_image.description</f>
        <v>0</v>
      </c>
      <c r="HEQ165" s="10">
        <f>general_device_image.description</f>
        <v>0</v>
      </c>
      <c r="HER165" s="10">
        <f>general_device_image.description</f>
        <v>0</v>
      </c>
      <c r="HES165" s="10">
        <f>general_device_image.description</f>
        <v>0</v>
      </c>
      <c r="HET165" s="10">
        <f>general_device_image.description</f>
        <v>0</v>
      </c>
      <c r="HEU165" s="10">
        <f>general_device_image.description</f>
        <v>0</v>
      </c>
      <c r="HEV165" s="10">
        <f>general_device_image.description</f>
        <v>0</v>
      </c>
      <c r="HEW165" s="10">
        <f>general_device_image.description</f>
        <v>0</v>
      </c>
      <c r="HEX165" s="10">
        <f>general_device_image.description</f>
        <v>0</v>
      </c>
      <c r="HEY165" s="10">
        <f>general_device_image.description</f>
        <v>0</v>
      </c>
      <c r="HEZ165" s="10">
        <f>general_device_image.description</f>
        <v>0</v>
      </c>
      <c r="HFA165" s="10">
        <f>general_device_image.description</f>
        <v>0</v>
      </c>
      <c r="HFB165" s="10">
        <f>general_device_image.description</f>
        <v>0</v>
      </c>
      <c r="HFC165" s="10">
        <f>general_device_image.description</f>
        <v>0</v>
      </c>
      <c r="HFD165" s="10">
        <f>general_device_image.description</f>
        <v>0</v>
      </c>
      <c r="HFE165" s="10">
        <f>general_device_image.description</f>
        <v>0</v>
      </c>
      <c r="HFF165" s="10">
        <f>general_device_image.description</f>
        <v>0</v>
      </c>
      <c r="HFG165" s="10">
        <f>general_device_image.description</f>
        <v>0</v>
      </c>
      <c r="HFH165" s="10">
        <f>general_device_image.description</f>
        <v>0</v>
      </c>
      <c r="HFI165" s="10">
        <f>general_device_image.description</f>
        <v>0</v>
      </c>
      <c r="HFJ165" s="10">
        <f>general_device_image.description</f>
        <v>0</v>
      </c>
      <c r="HFK165" s="10">
        <f>general_device_image.description</f>
        <v>0</v>
      </c>
      <c r="HFL165" s="10">
        <f>general_device_image.description</f>
        <v>0</v>
      </c>
      <c r="HFM165" s="10">
        <f>general_device_image.description</f>
        <v>0</v>
      </c>
      <c r="HFN165" s="10">
        <f>general_device_image.description</f>
        <v>0</v>
      </c>
      <c r="HFO165" s="10">
        <f>general_device_image.description</f>
        <v>0</v>
      </c>
      <c r="HFP165" s="10">
        <f>general_device_image.description</f>
        <v>0</v>
      </c>
      <c r="HFQ165" s="10">
        <f>general_device_image.description</f>
        <v>0</v>
      </c>
      <c r="HFR165" s="10">
        <f>general_device_image.description</f>
        <v>0</v>
      </c>
      <c r="HFS165" s="10">
        <f>general_device_image.description</f>
        <v>0</v>
      </c>
      <c r="HFT165" s="10">
        <f>general_device_image.description</f>
        <v>0</v>
      </c>
      <c r="HFU165" s="10">
        <f>general_device_image.description</f>
        <v>0</v>
      </c>
      <c r="HFV165" s="10">
        <f>general_device_image.description</f>
        <v>0</v>
      </c>
      <c r="HFW165" s="10">
        <f>general_device_image.description</f>
        <v>0</v>
      </c>
      <c r="HFX165" s="10">
        <f>general_device_image.description</f>
        <v>0</v>
      </c>
      <c r="HFY165" s="10">
        <f>general_device_image.description</f>
        <v>0</v>
      </c>
      <c r="HFZ165" s="10">
        <f>general_device_image.description</f>
        <v>0</v>
      </c>
      <c r="HGA165" s="10">
        <f>general_device_image.description</f>
        <v>0</v>
      </c>
      <c r="HGB165" s="10">
        <f>general_device_image.description</f>
        <v>0</v>
      </c>
      <c r="HGC165" s="10">
        <f>general_device_image.description</f>
        <v>0</v>
      </c>
      <c r="HGD165" s="10">
        <f>general_device_image.description</f>
        <v>0</v>
      </c>
      <c r="HGE165" s="10">
        <f>general_device_image.description</f>
        <v>0</v>
      </c>
      <c r="HGF165" s="10">
        <f>general_device_image.description</f>
        <v>0</v>
      </c>
      <c r="HGG165" s="10">
        <f>general_device_image.description</f>
        <v>0</v>
      </c>
      <c r="HGH165" s="10">
        <f>general_device_image.description</f>
        <v>0</v>
      </c>
      <c r="HGI165" s="10">
        <f>general_device_image.description</f>
        <v>0</v>
      </c>
      <c r="HGJ165" s="10">
        <f>general_device_image.description</f>
        <v>0</v>
      </c>
      <c r="HGK165" s="10">
        <f>general_device_image.description</f>
        <v>0</v>
      </c>
      <c r="HGL165" s="10">
        <f>general_device_image.description</f>
        <v>0</v>
      </c>
      <c r="HGM165" s="10">
        <f>general_device_image.description</f>
        <v>0</v>
      </c>
      <c r="HGN165" s="10">
        <f>general_device_image.description</f>
        <v>0</v>
      </c>
      <c r="HGO165" s="10">
        <f>general_device_image.description</f>
        <v>0</v>
      </c>
      <c r="HGP165" s="10">
        <f>general_device_image.description</f>
        <v>0</v>
      </c>
      <c r="HGQ165" s="10">
        <f>general_device_image.description</f>
        <v>0</v>
      </c>
      <c r="HGR165" s="10">
        <f>general_device_image.description</f>
        <v>0</v>
      </c>
      <c r="HGS165" s="10">
        <f>general_device_image.description</f>
        <v>0</v>
      </c>
      <c r="HGT165" s="10">
        <f>general_device_image.description</f>
        <v>0</v>
      </c>
      <c r="HGU165" s="10">
        <f>general_device_image.description</f>
        <v>0</v>
      </c>
      <c r="HGV165" s="10">
        <f>general_device_image.description</f>
        <v>0</v>
      </c>
      <c r="HGW165" s="10">
        <f>general_device_image.description</f>
        <v>0</v>
      </c>
      <c r="HGX165" s="10">
        <f>general_device_image.description</f>
        <v>0</v>
      </c>
      <c r="HGY165" s="10">
        <f>general_device_image.description</f>
        <v>0</v>
      </c>
      <c r="HGZ165" s="10">
        <f>general_device_image.description</f>
        <v>0</v>
      </c>
      <c r="HHA165" s="10">
        <f>general_device_image.description</f>
        <v>0</v>
      </c>
      <c r="HHB165" s="10">
        <f>general_device_image.description</f>
        <v>0</v>
      </c>
      <c r="HHC165" s="10">
        <f>general_device_image.description</f>
        <v>0</v>
      </c>
      <c r="HHD165" s="10">
        <f>general_device_image.description</f>
        <v>0</v>
      </c>
      <c r="HHE165" s="10">
        <f>general_device_image.description</f>
        <v>0</v>
      </c>
      <c r="HHF165" s="10">
        <f>general_device_image.description</f>
        <v>0</v>
      </c>
      <c r="HHG165" s="10">
        <f>general_device_image.description</f>
        <v>0</v>
      </c>
      <c r="HHH165" s="10">
        <f>general_device_image.description</f>
        <v>0</v>
      </c>
      <c r="HHI165" s="10">
        <f>general_device_image.description</f>
        <v>0</v>
      </c>
      <c r="HHJ165" s="10">
        <f>general_device_image.description</f>
        <v>0</v>
      </c>
      <c r="HHK165" s="10">
        <f>general_device_image.description</f>
        <v>0</v>
      </c>
      <c r="HHL165" s="10">
        <f>general_device_image.description</f>
        <v>0</v>
      </c>
      <c r="HHM165" s="10">
        <f>general_device_image.description</f>
        <v>0</v>
      </c>
      <c r="HHN165" s="10">
        <f>general_device_image.description</f>
        <v>0</v>
      </c>
      <c r="HHO165" s="10">
        <f>general_device_image.description</f>
        <v>0</v>
      </c>
      <c r="HHP165" s="10">
        <f>general_device_image.description</f>
        <v>0</v>
      </c>
      <c r="HHQ165" s="10">
        <f>general_device_image.description</f>
        <v>0</v>
      </c>
      <c r="HHR165" s="10">
        <f>general_device_image.description</f>
        <v>0</v>
      </c>
      <c r="HHS165" s="10">
        <f>general_device_image.description</f>
        <v>0</v>
      </c>
      <c r="HHT165" s="10">
        <f>general_device_image.description</f>
        <v>0</v>
      </c>
      <c r="HHU165" s="10">
        <f>general_device_image.description</f>
        <v>0</v>
      </c>
      <c r="HHV165" s="10">
        <f>general_device_image.description</f>
        <v>0</v>
      </c>
      <c r="HHW165" s="10">
        <f>general_device_image.description</f>
        <v>0</v>
      </c>
      <c r="HHX165" s="10">
        <f>general_device_image.description</f>
        <v>0</v>
      </c>
      <c r="HHY165" s="10">
        <f>general_device_image.description</f>
        <v>0</v>
      </c>
      <c r="HHZ165" s="10">
        <f>general_device_image.description</f>
        <v>0</v>
      </c>
      <c r="HIA165" s="10">
        <f>general_device_image.description</f>
        <v>0</v>
      </c>
      <c r="HIB165" s="10">
        <f>general_device_image.description</f>
        <v>0</v>
      </c>
      <c r="HIC165" s="10">
        <f>general_device_image.description</f>
        <v>0</v>
      </c>
      <c r="HID165" s="10">
        <f>general_device_image.description</f>
        <v>0</v>
      </c>
      <c r="HIE165" s="10">
        <f>general_device_image.description</f>
        <v>0</v>
      </c>
      <c r="HIF165" s="10">
        <f>general_device_image.description</f>
        <v>0</v>
      </c>
      <c r="HIG165" s="10">
        <f>general_device_image.description</f>
        <v>0</v>
      </c>
      <c r="HIH165" s="10">
        <f>general_device_image.description</f>
        <v>0</v>
      </c>
      <c r="HII165" s="10">
        <f>general_device_image.description</f>
        <v>0</v>
      </c>
      <c r="HIJ165" s="10">
        <f>general_device_image.description</f>
        <v>0</v>
      </c>
      <c r="HIK165" s="10">
        <f>general_device_image.description</f>
        <v>0</v>
      </c>
      <c r="HIL165" s="10">
        <f>general_device_image.description</f>
        <v>0</v>
      </c>
      <c r="HIM165" s="10">
        <f>general_device_image.description</f>
        <v>0</v>
      </c>
      <c r="HIN165" s="10">
        <f>general_device_image.description</f>
        <v>0</v>
      </c>
      <c r="HIO165" s="10">
        <f>general_device_image.description</f>
        <v>0</v>
      </c>
      <c r="HIP165" s="10">
        <f>general_device_image.description</f>
        <v>0</v>
      </c>
      <c r="HIQ165" s="10">
        <f>general_device_image.description</f>
        <v>0</v>
      </c>
      <c r="HIR165" s="10">
        <f>general_device_image.description</f>
        <v>0</v>
      </c>
      <c r="HIS165" s="10">
        <f>general_device_image.description</f>
        <v>0</v>
      </c>
      <c r="HIT165" s="10">
        <f>general_device_image.description</f>
        <v>0</v>
      </c>
      <c r="HIU165" s="10">
        <f>general_device_image.description</f>
        <v>0</v>
      </c>
      <c r="HIV165" s="10">
        <f>general_device_image.description</f>
        <v>0</v>
      </c>
      <c r="HIW165" s="10">
        <f>general_device_image.description</f>
        <v>0</v>
      </c>
      <c r="HIX165" s="10">
        <f>general_device_image.description</f>
        <v>0</v>
      </c>
      <c r="HIY165" s="10">
        <f>general_device_image.description</f>
        <v>0</v>
      </c>
      <c r="HIZ165" s="10">
        <f>general_device_image.description</f>
        <v>0</v>
      </c>
      <c r="HJA165" s="10">
        <f>general_device_image.description</f>
        <v>0</v>
      </c>
      <c r="HJB165" s="10">
        <f>general_device_image.description</f>
        <v>0</v>
      </c>
      <c r="HJC165" s="10">
        <f>general_device_image.description</f>
        <v>0</v>
      </c>
      <c r="HJD165" s="10">
        <f>general_device_image.description</f>
        <v>0</v>
      </c>
      <c r="HJE165" s="10">
        <f>general_device_image.description</f>
        <v>0</v>
      </c>
      <c r="HJF165" s="10">
        <f>general_device_image.description</f>
        <v>0</v>
      </c>
      <c r="HJG165" s="10">
        <f>general_device_image.description</f>
        <v>0</v>
      </c>
      <c r="HJH165" s="10">
        <f>general_device_image.description</f>
        <v>0</v>
      </c>
      <c r="HJI165" s="10">
        <f>general_device_image.description</f>
        <v>0</v>
      </c>
      <c r="HJJ165" s="10">
        <f>general_device_image.description</f>
        <v>0</v>
      </c>
      <c r="HJK165" s="10">
        <f>general_device_image.description</f>
        <v>0</v>
      </c>
      <c r="HJL165" s="10">
        <f>general_device_image.description</f>
        <v>0</v>
      </c>
      <c r="HJM165" s="10">
        <f>general_device_image.description</f>
        <v>0</v>
      </c>
      <c r="HJN165" s="10">
        <f>general_device_image.description</f>
        <v>0</v>
      </c>
      <c r="HJO165" s="10">
        <f>general_device_image.description</f>
        <v>0</v>
      </c>
      <c r="HJP165" s="10">
        <f>general_device_image.description</f>
        <v>0</v>
      </c>
      <c r="HJQ165" s="10">
        <f>general_device_image.description</f>
        <v>0</v>
      </c>
      <c r="HJR165" s="10">
        <f>general_device_image.description</f>
        <v>0</v>
      </c>
      <c r="HJS165" s="10">
        <f>general_device_image.description</f>
        <v>0</v>
      </c>
      <c r="HJT165" s="10">
        <f>general_device_image.description</f>
        <v>0</v>
      </c>
      <c r="HJU165" s="10">
        <f>general_device_image.description</f>
        <v>0</v>
      </c>
      <c r="HJV165" s="10">
        <f>general_device_image.description</f>
        <v>0</v>
      </c>
      <c r="HJW165" s="10">
        <f>general_device_image.description</f>
        <v>0</v>
      </c>
      <c r="HJX165" s="10">
        <f>general_device_image.description</f>
        <v>0</v>
      </c>
      <c r="HJY165" s="10">
        <f>general_device_image.description</f>
        <v>0</v>
      </c>
      <c r="HJZ165" s="10">
        <f>general_device_image.description</f>
        <v>0</v>
      </c>
      <c r="HKA165" s="10">
        <f>general_device_image.description</f>
        <v>0</v>
      </c>
      <c r="HKB165" s="10">
        <f>general_device_image.description</f>
        <v>0</v>
      </c>
      <c r="HKC165" s="10">
        <f>general_device_image.description</f>
        <v>0</v>
      </c>
      <c r="HKD165" s="10">
        <f>general_device_image.description</f>
        <v>0</v>
      </c>
      <c r="HKE165" s="10">
        <f>general_device_image.description</f>
        <v>0</v>
      </c>
      <c r="HKF165" s="10">
        <f>general_device_image.description</f>
        <v>0</v>
      </c>
      <c r="HKG165" s="10">
        <f>general_device_image.description</f>
        <v>0</v>
      </c>
      <c r="HKH165" s="10">
        <f>general_device_image.description</f>
        <v>0</v>
      </c>
      <c r="HKI165" s="10">
        <f>general_device_image.description</f>
        <v>0</v>
      </c>
      <c r="HKJ165" s="10">
        <f>general_device_image.description</f>
        <v>0</v>
      </c>
      <c r="HKK165" s="10">
        <f>general_device_image.description</f>
        <v>0</v>
      </c>
      <c r="HKL165" s="10">
        <f>general_device_image.description</f>
        <v>0</v>
      </c>
      <c r="HKM165" s="10">
        <f>general_device_image.description</f>
        <v>0</v>
      </c>
      <c r="HKN165" s="10">
        <f>general_device_image.description</f>
        <v>0</v>
      </c>
      <c r="HKO165" s="10">
        <f>general_device_image.description</f>
        <v>0</v>
      </c>
      <c r="HKP165" s="10">
        <f>general_device_image.description</f>
        <v>0</v>
      </c>
      <c r="HKQ165" s="10">
        <f>general_device_image.description</f>
        <v>0</v>
      </c>
      <c r="HKR165" s="10">
        <f>general_device_image.description</f>
        <v>0</v>
      </c>
      <c r="HKS165" s="10">
        <f>general_device_image.description</f>
        <v>0</v>
      </c>
      <c r="HKT165" s="10">
        <f>general_device_image.description</f>
        <v>0</v>
      </c>
      <c r="HKU165" s="10">
        <f>general_device_image.description</f>
        <v>0</v>
      </c>
      <c r="HKV165" s="10">
        <f>general_device_image.description</f>
        <v>0</v>
      </c>
      <c r="HKW165" s="10">
        <f>general_device_image.description</f>
        <v>0</v>
      </c>
      <c r="HKX165" s="10">
        <f>general_device_image.description</f>
        <v>0</v>
      </c>
      <c r="HKY165" s="10">
        <f>general_device_image.description</f>
        <v>0</v>
      </c>
      <c r="HKZ165" s="10">
        <f>general_device_image.description</f>
        <v>0</v>
      </c>
      <c r="HLA165" s="10">
        <f>general_device_image.description</f>
        <v>0</v>
      </c>
      <c r="HLB165" s="10">
        <f>general_device_image.description</f>
        <v>0</v>
      </c>
      <c r="HLC165" s="10">
        <f>general_device_image.description</f>
        <v>0</v>
      </c>
      <c r="HLD165" s="10">
        <f>general_device_image.description</f>
        <v>0</v>
      </c>
      <c r="HLE165" s="10">
        <f>general_device_image.description</f>
        <v>0</v>
      </c>
      <c r="HLF165" s="10">
        <f>general_device_image.description</f>
        <v>0</v>
      </c>
      <c r="HLG165" s="10">
        <f>general_device_image.description</f>
        <v>0</v>
      </c>
      <c r="HLH165" s="10">
        <f>general_device_image.description</f>
        <v>0</v>
      </c>
      <c r="HLI165" s="10">
        <f>general_device_image.description</f>
        <v>0</v>
      </c>
      <c r="HLJ165" s="10">
        <f>general_device_image.description</f>
        <v>0</v>
      </c>
      <c r="HLK165" s="10">
        <f>general_device_image.description</f>
        <v>0</v>
      </c>
      <c r="HLL165" s="10">
        <f>general_device_image.description</f>
        <v>0</v>
      </c>
      <c r="HLM165" s="10">
        <f>general_device_image.description</f>
        <v>0</v>
      </c>
      <c r="HLN165" s="10">
        <f>general_device_image.description</f>
        <v>0</v>
      </c>
      <c r="HLO165" s="10">
        <f>general_device_image.description</f>
        <v>0</v>
      </c>
      <c r="HLP165" s="10">
        <f>general_device_image.description</f>
        <v>0</v>
      </c>
      <c r="HLQ165" s="10">
        <f>general_device_image.description</f>
        <v>0</v>
      </c>
      <c r="HLR165" s="10">
        <f>general_device_image.description</f>
        <v>0</v>
      </c>
      <c r="HLS165" s="10">
        <f>general_device_image.description</f>
        <v>0</v>
      </c>
      <c r="HLT165" s="10">
        <f>general_device_image.description</f>
        <v>0</v>
      </c>
      <c r="HLU165" s="10">
        <f>general_device_image.description</f>
        <v>0</v>
      </c>
      <c r="HLV165" s="10">
        <f>general_device_image.description</f>
        <v>0</v>
      </c>
      <c r="HLW165" s="10">
        <f>general_device_image.description</f>
        <v>0</v>
      </c>
      <c r="HLX165" s="10">
        <f>general_device_image.description</f>
        <v>0</v>
      </c>
      <c r="HLY165" s="10">
        <f>general_device_image.description</f>
        <v>0</v>
      </c>
      <c r="HLZ165" s="10">
        <f>general_device_image.description</f>
        <v>0</v>
      </c>
      <c r="HMA165" s="10">
        <f>general_device_image.description</f>
        <v>0</v>
      </c>
      <c r="HMB165" s="10">
        <f>general_device_image.description</f>
        <v>0</v>
      </c>
      <c r="HMC165" s="10">
        <f>general_device_image.description</f>
        <v>0</v>
      </c>
      <c r="HMD165" s="10">
        <f>general_device_image.description</f>
        <v>0</v>
      </c>
      <c r="HME165" s="10">
        <f>general_device_image.description</f>
        <v>0</v>
      </c>
      <c r="HMF165" s="10">
        <f>general_device_image.description</f>
        <v>0</v>
      </c>
      <c r="HMG165" s="10">
        <f>general_device_image.description</f>
        <v>0</v>
      </c>
      <c r="HMH165" s="10">
        <f>general_device_image.description</f>
        <v>0</v>
      </c>
      <c r="HMI165" s="10">
        <f>general_device_image.description</f>
        <v>0</v>
      </c>
      <c r="HMJ165" s="10">
        <f>general_device_image.description</f>
        <v>0</v>
      </c>
      <c r="HMK165" s="10">
        <f>general_device_image.description</f>
        <v>0</v>
      </c>
      <c r="HML165" s="10">
        <f>general_device_image.description</f>
        <v>0</v>
      </c>
      <c r="HMM165" s="10">
        <f>general_device_image.description</f>
        <v>0</v>
      </c>
      <c r="HMN165" s="10">
        <f>general_device_image.description</f>
        <v>0</v>
      </c>
      <c r="HMO165" s="10">
        <f>general_device_image.description</f>
        <v>0</v>
      </c>
      <c r="HMP165" s="10">
        <f>general_device_image.description</f>
        <v>0</v>
      </c>
      <c r="HMQ165" s="10">
        <f>general_device_image.description</f>
        <v>0</v>
      </c>
      <c r="HMR165" s="10">
        <f>general_device_image.description</f>
        <v>0</v>
      </c>
      <c r="HMS165" s="10">
        <f>general_device_image.description</f>
        <v>0</v>
      </c>
      <c r="HMT165" s="10">
        <f>general_device_image.description</f>
        <v>0</v>
      </c>
      <c r="HMU165" s="10">
        <f>general_device_image.description</f>
        <v>0</v>
      </c>
      <c r="HMV165" s="10">
        <f>general_device_image.description</f>
        <v>0</v>
      </c>
      <c r="HMW165" s="10">
        <f>general_device_image.description</f>
        <v>0</v>
      </c>
      <c r="HMX165" s="10">
        <f>general_device_image.description</f>
        <v>0</v>
      </c>
      <c r="HMY165" s="10">
        <f>general_device_image.description</f>
        <v>0</v>
      </c>
      <c r="HMZ165" s="10">
        <f>general_device_image.description</f>
        <v>0</v>
      </c>
      <c r="HNA165" s="10">
        <f>general_device_image.description</f>
        <v>0</v>
      </c>
      <c r="HNB165" s="10">
        <f>general_device_image.description</f>
        <v>0</v>
      </c>
      <c r="HNC165" s="10">
        <f>general_device_image.description</f>
        <v>0</v>
      </c>
      <c r="HND165" s="10">
        <f>general_device_image.description</f>
        <v>0</v>
      </c>
      <c r="HNE165" s="10">
        <f>general_device_image.description</f>
        <v>0</v>
      </c>
      <c r="HNF165" s="10">
        <f>general_device_image.description</f>
        <v>0</v>
      </c>
      <c r="HNG165" s="10">
        <f>general_device_image.description</f>
        <v>0</v>
      </c>
      <c r="HNH165" s="10">
        <f>general_device_image.description</f>
        <v>0</v>
      </c>
      <c r="HNI165" s="10">
        <f>general_device_image.description</f>
        <v>0</v>
      </c>
      <c r="HNJ165" s="10">
        <f>general_device_image.description</f>
        <v>0</v>
      </c>
      <c r="HNK165" s="10">
        <f>general_device_image.description</f>
        <v>0</v>
      </c>
      <c r="HNL165" s="10">
        <f>general_device_image.description</f>
        <v>0</v>
      </c>
      <c r="HNM165" s="10">
        <f>general_device_image.description</f>
        <v>0</v>
      </c>
      <c r="HNN165" s="10">
        <f>general_device_image.description</f>
        <v>0</v>
      </c>
      <c r="HNO165" s="10">
        <f>general_device_image.description</f>
        <v>0</v>
      </c>
      <c r="HNP165" s="10">
        <f>general_device_image.description</f>
        <v>0</v>
      </c>
      <c r="HNQ165" s="10">
        <f>general_device_image.description</f>
        <v>0</v>
      </c>
      <c r="HNR165" s="10">
        <f>general_device_image.description</f>
        <v>0</v>
      </c>
      <c r="HNS165" s="10">
        <f>general_device_image.description</f>
        <v>0</v>
      </c>
      <c r="HNT165" s="10">
        <f>general_device_image.description</f>
        <v>0</v>
      </c>
      <c r="HNU165" s="10">
        <f>general_device_image.description</f>
        <v>0</v>
      </c>
      <c r="HNV165" s="10">
        <f>general_device_image.description</f>
        <v>0</v>
      </c>
      <c r="HNW165" s="10">
        <f>general_device_image.description</f>
        <v>0</v>
      </c>
      <c r="HNX165" s="10">
        <f>general_device_image.description</f>
        <v>0</v>
      </c>
      <c r="HNY165" s="10">
        <f>general_device_image.description</f>
        <v>0</v>
      </c>
      <c r="HNZ165" s="10">
        <f>general_device_image.description</f>
        <v>0</v>
      </c>
      <c r="HOA165" s="10">
        <f>general_device_image.description</f>
        <v>0</v>
      </c>
      <c r="HOB165" s="10">
        <f>general_device_image.description</f>
        <v>0</v>
      </c>
      <c r="HOC165" s="10">
        <f>general_device_image.description</f>
        <v>0</v>
      </c>
      <c r="HOD165" s="10">
        <f>general_device_image.description</f>
        <v>0</v>
      </c>
      <c r="HOE165" s="10">
        <f>general_device_image.description</f>
        <v>0</v>
      </c>
      <c r="HOF165" s="10">
        <f>general_device_image.description</f>
        <v>0</v>
      </c>
      <c r="HOG165" s="10">
        <f>general_device_image.description</f>
        <v>0</v>
      </c>
      <c r="HOH165" s="10">
        <f>general_device_image.description</f>
        <v>0</v>
      </c>
      <c r="HOI165" s="10">
        <f>general_device_image.description</f>
        <v>0</v>
      </c>
      <c r="HOJ165" s="10">
        <f>general_device_image.description</f>
        <v>0</v>
      </c>
      <c r="HOK165" s="10">
        <f>general_device_image.description</f>
        <v>0</v>
      </c>
      <c r="HOL165" s="10">
        <f>general_device_image.description</f>
        <v>0</v>
      </c>
      <c r="HOM165" s="10">
        <f>general_device_image.description</f>
        <v>0</v>
      </c>
      <c r="HON165" s="10">
        <f>general_device_image.description</f>
        <v>0</v>
      </c>
      <c r="HOO165" s="10">
        <f>general_device_image.description</f>
        <v>0</v>
      </c>
      <c r="HOP165" s="10">
        <f>general_device_image.description</f>
        <v>0</v>
      </c>
      <c r="HOQ165" s="10">
        <f>general_device_image.description</f>
        <v>0</v>
      </c>
      <c r="HOR165" s="10">
        <f>general_device_image.description</f>
        <v>0</v>
      </c>
      <c r="HOS165" s="10">
        <f>general_device_image.description</f>
        <v>0</v>
      </c>
      <c r="HOT165" s="10">
        <f>general_device_image.description</f>
        <v>0</v>
      </c>
      <c r="HOU165" s="10">
        <f>general_device_image.description</f>
        <v>0</v>
      </c>
      <c r="HOV165" s="10">
        <f>general_device_image.description</f>
        <v>0</v>
      </c>
      <c r="HOW165" s="10">
        <f>general_device_image.description</f>
        <v>0</v>
      </c>
      <c r="HOX165" s="10">
        <f>general_device_image.description</f>
        <v>0</v>
      </c>
      <c r="HOY165" s="10">
        <f>general_device_image.description</f>
        <v>0</v>
      </c>
      <c r="HOZ165" s="10">
        <f>general_device_image.description</f>
        <v>0</v>
      </c>
      <c r="HPA165" s="10">
        <f>general_device_image.description</f>
        <v>0</v>
      </c>
      <c r="HPB165" s="10">
        <f>general_device_image.description</f>
        <v>0</v>
      </c>
      <c r="HPC165" s="10">
        <f>general_device_image.description</f>
        <v>0</v>
      </c>
      <c r="HPD165" s="10">
        <f>general_device_image.description</f>
        <v>0</v>
      </c>
      <c r="HPE165" s="10">
        <f>general_device_image.description</f>
        <v>0</v>
      </c>
      <c r="HPF165" s="10">
        <f>general_device_image.description</f>
        <v>0</v>
      </c>
      <c r="HPG165" s="10">
        <f>general_device_image.description</f>
        <v>0</v>
      </c>
      <c r="HPH165" s="10">
        <f>general_device_image.description</f>
        <v>0</v>
      </c>
      <c r="HPI165" s="10">
        <f>general_device_image.description</f>
        <v>0</v>
      </c>
      <c r="HPJ165" s="10">
        <f>general_device_image.description</f>
        <v>0</v>
      </c>
      <c r="HPK165" s="10">
        <f>general_device_image.description</f>
        <v>0</v>
      </c>
      <c r="HPL165" s="10">
        <f>general_device_image.description</f>
        <v>0</v>
      </c>
      <c r="HPM165" s="10">
        <f>general_device_image.description</f>
        <v>0</v>
      </c>
      <c r="HPN165" s="10">
        <f>general_device_image.description</f>
        <v>0</v>
      </c>
      <c r="HPO165" s="10">
        <f>general_device_image.description</f>
        <v>0</v>
      </c>
      <c r="HPP165" s="10">
        <f>general_device_image.description</f>
        <v>0</v>
      </c>
      <c r="HPQ165" s="10">
        <f>general_device_image.description</f>
        <v>0</v>
      </c>
      <c r="HPR165" s="10">
        <f>general_device_image.description</f>
        <v>0</v>
      </c>
      <c r="HPS165" s="10">
        <f>general_device_image.description</f>
        <v>0</v>
      </c>
      <c r="HPT165" s="10">
        <f>general_device_image.description</f>
        <v>0</v>
      </c>
      <c r="HPU165" s="10">
        <f>general_device_image.description</f>
        <v>0</v>
      </c>
      <c r="HPV165" s="10">
        <f>general_device_image.description</f>
        <v>0</v>
      </c>
      <c r="HPW165" s="10">
        <f>general_device_image.description</f>
        <v>0</v>
      </c>
      <c r="HPX165" s="10">
        <f>general_device_image.description</f>
        <v>0</v>
      </c>
      <c r="HPY165" s="10">
        <f>general_device_image.description</f>
        <v>0</v>
      </c>
      <c r="HPZ165" s="10">
        <f>general_device_image.description</f>
        <v>0</v>
      </c>
      <c r="HQA165" s="10">
        <f>general_device_image.description</f>
        <v>0</v>
      </c>
      <c r="HQB165" s="10">
        <f>general_device_image.description</f>
        <v>0</v>
      </c>
      <c r="HQC165" s="10">
        <f>general_device_image.description</f>
        <v>0</v>
      </c>
      <c r="HQD165" s="10">
        <f>general_device_image.description</f>
        <v>0</v>
      </c>
      <c r="HQE165" s="10">
        <f>general_device_image.description</f>
        <v>0</v>
      </c>
      <c r="HQF165" s="10">
        <f>general_device_image.description</f>
        <v>0</v>
      </c>
      <c r="HQG165" s="10">
        <f>general_device_image.description</f>
        <v>0</v>
      </c>
      <c r="HQH165" s="10">
        <f>general_device_image.description</f>
        <v>0</v>
      </c>
      <c r="HQI165" s="10">
        <f>general_device_image.description</f>
        <v>0</v>
      </c>
      <c r="HQJ165" s="10">
        <f>general_device_image.description</f>
        <v>0</v>
      </c>
      <c r="HQK165" s="10">
        <f>general_device_image.description</f>
        <v>0</v>
      </c>
      <c r="HQL165" s="10">
        <f>general_device_image.description</f>
        <v>0</v>
      </c>
      <c r="HQM165" s="10">
        <f>general_device_image.description</f>
        <v>0</v>
      </c>
      <c r="HQN165" s="10">
        <f>general_device_image.description</f>
        <v>0</v>
      </c>
      <c r="HQO165" s="10">
        <f>general_device_image.description</f>
        <v>0</v>
      </c>
      <c r="HQP165" s="10">
        <f>general_device_image.description</f>
        <v>0</v>
      </c>
      <c r="HQQ165" s="10">
        <f>general_device_image.description</f>
        <v>0</v>
      </c>
      <c r="HQR165" s="10">
        <f>general_device_image.description</f>
        <v>0</v>
      </c>
      <c r="HQS165" s="10">
        <f>general_device_image.description</f>
        <v>0</v>
      </c>
      <c r="HQT165" s="10">
        <f>general_device_image.description</f>
        <v>0</v>
      </c>
      <c r="HQU165" s="10">
        <f>general_device_image.description</f>
        <v>0</v>
      </c>
      <c r="HQV165" s="10">
        <f>general_device_image.description</f>
        <v>0</v>
      </c>
      <c r="HQW165" s="10">
        <f>general_device_image.description</f>
        <v>0</v>
      </c>
      <c r="HQX165" s="10">
        <f>general_device_image.description</f>
        <v>0</v>
      </c>
      <c r="HQY165" s="10">
        <f>general_device_image.description</f>
        <v>0</v>
      </c>
      <c r="HQZ165" s="10">
        <f>general_device_image.description</f>
        <v>0</v>
      </c>
      <c r="HRA165" s="10">
        <f>general_device_image.description</f>
        <v>0</v>
      </c>
      <c r="HRB165" s="10">
        <f>general_device_image.description</f>
        <v>0</v>
      </c>
      <c r="HRC165" s="10">
        <f>general_device_image.description</f>
        <v>0</v>
      </c>
      <c r="HRD165" s="10">
        <f>general_device_image.description</f>
        <v>0</v>
      </c>
      <c r="HRE165" s="10">
        <f>general_device_image.description</f>
        <v>0</v>
      </c>
      <c r="HRF165" s="10">
        <f>general_device_image.description</f>
        <v>0</v>
      </c>
      <c r="HRG165" s="10">
        <f>general_device_image.description</f>
        <v>0</v>
      </c>
      <c r="HRH165" s="10">
        <f>general_device_image.description</f>
        <v>0</v>
      </c>
      <c r="HRI165" s="10">
        <f>general_device_image.description</f>
        <v>0</v>
      </c>
      <c r="HRJ165" s="10">
        <f>general_device_image.description</f>
        <v>0</v>
      </c>
      <c r="HRK165" s="10">
        <f>general_device_image.description</f>
        <v>0</v>
      </c>
      <c r="HRL165" s="10">
        <f>general_device_image.description</f>
        <v>0</v>
      </c>
      <c r="HRM165" s="10">
        <f>general_device_image.description</f>
        <v>0</v>
      </c>
      <c r="HRN165" s="10">
        <f>general_device_image.description</f>
        <v>0</v>
      </c>
      <c r="HRO165" s="10">
        <f>general_device_image.description</f>
        <v>0</v>
      </c>
      <c r="HRP165" s="10">
        <f>general_device_image.description</f>
        <v>0</v>
      </c>
      <c r="HRQ165" s="10">
        <f>general_device_image.description</f>
        <v>0</v>
      </c>
      <c r="HRR165" s="10">
        <f>general_device_image.description</f>
        <v>0</v>
      </c>
      <c r="HRS165" s="10">
        <f>general_device_image.description</f>
        <v>0</v>
      </c>
      <c r="HRT165" s="10">
        <f>general_device_image.description</f>
        <v>0</v>
      </c>
      <c r="HRU165" s="10">
        <f>general_device_image.description</f>
        <v>0</v>
      </c>
      <c r="HRV165" s="10">
        <f>general_device_image.description</f>
        <v>0</v>
      </c>
      <c r="HRW165" s="10">
        <f>general_device_image.description</f>
        <v>0</v>
      </c>
      <c r="HRX165" s="10">
        <f>general_device_image.description</f>
        <v>0</v>
      </c>
      <c r="HRY165" s="10">
        <f>general_device_image.description</f>
        <v>0</v>
      </c>
      <c r="HRZ165" s="10">
        <f>general_device_image.description</f>
        <v>0</v>
      </c>
      <c r="HSA165" s="10">
        <f>general_device_image.description</f>
        <v>0</v>
      </c>
      <c r="HSB165" s="10">
        <f>general_device_image.description</f>
        <v>0</v>
      </c>
      <c r="HSC165" s="10">
        <f>general_device_image.description</f>
        <v>0</v>
      </c>
      <c r="HSD165" s="10">
        <f>general_device_image.description</f>
        <v>0</v>
      </c>
      <c r="HSE165" s="10">
        <f>general_device_image.description</f>
        <v>0</v>
      </c>
      <c r="HSF165" s="10">
        <f>general_device_image.description</f>
        <v>0</v>
      </c>
      <c r="HSG165" s="10">
        <f>general_device_image.description</f>
        <v>0</v>
      </c>
      <c r="HSH165" s="10">
        <f>general_device_image.description</f>
        <v>0</v>
      </c>
      <c r="HSI165" s="10">
        <f>general_device_image.description</f>
        <v>0</v>
      </c>
      <c r="HSJ165" s="10">
        <f>general_device_image.description</f>
        <v>0</v>
      </c>
      <c r="HSK165" s="10">
        <f>general_device_image.description</f>
        <v>0</v>
      </c>
      <c r="HSL165" s="10">
        <f>general_device_image.description</f>
        <v>0</v>
      </c>
      <c r="HSM165" s="10">
        <f>general_device_image.description</f>
        <v>0</v>
      </c>
      <c r="HSN165" s="10">
        <f>general_device_image.description</f>
        <v>0</v>
      </c>
      <c r="HSO165" s="10">
        <f>general_device_image.description</f>
        <v>0</v>
      </c>
      <c r="HSP165" s="10">
        <f>general_device_image.description</f>
        <v>0</v>
      </c>
      <c r="HSQ165" s="10">
        <f>general_device_image.description</f>
        <v>0</v>
      </c>
      <c r="HSR165" s="10">
        <f>general_device_image.description</f>
        <v>0</v>
      </c>
      <c r="HSS165" s="10">
        <f>general_device_image.description</f>
        <v>0</v>
      </c>
      <c r="HST165" s="10">
        <f>general_device_image.description</f>
        <v>0</v>
      </c>
      <c r="HSU165" s="10">
        <f>general_device_image.description</f>
        <v>0</v>
      </c>
      <c r="HSV165" s="10">
        <f>general_device_image.description</f>
        <v>0</v>
      </c>
      <c r="HSW165" s="10">
        <f>general_device_image.description</f>
        <v>0</v>
      </c>
      <c r="HSX165" s="10">
        <f>general_device_image.description</f>
        <v>0</v>
      </c>
      <c r="HSY165" s="10">
        <f>general_device_image.description</f>
        <v>0</v>
      </c>
      <c r="HSZ165" s="10">
        <f>general_device_image.description</f>
        <v>0</v>
      </c>
      <c r="HTA165" s="10">
        <f>general_device_image.description</f>
        <v>0</v>
      </c>
      <c r="HTB165" s="10">
        <f>general_device_image.description</f>
        <v>0</v>
      </c>
      <c r="HTC165" s="10">
        <f>general_device_image.description</f>
        <v>0</v>
      </c>
      <c r="HTD165" s="10">
        <f>general_device_image.description</f>
        <v>0</v>
      </c>
      <c r="HTE165" s="10">
        <f>general_device_image.description</f>
        <v>0</v>
      </c>
      <c r="HTF165" s="10">
        <f>general_device_image.description</f>
        <v>0</v>
      </c>
      <c r="HTG165" s="10">
        <f>general_device_image.description</f>
        <v>0</v>
      </c>
      <c r="HTH165" s="10">
        <f>general_device_image.description</f>
        <v>0</v>
      </c>
      <c r="HTI165" s="10">
        <f>general_device_image.description</f>
        <v>0</v>
      </c>
      <c r="HTJ165" s="10">
        <f>general_device_image.description</f>
        <v>0</v>
      </c>
      <c r="HTK165" s="10">
        <f>general_device_image.description</f>
        <v>0</v>
      </c>
      <c r="HTL165" s="10">
        <f>general_device_image.description</f>
        <v>0</v>
      </c>
      <c r="HTM165" s="10">
        <f>general_device_image.description</f>
        <v>0</v>
      </c>
      <c r="HTN165" s="10">
        <f>general_device_image.description</f>
        <v>0</v>
      </c>
      <c r="HTO165" s="10">
        <f>general_device_image.description</f>
        <v>0</v>
      </c>
      <c r="HTP165" s="10">
        <f>general_device_image.description</f>
        <v>0</v>
      </c>
      <c r="HTQ165" s="10">
        <f>general_device_image.description</f>
        <v>0</v>
      </c>
      <c r="HTR165" s="10">
        <f>general_device_image.description</f>
        <v>0</v>
      </c>
      <c r="HTS165" s="10">
        <f>general_device_image.description</f>
        <v>0</v>
      </c>
      <c r="HTT165" s="10">
        <f>general_device_image.description</f>
        <v>0</v>
      </c>
      <c r="HTU165" s="10">
        <f>general_device_image.description</f>
        <v>0</v>
      </c>
      <c r="HTV165" s="10">
        <f>general_device_image.description</f>
        <v>0</v>
      </c>
      <c r="HTW165" s="10">
        <f>general_device_image.description</f>
        <v>0</v>
      </c>
      <c r="HTX165" s="10">
        <f>general_device_image.description</f>
        <v>0</v>
      </c>
      <c r="HTY165" s="10">
        <f>general_device_image.description</f>
        <v>0</v>
      </c>
      <c r="HTZ165" s="10">
        <f>general_device_image.description</f>
        <v>0</v>
      </c>
      <c r="HUA165" s="10">
        <f>general_device_image.description</f>
        <v>0</v>
      </c>
      <c r="HUB165" s="10">
        <f>general_device_image.description</f>
        <v>0</v>
      </c>
      <c r="HUC165" s="10">
        <f>general_device_image.description</f>
        <v>0</v>
      </c>
      <c r="HUD165" s="10">
        <f>general_device_image.description</f>
        <v>0</v>
      </c>
      <c r="HUE165" s="10">
        <f>general_device_image.description</f>
        <v>0</v>
      </c>
      <c r="HUF165" s="10">
        <f>general_device_image.description</f>
        <v>0</v>
      </c>
      <c r="HUG165" s="10">
        <f>general_device_image.description</f>
        <v>0</v>
      </c>
      <c r="HUH165" s="10">
        <f>general_device_image.description</f>
        <v>0</v>
      </c>
      <c r="HUI165" s="10">
        <f>general_device_image.description</f>
        <v>0</v>
      </c>
      <c r="HUJ165" s="10">
        <f>general_device_image.description</f>
        <v>0</v>
      </c>
      <c r="HUK165" s="10">
        <f>general_device_image.description</f>
        <v>0</v>
      </c>
      <c r="HUL165" s="10">
        <f>general_device_image.description</f>
        <v>0</v>
      </c>
      <c r="HUM165" s="10">
        <f>general_device_image.description</f>
        <v>0</v>
      </c>
      <c r="HUN165" s="10">
        <f>general_device_image.description</f>
        <v>0</v>
      </c>
      <c r="HUO165" s="10">
        <f>general_device_image.description</f>
        <v>0</v>
      </c>
      <c r="HUP165" s="10">
        <f>general_device_image.description</f>
        <v>0</v>
      </c>
      <c r="HUQ165" s="10">
        <f>general_device_image.description</f>
        <v>0</v>
      </c>
      <c r="HUR165" s="10">
        <f>general_device_image.description</f>
        <v>0</v>
      </c>
      <c r="HUS165" s="10">
        <f>general_device_image.description</f>
        <v>0</v>
      </c>
      <c r="HUT165" s="10">
        <f>general_device_image.description</f>
        <v>0</v>
      </c>
      <c r="HUU165" s="10">
        <f>general_device_image.description</f>
        <v>0</v>
      </c>
      <c r="HUV165" s="10">
        <f>general_device_image.description</f>
        <v>0</v>
      </c>
      <c r="HUW165" s="10">
        <f>general_device_image.description</f>
        <v>0</v>
      </c>
      <c r="HUX165" s="10">
        <f>general_device_image.description</f>
        <v>0</v>
      </c>
      <c r="HUY165" s="10">
        <f>general_device_image.description</f>
        <v>0</v>
      </c>
      <c r="HUZ165" s="10">
        <f>general_device_image.description</f>
        <v>0</v>
      </c>
      <c r="HVA165" s="10">
        <f>general_device_image.description</f>
        <v>0</v>
      </c>
      <c r="HVB165" s="10">
        <f>general_device_image.description</f>
        <v>0</v>
      </c>
      <c r="HVC165" s="10">
        <f>general_device_image.description</f>
        <v>0</v>
      </c>
      <c r="HVD165" s="10">
        <f>general_device_image.description</f>
        <v>0</v>
      </c>
      <c r="HVE165" s="10">
        <f>general_device_image.description</f>
        <v>0</v>
      </c>
      <c r="HVF165" s="10">
        <f>general_device_image.description</f>
        <v>0</v>
      </c>
      <c r="HVG165" s="10">
        <f>general_device_image.description</f>
        <v>0</v>
      </c>
      <c r="HVH165" s="10">
        <f>general_device_image.description</f>
        <v>0</v>
      </c>
      <c r="HVI165" s="10">
        <f>general_device_image.description</f>
        <v>0</v>
      </c>
      <c r="HVJ165" s="10">
        <f>general_device_image.description</f>
        <v>0</v>
      </c>
      <c r="HVK165" s="10">
        <f>general_device_image.description</f>
        <v>0</v>
      </c>
      <c r="HVL165" s="10">
        <f>general_device_image.description</f>
        <v>0</v>
      </c>
      <c r="HVM165" s="10">
        <f>general_device_image.description</f>
        <v>0</v>
      </c>
      <c r="HVN165" s="10">
        <f>general_device_image.description</f>
        <v>0</v>
      </c>
      <c r="HVO165" s="10">
        <f>general_device_image.description</f>
        <v>0</v>
      </c>
      <c r="HVP165" s="10">
        <f>general_device_image.description</f>
        <v>0</v>
      </c>
      <c r="HVQ165" s="10">
        <f>general_device_image.description</f>
        <v>0</v>
      </c>
      <c r="HVR165" s="10">
        <f>general_device_image.description</f>
        <v>0</v>
      </c>
      <c r="HVS165" s="10">
        <f>general_device_image.description</f>
        <v>0</v>
      </c>
      <c r="HVT165" s="10">
        <f>general_device_image.description</f>
        <v>0</v>
      </c>
      <c r="HVU165" s="10">
        <f>general_device_image.description</f>
        <v>0</v>
      </c>
      <c r="HVV165" s="10">
        <f>general_device_image.description</f>
        <v>0</v>
      </c>
      <c r="HVW165" s="10">
        <f>general_device_image.description</f>
        <v>0</v>
      </c>
      <c r="HVX165" s="10">
        <f>general_device_image.description</f>
        <v>0</v>
      </c>
      <c r="HVY165" s="10">
        <f>general_device_image.description</f>
        <v>0</v>
      </c>
      <c r="HVZ165" s="10">
        <f>general_device_image.description</f>
        <v>0</v>
      </c>
      <c r="HWA165" s="10">
        <f>general_device_image.description</f>
        <v>0</v>
      </c>
      <c r="HWB165" s="10">
        <f>general_device_image.description</f>
        <v>0</v>
      </c>
      <c r="HWC165" s="10">
        <f>general_device_image.description</f>
        <v>0</v>
      </c>
      <c r="HWD165" s="10">
        <f>general_device_image.description</f>
        <v>0</v>
      </c>
      <c r="HWE165" s="10">
        <f>general_device_image.description</f>
        <v>0</v>
      </c>
      <c r="HWF165" s="10">
        <f>general_device_image.description</f>
        <v>0</v>
      </c>
      <c r="HWG165" s="10">
        <f>general_device_image.description</f>
        <v>0</v>
      </c>
      <c r="HWH165" s="10">
        <f>general_device_image.description</f>
        <v>0</v>
      </c>
      <c r="HWI165" s="10">
        <f>general_device_image.description</f>
        <v>0</v>
      </c>
      <c r="HWJ165" s="10">
        <f>general_device_image.description</f>
        <v>0</v>
      </c>
      <c r="HWK165" s="10">
        <f>general_device_image.description</f>
        <v>0</v>
      </c>
      <c r="HWL165" s="10">
        <f>general_device_image.description</f>
        <v>0</v>
      </c>
      <c r="HWM165" s="10">
        <f>general_device_image.description</f>
        <v>0</v>
      </c>
      <c r="HWN165" s="10">
        <f>general_device_image.description</f>
        <v>0</v>
      </c>
      <c r="HWO165" s="10">
        <f>general_device_image.description</f>
        <v>0</v>
      </c>
      <c r="HWP165" s="10">
        <f>general_device_image.description</f>
        <v>0</v>
      </c>
      <c r="HWQ165" s="10">
        <f>general_device_image.description</f>
        <v>0</v>
      </c>
      <c r="HWR165" s="10">
        <f>general_device_image.description</f>
        <v>0</v>
      </c>
      <c r="HWS165" s="10">
        <f>general_device_image.description</f>
        <v>0</v>
      </c>
      <c r="HWT165" s="10">
        <f>general_device_image.description</f>
        <v>0</v>
      </c>
      <c r="HWU165" s="10">
        <f>general_device_image.description</f>
        <v>0</v>
      </c>
      <c r="HWV165" s="10">
        <f>general_device_image.description</f>
        <v>0</v>
      </c>
      <c r="HWW165" s="10">
        <f>general_device_image.description</f>
        <v>0</v>
      </c>
      <c r="HWX165" s="10">
        <f>general_device_image.description</f>
        <v>0</v>
      </c>
      <c r="HWY165" s="10">
        <f>general_device_image.description</f>
        <v>0</v>
      </c>
      <c r="HWZ165" s="10">
        <f>general_device_image.description</f>
        <v>0</v>
      </c>
      <c r="HXA165" s="10">
        <f>general_device_image.description</f>
        <v>0</v>
      </c>
      <c r="HXB165" s="10">
        <f>general_device_image.description</f>
        <v>0</v>
      </c>
      <c r="HXC165" s="10">
        <f>general_device_image.description</f>
        <v>0</v>
      </c>
      <c r="HXD165" s="10">
        <f>general_device_image.description</f>
        <v>0</v>
      </c>
      <c r="HXE165" s="10">
        <f>general_device_image.description</f>
        <v>0</v>
      </c>
      <c r="HXF165" s="10">
        <f>general_device_image.description</f>
        <v>0</v>
      </c>
      <c r="HXG165" s="10">
        <f>general_device_image.description</f>
        <v>0</v>
      </c>
      <c r="HXH165" s="10">
        <f>general_device_image.description</f>
        <v>0</v>
      </c>
      <c r="HXI165" s="10">
        <f>general_device_image.description</f>
        <v>0</v>
      </c>
      <c r="HXJ165" s="10">
        <f>general_device_image.description</f>
        <v>0</v>
      </c>
      <c r="HXK165" s="10">
        <f>general_device_image.description</f>
        <v>0</v>
      </c>
      <c r="HXL165" s="10">
        <f>general_device_image.description</f>
        <v>0</v>
      </c>
      <c r="HXM165" s="10">
        <f>general_device_image.description</f>
        <v>0</v>
      </c>
      <c r="HXN165" s="10">
        <f>general_device_image.description</f>
        <v>0</v>
      </c>
      <c r="HXO165" s="10">
        <f>general_device_image.description</f>
        <v>0</v>
      </c>
      <c r="HXP165" s="10">
        <f>general_device_image.description</f>
        <v>0</v>
      </c>
      <c r="HXQ165" s="10">
        <f>general_device_image.description</f>
        <v>0</v>
      </c>
      <c r="HXR165" s="10">
        <f>general_device_image.description</f>
        <v>0</v>
      </c>
      <c r="HXS165" s="10">
        <f>general_device_image.description</f>
        <v>0</v>
      </c>
      <c r="HXT165" s="10">
        <f>general_device_image.description</f>
        <v>0</v>
      </c>
      <c r="HXU165" s="10">
        <f>general_device_image.description</f>
        <v>0</v>
      </c>
      <c r="HXV165" s="10">
        <f>general_device_image.description</f>
        <v>0</v>
      </c>
      <c r="HXW165" s="10">
        <f>general_device_image.description</f>
        <v>0</v>
      </c>
      <c r="HXX165" s="10">
        <f>general_device_image.description</f>
        <v>0</v>
      </c>
      <c r="HXY165" s="10">
        <f>general_device_image.description</f>
        <v>0</v>
      </c>
      <c r="HXZ165" s="10">
        <f>general_device_image.description</f>
        <v>0</v>
      </c>
      <c r="HYA165" s="10">
        <f>general_device_image.description</f>
        <v>0</v>
      </c>
      <c r="HYB165" s="10">
        <f>general_device_image.description</f>
        <v>0</v>
      </c>
      <c r="HYC165" s="10">
        <f>general_device_image.description</f>
        <v>0</v>
      </c>
      <c r="HYD165" s="10">
        <f>general_device_image.description</f>
        <v>0</v>
      </c>
      <c r="HYE165" s="10">
        <f>general_device_image.description</f>
        <v>0</v>
      </c>
      <c r="HYF165" s="10">
        <f>general_device_image.description</f>
        <v>0</v>
      </c>
      <c r="HYG165" s="10">
        <f>general_device_image.description</f>
        <v>0</v>
      </c>
      <c r="HYH165" s="10">
        <f>general_device_image.description</f>
        <v>0</v>
      </c>
      <c r="HYI165" s="10">
        <f>general_device_image.description</f>
        <v>0</v>
      </c>
      <c r="HYJ165" s="10">
        <f>general_device_image.description</f>
        <v>0</v>
      </c>
      <c r="HYK165" s="10">
        <f>general_device_image.description</f>
        <v>0</v>
      </c>
      <c r="HYL165" s="10">
        <f>general_device_image.description</f>
        <v>0</v>
      </c>
      <c r="HYM165" s="10">
        <f>general_device_image.description</f>
        <v>0</v>
      </c>
      <c r="HYN165" s="10">
        <f>general_device_image.description</f>
        <v>0</v>
      </c>
      <c r="HYO165" s="10">
        <f>general_device_image.description</f>
        <v>0</v>
      </c>
      <c r="HYP165" s="10">
        <f>general_device_image.description</f>
        <v>0</v>
      </c>
      <c r="HYQ165" s="10">
        <f>general_device_image.description</f>
        <v>0</v>
      </c>
      <c r="HYR165" s="10">
        <f>general_device_image.description</f>
        <v>0</v>
      </c>
      <c r="HYS165" s="10">
        <f>general_device_image.description</f>
        <v>0</v>
      </c>
      <c r="HYT165" s="10">
        <f>general_device_image.description</f>
        <v>0</v>
      </c>
      <c r="HYU165" s="10">
        <f>general_device_image.description</f>
        <v>0</v>
      </c>
      <c r="HYV165" s="10">
        <f>general_device_image.description</f>
        <v>0</v>
      </c>
      <c r="HYW165" s="10">
        <f>general_device_image.description</f>
        <v>0</v>
      </c>
      <c r="HYX165" s="10">
        <f>general_device_image.description</f>
        <v>0</v>
      </c>
      <c r="HYY165" s="10">
        <f>general_device_image.description</f>
        <v>0</v>
      </c>
      <c r="HYZ165" s="10">
        <f>general_device_image.description</f>
        <v>0</v>
      </c>
      <c r="HZA165" s="10">
        <f>general_device_image.description</f>
        <v>0</v>
      </c>
      <c r="HZB165" s="10">
        <f>general_device_image.description</f>
        <v>0</v>
      </c>
      <c r="HZC165" s="10">
        <f>general_device_image.description</f>
        <v>0</v>
      </c>
      <c r="HZD165" s="10">
        <f>general_device_image.description</f>
        <v>0</v>
      </c>
      <c r="HZE165" s="10">
        <f>general_device_image.description</f>
        <v>0</v>
      </c>
      <c r="HZF165" s="10">
        <f>general_device_image.description</f>
        <v>0</v>
      </c>
      <c r="HZG165" s="10">
        <f>general_device_image.description</f>
        <v>0</v>
      </c>
      <c r="HZH165" s="10">
        <f>general_device_image.description</f>
        <v>0</v>
      </c>
      <c r="HZI165" s="10">
        <f>general_device_image.description</f>
        <v>0</v>
      </c>
      <c r="HZJ165" s="10">
        <f>general_device_image.description</f>
        <v>0</v>
      </c>
      <c r="HZK165" s="10">
        <f>general_device_image.description</f>
        <v>0</v>
      </c>
      <c r="HZL165" s="10">
        <f>general_device_image.description</f>
        <v>0</v>
      </c>
      <c r="HZM165" s="10">
        <f>general_device_image.description</f>
        <v>0</v>
      </c>
      <c r="HZN165" s="10">
        <f>general_device_image.description</f>
        <v>0</v>
      </c>
      <c r="HZO165" s="10">
        <f>general_device_image.description</f>
        <v>0</v>
      </c>
      <c r="HZP165" s="10">
        <f>general_device_image.description</f>
        <v>0</v>
      </c>
      <c r="HZQ165" s="10">
        <f>general_device_image.description</f>
        <v>0</v>
      </c>
      <c r="HZR165" s="10">
        <f>general_device_image.description</f>
        <v>0</v>
      </c>
      <c r="HZS165" s="10">
        <f>general_device_image.description</f>
        <v>0</v>
      </c>
      <c r="HZT165" s="10">
        <f>general_device_image.description</f>
        <v>0</v>
      </c>
      <c r="HZU165" s="10">
        <f>general_device_image.description</f>
        <v>0</v>
      </c>
      <c r="HZV165" s="10">
        <f>general_device_image.description</f>
        <v>0</v>
      </c>
      <c r="HZW165" s="10">
        <f>general_device_image.description</f>
        <v>0</v>
      </c>
      <c r="HZX165" s="10">
        <f>general_device_image.description</f>
        <v>0</v>
      </c>
      <c r="HZY165" s="10">
        <f>general_device_image.description</f>
        <v>0</v>
      </c>
      <c r="HZZ165" s="10">
        <f>general_device_image.description</f>
        <v>0</v>
      </c>
      <c r="IAA165" s="10">
        <f>general_device_image.description</f>
        <v>0</v>
      </c>
      <c r="IAB165" s="10">
        <f>general_device_image.description</f>
        <v>0</v>
      </c>
      <c r="IAC165" s="10">
        <f>general_device_image.description</f>
        <v>0</v>
      </c>
      <c r="IAD165" s="10">
        <f>general_device_image.description</f>
        <v>0</v>
      </c>
      <c r="IAE165" s="10">
        <f>general_device_image.description</f>
        <v>0</v>
      </c>
      <c r="IAF165" s="10">
        <f>general_device_image.description</f>
        <v>0</v>
      </c>
      <c r="IAG165" s="10">
        <f>general_device_image.description</f>
        <v>0</v>
      </c>
      <c r="IAH165" s="10">
        <f>general_device_image.description</f>
        <v>0</v>
      </c>
      <c r="IAI165" s="10">
        <f>general_device_image.description</f>
        <v>0</v>
      </c>
      <c r="IAJ165" s="10">
        <f>general_device_image.description</f>
        <v>0</v>
      </c>
      <c r="IAK165" s="10">
        <f>general_device_image.description</f>
        <v>0</v>
      </c>
      <c r="IAL165" s="10">
        <f>general_device_image.description</f>
        <v>0</v>
      </c>
      <c r="IAM165" s="10">
        <f>general_device_image.description</f>
        <v>0</v>
      </c>
      <c r="IAN165" s="10">
        <f>general_device_image.description</f>
        <v>0</v>
      </c>
      <c r="IAO165" s="10">
        <f>general_device_image.description</f>
        <v>0</v>
      </c>
      <c r="IAP165" s="10">
        <f>general_device_image.description</f>
        <v>0</v>
      </c>
      <c r="IAQ165" s="10">
        <f>general_device_image.description</f>
        <v>0</v>
      </c>
      <c r="IAR165" s="10">
        <f>general_device_image.description</f>
        <v>0</v>
      </c>
      <c r="IAS165" s="10">
        <f>general_device_image.description</f>
        <v>0</v>
      </c>
      <c r="IAT165" s="10">
        <f>general_device_image.description</f>
        <v>0</v>
      </c>
      <c r="IAU165" s="10">
        <f>general_device_image.description</f>
        <v>0</v>
      </c>
      <c r="IAV165" s="10">
        <f>general_device_image.description</f>
        <v>0</v>
      </c>
      <c r="IAW165" s="10">
        <f>general_device_image.description</f>
        <v>0</v>
      </c>
      <c r="IAX165" s="10">
        <f>general_device_image.description</f>
        <v>0</v>
      </c>
      <c r="IAY165" s="10">
        <f>general_device_image.description</f>
        <v>0</v>
      </c>
      <c r="IAZ165" s="10">
        <f>general_device_image.description</f>
        <v>0</v>
      </c>
      <c r="IBA165" s="10">
        <f>general_device_image.description</f>
        <v>0</v>
      </c>
      <c r="IBB165" s="10">
        <f>general_device_image.description</f>
        <v>0</v>
      </c>
      <c r="IBC165" s="10">
        <f>general_device_image.description</f>
        <v>0</v>
      </c>
      <c r="IBD165" s="10">
        <f>general_device_image.description</f>
        <v>0</v>
      </c>
      <c r="IBE165" s="10">
        <f>general_device_image.description</f>
        <v>0</v>
      </c>
      <c r="IBF165" s="10">
        <f>general_device_image.description</f>
        <v>0</v>
      </c>
      <c r="IBG165" s="10">
        <f>general_device_image.description</f>
        <v>0</v>
      </c>
      <c r="IBH165" s="10">
        <f>general_device_image.description</f>
        <v>0</v>
      </c>
      <c r="IBI165" s="10">
        <f>general_device_image.description</f>
        <v>0</v>
      </c>
      <c r="IBJ165" s="10">
        <f>general_device_image.description</f>
        <v>0</v>
      </c>
      <c r="IBK165" s="10">
        <f>general_device_image.description</f>
        <v>0</v>
      </c>
      <c r="IBL165" s="10">
        <f>general_device_image.description</f>
        <v>0</v>
      </c>
      <c r="IBM165" s="10">
        <f>general_device_image.description</f>
        <v>0</v>
      </c>
      <c r="IBN165" s="10">
        <f>general_device_image.description</f>
        <v>0</v>
      </c>
      <c r="IBO165" s="10">
        <f>general_device_image.description</f>
        <v>0</v>
      </c>
      <c r="IBP165" s="10">
        <f>general_device_image.description</f>
        <v>0</v>
      </c>
      <c r="IBQ165" s="10">
        <f>general_device_image.description</f>
        <v>0</v>
      </c>
      <c r="IBR165" s="10">
        <f>general_device_image.description</f>
        <v>0</v>
      </c>
      <c r="IBS165" s="10">
        <f>general_device_image.description</f>
        <v>0</v>
      </c>
      <c r="IBT165" s="10">
        <f>general_device_image.description</f>
        <v>0</v>
      </c>
      <c r="IBU165" s="10">
        <f>general_device_image.description</f>
        <v>0</v>
      </c>
      <c r="IBV165" s="10">
        <f>general_device_image.description</f>
        <v>0</v>
      </c>
      <c r="IBW165" s="10">
        <f>general_device_image.description</f>
        <v>0</v>
      </c>
      <c r="IBX165" s="10">
        <f>general_device_image.description</f>
        <v>0</v>
      </c>
      <c r="IBY165" s="10">
        <f>general_device_image.description</f>
        <v>0</v>
      </c>
      <c r="IBZ165" s="10">
        <f>general_device_image.description</f>
        <v>0</v>
      </c>
      <c r="ICA165" s="10">
        <f>general_device_image.description</f>
        <v>0</v>
      </c>
      <c r="ICB165" s="10">
        <f>general_device_image.description</f>
        <v>0</v>
      </c>
      <c r="ICC165" s="10">
        <f>general_device_image.description</f>
        <v>0</v>
      </c>
      <c r="ICD165" s="10">
        <f>general_device_image.description</f>
        <v>0</v>
      </c>
      <c r="ICE165" s="10">
        <f>general_device_image.description</f>
        <v>0</v>
      </c>
      <c r="ICF165" s="10">
        <f>general_device_image.description</f>
        <v>0</v>
      </c>
      <c r="ICG165" s="10">
        <f>general_device_image.description</f>
        <v>0</v>
      </c>
      <c r="ICH165" s="10">
        <f>general_device_image.description</f>
        <v>0</v>
      </c>
      <c r="ICI165" s="10">
        <f>general_device_image.description</f>
        <v>0</v>
      </c>
      <c r="ICJ165" s="10">
        <f>general_device_image.description</f>
        <v>0</v>
      </c>
      <c r="ICK165" s="10">
        <f>general_device_image.description</f>
        <v>0</v>
      </c>
      <c r="ICL165" s="10">
        <f>general_device_image.description</f>
        <v>0</v>
      </c>
      <c r="ICM165" s="10">
        <f>general_device_image.description</f>
        <v>0</v>
      </c>
      <c r="ICN165" s="10">
        <f>general_device_image.description</f>
        <v>0</v>
      </c>
      <c r="ICO165" s="10">
        <f>general_device_image.description</f>
        <v>0</v>
      </c>
      <c r="ICP165" s="10">
        <f>general_device_image.description</f>
        <v>0</v>
      </c>
      <c r="ICQ165" s="10">
        <f>general_device_image.description</f>
        <v>0</v>
      </c>
      <c r="ICR165" s="10">
        <f>general_device_image.description</f>
        <v>0</v>
      </c>
      <c r="ICS165" s="10">
        <f>general_device_image.description</f>
        <v>0</v>
      </c>
      <c r="ICT165" s="10">
        <f>general_device_image.description</f>
        <v>0</v>
      </c>
      <c r="ICU165" s="10">
        <f>general_device_image.description</f>
        <v>0</v>
      </c>
      <c r="ICV165" s="10">
        <f>general_device_image.description</f>
        <v>0</v>
      </c>
      <c r="ICW165" s="10">
        <f>general_device_image.description</f>
        <v>0</v>
      </c>
      <c r="ICX165" s="10">
        <f>general_device_image.description</f>
        <v>0</v>
      </c>
      <c r="ICY165" s="10">
        <f>general_device_image.description</f>
        <v>0</v>
      </c>
      <c r="ICZ165" s="10">
        <f>general_device_image.description</f>
        <v>0</v>
      </c>
      <c r="IDA165" s="10">
        <f>general_device_image.description</f>
        <v>0</v>
      </c>
      <c r="IDB165" s="10">
        <f>general_device_image.description</f>
        <v>0</v>
      </c>
      <c r="IDC165" s="10">
        <f>general_device_image.description</f>
        <v>0</v>
      </c>
      <c r="IDD165" s="10">
        <f>general_device_image.description</f>
        <v>0</v>
      </c>
      <c r="IDE165" s="10">
        <f>general_device_image.description</f>
        <v>0</v>
      </c>
      <c r="IDF165" s="10">
        <f>general_device_image.description</f>
        <v>0</v>
      </c>
      <c r="IDG165" s="10">
        <f>general_device_image.description</f>
        <v>0</v>
      </c>
      <c r="IDH165" s="10">
        <f>general_device_image.description</f>
        <v>0</v>
      </c>
      <c r="IDI165" s="10">
        <f>general_device_image.description</f>
        <v>0</v>
      </c>
      <c r="IDJ165" s="10">
        <f>general_device_image.description</f>
        <v>0</v>
      </c>
      <c r="IDK165" s="10">
        <f>general_device_image.description</f>
        <v>0</v>
      </c>
      <c r="IDL165" s="10">
        <f>general_device_image.description</f>
        <v>0</v>
      </c>
      <c r="IDM165" s="10">
        <f>general_device_image.description</f>
        <v>0</v>
      </c>
      <c r="IDN165" s="10">
        <f>general_device_image.description</f>
        <v>0</v>
      </c>
      <c r="IDO165" s="10">
        <f>general_device_image.description</f>
        <v>0</v>
      </c>
      <c r="IDP165" s="10">
        <f>general_device_image.description</f>
        <v>0</v>
      </c>
      <c r="IDQ165" s="10">
        <f>general_device_image.description</f>
        <v>0</v>
      </c>
      <c r="IDR165" s="10">
        <f>general_device_image.description</f>
        <v>0</v>
      </c>
      <c r="IDS165" s="10">
        <f>general_device_image.description</f>
        <v>0</v>
      </c>
      <c r="IDT165" s="10">
        <f>general_device_image.description</f>
        <v>0</v>
      </c>
      <c r="IDU165" s="10">
        <f>general_device_image.description</f>
        <v>0</v>
      </c>
      <c r="IDV165" s="10">
        <f>general_device_image.description</f>
        <v>0</v>
      </c>
      <c r="IDW165" s="10">
        <f>general_device_image.description</f>
        <v>0</v>
      </c>
      <c r="IDX165" s="10">
        <f>general_device_image.description</f>
        <v>0</v>
      </c>
      <c r="IDY165" s="10">
        <f>general_device_image.description</f>
        <v>0</v>
      </c>
      <c r="IDZ165" s="10">
        <f>general_device_image.description</f>
        <v>0</v>
      </c>
      <c r="IEA165" s="10">
        <f>general_device_image.description</f>
        <v>0</v>
      </c>
      <c r="IEB165" s="10">
        <f>general_device_image.description</f>
        <v>0</v>
      </c>
      <c r="IEC165" s="10">
        <f>general_device_image.description</f>
        <v>0</v>
      </c>
      <c r="IED165" s="10">
        <f>general_device_image.description</f>
        <v>0</v>
      </c>
      <c r="IEE165" s="10">
        <f>general_device_image.description</f>
        <v>0</v>
      </c>
      <c r="IEF165" s="10">
        <f>general_device_image.description</f>
        <v>0</v>
      </c>
      <c r="IEG165" s="10">
        <f>general_device_image.description</f>
        <v>0</v>
      </c>
      <c r="IEH165" s="10">
        <f>general_device_image.description</f>
        <v>0</v>
      </c>
      <c r="IEI165" s="10">
        <f>general_device_image.description</f>
        <v>0</v>
      </c>
      <c r="IEJ165" s="10">
        <f>general_device_image.description</f>
        <v>0</v>
      </c>
      <c r="IEK165" s="10">
        <f>general_device_image.description</f>
        <v>0</v>
      </c>
      <c r="IEL165" s="10">
        <f>general_device_image.description</f>
        <v>0</v>
      </c>
      <c r="IEM165" s="10">
        <f>general_device_image.description</f>
        <v>0</v>
      </c>
      <c r="IEN165" s="10">
        <f>general_device_image.description</f>
        <v>0</v>
      </c>
      <c r="IEO165" s="10">
        <f>general_device_image.description</f>
        <v>0</v>
      </c>
      <c r="IEP165" s="10">
        <f>general_device_image.description</f>
        <v>0</v>
      </c>
      <c r="IEQ165" s="10">
        <f>general_device_image.description</f>
        <v>0</v>
      </c>
      <c r="IER165" s="10">
        <f>general_device_image.description</f>
        <v>0</v>
      </c>
      <c r="IES165" s="10">
        <f>general_device_image.description</f>
        <v>0</v>
      </c>
      <c r="IET165" s="10">
        <f>general_device_image.description</f>
        <v>0</v>
      </c>
      <c r="IEU165" s="10">
        <f>general_device_image.description</f>
        <v>0</v>
      </c>
      <c r="IEV165" s="10">
        <f>general_device_image.description</f>
        <v>0</v>
      </c>
      <c r="IEW165" s="10">
        <f>general_device_image.description</f>
        <v>0</v>
      </c>
      <c r="IEX165" s="10">
        <f>general_device_image.description</f>
        <v>0</v>
      </c>
      <c r="IEY165" s="10">
        <f>general_device_image.description</f>
        <v>0</v>
      </c>
      <c r="IEZ165" s="10">
        <f>general_device_image.description</f>
        <v>0</v>
      </c>
      <c r="IFA165" s="10">
        <f>general_device_image.description</f>
        <v>0</v>
      </c>
      <c r="IFB165" s="10">
        <f>general_device_image.description</f>
        <v>0</v>
      </c>
      <c r="IFC165" s="10">
        <f>general_device_image.description</f>
        <v>0</v>
      </c>
      <c r="IFD165" s="10">
        <f>general_device_image.description</f>
        <v>0</v>
      </c>
      <c r="IFE165" s="10">
        <f>general_device_image.description</f>
        <v>0</v>
      </c>
      <c r="IFF165" s="10">
        <f>general_device_image.description</f>
        <v>0</v>
      </c>
      <c r="IFG165" s="10">
        <f>general_device_image.description</f>
        <v>0</v>
      </c>
      <c r="IFH165" s="10">
        <f>general_device_image.description</f>
        <v>0</v>
      </c>
      <c r="IFI165" s="10">
        <f>general_device_image.description</f>
        <v>0</v>
      </c>
      <c r="IFJ165" s="10">
        <f>general_device_image.description</f>
        <v>0</v>
      </c>
      <c r="IFK165" s="10">
        <f>general_device_image.description</f>
        <v>0</v>
      </c>
      <c r="IFL165" s="10">
        <f>general_device_image.description</f>
        <v>0</v>
      </c>
      <c r="IFM165" s="10">
        <f>general_device_image.description</f>
        <v>0</v>
      </c>
      <c r="IFN165" s="10">
        <f>general_device_image.description</f>
        <v>0</v>
      </c>
      <c r="IFO165" s="10">
        <f>general_device_image.description</f>
        <v>0</v>
      </c>
      <c r="IFP165" s="10">
        <f>general_device_image.description</f>
        <v>0</v>
      </c>
      <c r="IFQ165" s="10">
        <f>general_device_image.description</f>
        <v>0</v>
      </c>
      <c r="IFR165" s="10">
        <f>general_device_image.description</f>
        <v>0</v>
      </c>
      <c r="IFS165" s="10">
        <f>general_device_image.description</f>
        <v>0</v>
      </c>
      <c r="IFT165" s="10">
        <f>general_device_image.description</f>
        <v>0</v>
      </c>
      <c r="IFU165" s="10">
        <f>general_device_image.description</f>
        <v>0</v>
      </c>
      <c r="IFV165" s="10">
        <f>general_device_image.description</f>
        <v>0</v>
      </c>
      <c r="IFW165" s="10">
        <f>general_device_image.description</f>
        <v>0</v>
      </c>
      <c r="IFX165" s="10">
        <f>general_device_image.description</f>
        <v>0</v>
      </c>
      <c r="IFY165" s="10">
        <f>general_device_image.description</f>
        <v>0</v>
      </c>
      <c r="IFZ165" s="10">
        <f>general_device_image.description</f>
        <v>0</v>
      </c>
      <c r="IGA165" s="10">
        <f>general_device_image.description</f>
        <v>0</v>
      </c>
      <c r="IGB165" s="10">
        <f>general_device_image.description</f>
        <v>0</v>
      </c>
      <c r="IGC165" s="10">
        <f>general_device_image.description</f>
        <v>0</v>
      </c>
      <c r="IGD165" s="10">
        <f>general_device_image.description</f>
        <v>0</v>
      </c>
      <c r="IGE165" s="10">
        <f>general_device_image.description</f>
        <v>0</v>
      </c>
      <c r="IGF165" s="10">
        <f>general_device_image.description</f>
        <v>0</v>
      </c>
      <c r="IGG165" s="10">
        <f>general_device_image.description</f>
        <v>0</v>
      </c>
      <c r="IGH165" s="10">
        <f>general_device_image.description</f>
        <v>0</v>
      </c>
      <c r="IGI165" s="10">
        <f>general_device_image.description</f>
        <v>0</v>
      </c>
      <c r="IGJ165" s="10">
        <f>general_device_image.description</f>
        <v>0</v>
      </c>
      <c r="IGK165" s="10">
        <f>general_device_image.description</f>
        <v>0</v>
      </c>
      <c r="IGL165" s="10">
        <f>general_device_image.description</f>
        <v>0</v>
      </c>
      <c r="IGM165" s="10">
        <f>general_device_image.description</f>
        <v>0</v>
      </c>
      <c r="IGN165" s="10">
        <f>general_device_image.description</f>
        <v>0</v>
      </c>
      <c r="IGO165" s="10">
        <f>general_device_image.description</f>
        <v>0</v>
      </c>
      <c r="IGP165" s="10">
        <f>general_device_image.description</f>
        <v>0</v>
      </c>
      <c r="IGQ165" s="10">
        <f>general_device_image.description</f>
        <v>0</v>
      </c>
      <c r="IGR165" s="10">
        <f>general_device_image.description</f>
        <v>0</v>
      </c>
      <c r="IGS165" s="10">
        <f>general_device_image.description</f>
        <v>0</v>
      </c>
      <c r="IGT165" s="10">
        <f>general_device_image.description</f>
        <v>0</v>
      </c>
      <c r="IGU165" s="10">
        <f>general_device_image.description</f>
        <v>0</v>
      </c>
      <c r="IGV165" s="10">
        <f>general_device_image.description</f>
        <v>0</v>
      </c>
      <c r="IGW165" s="10">
        <f>general_device_image.description</f>
        <v>0</v>
      </c>
      <c r="IGX165" s="10">
        <f>general_device_image.description</f>
        <v>0</v>
      </c>
      <c r="IGY165" s="10">
        <f>general_device_image.description</f>
        <v>0</v>
      </c>
      <c r="IGZ165" s="10">
        <f>general_device_image.description</f>
        <v>0</v>
      </c>
      <c r="IHA165" s="10">
        <f>general_device_image.description</f>
        <v>0</v>
      </c>
      <c r="IHB165" s="10">
        <f>general_device_image.description</f>
        <v>0</v>
      </c>
      <c r="IHC165" s="10">
        <f>general_device_image.description</f>
        <v>0</v>
      </c>
      <c r="IHD165" s="10">
        <f>general_device_image.description</f>
        <v>0</v>
      </c>
      <c r="IHE165" s="10">
        <f>general_device_image.description</f>
        <v>0</v>
      </c>
      <c r="IHF165" s="10">
        <f>general_device_image.description</f>
        <v>0</v>
      </c>
      <c r="IHG165" s="10">
        <f>general_device_image.description</f>
        <v>0</v>
      </c>
      <c r="IHH165" s="10">
        <f>general_device_image.description</f>
        <v>0</v>
      </c>
      <c r="IHI165" s="10">
        <f>general_device_image.description</f>
        <v>0</v>
      </c>
      <c r="IHJ165" s="10">
        <f>general_device_image.description</f>
        <v>0</v>
      </c>
      <c r="IHK165" s="10">
        <f>general_device_image.description</f>
        <v>0</v>
      </c>
      <c r="IHL165" s="10">
        <f>general_device_image.description</f>
        <v>0</v>
      </c>
      <c r="IHM165" s="10">
        <f>general_device_image.description</f>
        <v>0</v>
      </c>
      <c r="IHN165" s="10">
        <f>general_device_image.description</f>
        <v>0</v>
      </c>
      <c r="IHO165" s="10">
        <f>general_device_image.description</f>
        <v>0</v>
      </c>
      <c r="IHP165" s="10">
        <f>general_device_image.description</f>
        <v>0</v>
      </c>
      <c r="IHQ165" s="10">
        <f>general_device_image.description</f>
        <v>0</v>
      </c>
      <c r="IHR165" s="10">
        <f>general_device_image.description</f>
        <v>0</v>
      </c>
      <c r="IHS165" s="10">
        <f>general_device_image.description</f>
        <v>0</v>
      </c>
      <c r="IHT165" s="10">
        <f>general_device_image.description</f>
        <v>0</v>
      </c>
      <c r="IHU165" s="10">
        <f>general_device_image.description</f>
        <v>0</v>
      </c>
      <c r="IHV165" s="10">
        <f>general_device_image.description</f>
        <v>0</v>
      </c>
      <c r="IHW165" s="10">
        <f>general_device_image.description</f>
        <v>0</v>
      </c>
      <c r="IHX165" s="10">
        <f>general_device_image.description</f>
        <v>0</v>
      </c>
      <c r="IHY165" s="10">
        <f>general_device_image.description</f>
        <v>0</v>
      </c>
      <c r="IHZ165" s="10">
        <f>general_device_image.description</f>
        <v>0</v>
      </c>
      <c r="IIA165" s="10">
        <f>general_device_image.description</f>
        <v>0</v>
      </c>
      <c r="IIB165" s="10">
        <f>general_device_image.description</f>
        <v>0</v>
      </c>
      <c r="IIC165" s="10">
        <f>general_device_image.description</f>
        <v>0</v>
      </c>
      <c r="IID165" s="10">
        <f>general_device_image.description</f>
        <v>0</v>
      </c>
      <c r="IIE165" s="10">
        <f>general_device_image.description</f>
        <v>0</v>
      </c>
      <c r="IIF165" s="10">
        <f>general_device_image.description</f>
        <v>0</v>
      </c>
      <c r="IIG165" s="10">
        <f>general_device_image.description</f>
        <v>0</v>
      </c>
      <c r="IIH165" s="10">
        <f>general_device_image.description</f>
        <v>0</v>
      </c>
      <c r="III165" s="10">
        <f>general_device_image.description</f>
        <v>0</v>
      </c>
      <c r="IIJ165" s="10">
        <f>general_device_image.description</f>
        <v>0</v>
      </c>
      <c r="IIK165" s="10">
        <f>general_device_image.description</f>
        <v>0</v>
      </c>
      <c r="IIL165" s="10">
        <f>general_device_image.description</f>
        <v>0</v>
      </c>
      <c r="IIM165" s="10">
        <f>general_device_image.description</f>
        <v>0</v>
      </c>
      <c r="IIN165" s="10">
        <f>general_device_image.description</f>
        <v>0</v>
      </c>
      <c r="IIO165" s="10">
        <f>general_device_image.description</f>
        <v>0</v>
      </c>
      <c r="IIP165" s="10">
        <f>general_device_image.description</f>
        <v>0</v>
      </c>
      <c r="IIQ165" s="10">
        <f>general_device_image.description</f>
        <v>0</v>
      </c>
      <c r="IIR165" s="10">
        <f>general_device_image.description</f>
        <v>0</v>
      </c>
      <c r="IIS165" s="10">
        <f>general_device_image.description</f>
        <v>0</v>
      </c>
      <c r="IIT165" s="10">
        <f>general_device_image.description</f>
        <v>0</v>
      </c>
      <c r="IIU165" s="10">
        <f>general_device_image.description</f>
        <v>0</v>
      </c>
      <c r="IIV165" s="10">
        <f>general_device_image.description</f>
        <v>0</v>
      </c>
      <c r="IIW165" s="10">
        <f>general_device_image.description</f>
        <v>0</v>
      </c>
      <c r="IIX165" s="10">
        <f>general_device_image.description</f>
        <v>0</v>
      </c>
      <c r="IIY165" s="10">
        <f>general_device_image.description</f>
        <v>0</v>
      </c>
      <c r="IIZ165" s="10">
        <f>general_device_image.description</f>
        <v>0</v>
      </c>
      <c r="IJA165" s="10">
        <f>general_device_image.description</f>
        <v>0</v>
      </c>
      <c r="IJB165" s="10">
        <f>general_device_image.description</f>
        <v>0</v>
      </c>
      <c r="IJC165" s="10">
        <f>general_device_image.description</f>
        <v>0</v>
      </c>
      <c r="IJD165" s="10">
        <f>general_device_image.description</f>
        <v>0</v>
      </c>
      <c r="IJE165" s="10">
        <f>general_device_image.description</f>
        <v>0</v>
      </c>
      <c r="IJF165" s="10">
        <f>general_device_image.description</f>
        <v>0</v>
      </c>
      <c r="IJG165" s="10">
        <f>general_device_image.description</f>
        <v>0</v>
      </c>
      <c r="IJH165" s="10">
        <f>general_device_image.description</f>
        <v>0</v>
      </c>
      <c r="IJI165" s="10">
        <f>general_device_image.description</f>
        <v>0</v>
      </c>
      <c r="IJJ165" s="10">
        <f>general_device_image.description</f>
        <v>0</v>
      </c>
      <c r="IJK165" s="10">
        <f>general_device_image.description</f>
        <v>0</v>
      </c>
      <c r="IJL165" s="10">
        <f>general_device_image.description</f>
        <v>0</v>
      </c>
      <c r="IJM165" s="10">
        <f>general_device_image.description</f>
        <v>0</v>
      </c>
      <c r="IJN165" s="10">
        <f>general_device_image.description</f>
        <v>0</v>
      </c>
      <c r="IJO165" s="10">
        <f>general_device_image.description</f>
        <v>0</v>
      </c>
      <c r="IJP165" s="10">
        <f>general_device_image.description</f>
        <v>0</v>
      </c>
      <c r="IJQ165" s="10">
        <f>general_device_image.description</f>
        <v>0</v>
      </c>
      <c r="IJR165" s="10">
        <f>general_device_image.description</f>
        <v>0</v>
      </c>
      <c r="IJS165" s="10">
        <f>general_device_image.description</f>
        <v>0</v>
      </c>
      <c r="IJT165" s="10">
        <f>general_device_image.description</f>
        <v>0</v>
      </c>
      <c r="IJU165" s="10">
        <f>general_device_image.description</f>
        <v>0</v>
      </c>
      <c r="IJV165" s="10">
        <f>general_device_image.description</f>
        <v>0</v>
      </c>
      <c r="IJW165" s="10">
        <f>general_device_image.description</f>
        <v>0</v>
      </c>
      <c r="IJX165" s="10">
        <f>general_device_image.description</f>
        <v>0</v>
      </c>
      <c r="IJY165" s="10">
        <f>general_device_image.description</f>
        <v>0</v>
      </c>
      <c r="IJZ165" s="10">
        <f>general_device_image.description</f>
        <v>0</v>
      </c>
      <c r="IKA165" s="10">
        <f>general_device_image.description</f>
        <v>0</v>
      </c>
      <c r="IKB165" s="10">
        <f>general_device_image.description</f>
        <v>0</v>
      </c>
      <c r="IKC165" s="10">
        <f>general_device_image.description</f>
        <v>0</v>
      </c>
      <c r="IKD165" s="10">
        <f>general_device_image.description</f>
        <v>0</v>
      </c>
      <c r="IKE165" s="10">
        <f>general_device_image.description</f>
        <v>0</v>
      </c>
      <c r="IKF165" s="10">
        <f>general_device_image.description</f>
        <v>0</v>
      </c>
      <c r="IKG165" s="10">
        <f>general_device_image.description</f>
        <v>0</v>
      </c>
      <c r="IKH165" s="10">
        <f>general_device_image.description</f>
        <v>0</v>
      </c>
      <c r="IKI165" s="10">
        <f>general_device_image.description</f>
        <v>0</v>
      </c>
      <c r="IKJ165" s="10">
        <f>general_device_image.description</f>
        <v>0</v>
      </c>
      <c r="IKK165" s="10">
        <f>general_device_image.description</f>
        <v>0</v>
      </c>
      <c r="IKL165" s="10">
        <f>general_device_image.description</f>
        <v>0</v>
      </c>
      <c r="IKM165" s="10">
        <f>general_device_image.description</f>
        <v>0</v>
      </c>
      <c r="IKN165" s="10">
        <f>general_device_image.description</f>
        <v>0</v>
      </c>
      <c r="IKO165" s="10">
        <f>general_device_image.description</f>
        <v>0</v>
      </c>
      <c r="IKP165" s="10">
        <f>general_device_image.description</f>
        <v>0</v>
      </c>
      <c r="IKQ165" s="10">
        <f>general_device_image.description</f>
        <v>0</v>
      </c>
      <c r="IKR165" s="10">
        <f>general_device_image.description</f>
        <v>0</v>
      </c>
      <c r="IKS165" s="10">
        <f>general_device_image.description</f>
        <v>0</v>
      </c>
      <c r="IKT165" s="10">
        <f>general_device_image.description</f>
        <v>0</v>
      </c>
      <c r="IKU165" s="10">
        <f>general_device_image.description</f>
        <v>0</v>
      </c>
      <c r="IKV165" s="10">
        <f>general_device_image.description</f>
        <v>0</v>
      </c>
      <c r="IKW165" s="10">
        <f>general_device_image.description</f>
        <v>0</v>
      </c>
      <c r="IKX165" s="10">
        <f>general_device_image.description</f>
        <v>0</v>
      </c>
      <c r="IKY165" s="10">
        <f>general_device_image.description</f>
        <v>0</v>
      </c>
      <c r="IKZ165" s="10">
        <f>general_device_image.description</f>
        <v>0</v>
      </c>
      <c r="ILA165" s="10">
        <f>general_device_image.description</f>
        <v>0</v>
      </c>
      <c r="ILB165" s="10">
        <f>general_device_image.description</f>
        <v>0</v>
      </c>
      <c r="ILC165" s="10">
        <f>general_device_image.description</f>
        <v>0</v>
      </c>
      <c r="ILD165" s="10">
        <f>general_device_image.description</f>
        <v>0</v>
      </c>
      <c r="ILE165" s="10">
        <f>general_device_image.description</f>
        <v>0</v>
      </c>
      <c r="ILF165" s="10">
        <f>general_device_image.description</f>
        <v>0</v>
      </c>
      <c r="ILG165" s="10">
        <f>general_device_image.description</f>
        <v>0</v>
      </c>
      <c r="ILH165" s="10">
        <f>general_device_image.description</f>
        <v>0</v>
      </c>
      <c r="ILI165" s="10">
        <f>general_device_image.description</f>
        <v>0</v>
      </c>
      <c r="ILJ165" s="10">
        <f>general_device_image.description</f>
        <v>0</v>
      </c>
      <c r="ILK165" s="10">
        <f>general_device_image.description</f>
        <v>0</v>
      </c>
      <c r="ILL165" s="10">
        <f>general_device_image.description</f>
        <v>0</v>
      </c>
      <c r="ILM165" s="10">
        <f>general_device_image.description</f>
        <v>0</v>
      </c>
      <c r="ILN165" s="10">
        <f>general_device_image.description</f>
        <v>0</v>
      </c>
      <c r="ILO165" s="10">
        <f>general_device_image.description</f>
        <v>0</v>
      </c>
      <c r="ILP165" s="10">
        <f>general_device_image.description</f>
        <v>0</v>
      </c>
      <c r="ILQ165" s="10">
        <f>general_device_image.description</f>
        <v>0</v>
      </c>
      <c r="ILR165" s="10">
        <f>general_device_image.description</f>
        <v>0</v>
      </c>
      <c r="ILS165" s="10">
        <f>general_device_image.description</f>
        <v>0</v>
      </c>
      <c r="ILT165" s="10">
        <f>general_device_image.description</f>
        <v>0</v>
      </c>
      <c r="ILU165" s="10">
        <f>general_device_image.description</f>
        <v>0</v>
      </c>
      <c r="ILV165" s="10">
        <f>general_device_image.description</f>
        <v>0</v>
      </c>
      <c r="ILW165" s="10">
        <f>general_device_image.description</f>
        <v>0</v>
      </c>
      <c r="ILX165" s="10">
        <f>general_device_image.description</f>
        <v>0</v>
      </c>
      <c r="ILY165" s="10">
        <f>general_device_image.description</f>
        <v>0</v>
      </c>
      <c r="ILZ165" s="10">
        <f>general_device_image.description</f>
        <v>0</v>
      </c>
      <c r="IMA165" s="10">
        <f>general_device_image.description</f>
        <v>0</v>
      </c>
      <c r="IMB165" s="10">
        <f>general_device_image.description</f>
        <v>0</v>
      </c>
      <c r="IMC165" s="10">
        <f>general_device_image.description</f>
        <v>0</v>
      </c>
      <c r="IMD165" s="10">
        <f>general_device_image.description</f>
        <v>0</v>
      </c>
      <c r="IME165" s="10">
        <f>general_device_image.description</f>
        <v>0</v>
      </c>
      <c r="IMF165" s="10">
        <f>general_device_image.description</f>
        <v>0</v>
      </c>
      <c r="IMG165" s="10">
        <f>general_device_image.description</f>
        <v>0</v>
      </c>
      <c r="IMH165" s="10">
        <f>general_device_image.description</f>
        <v>0</v>
      </c>
      <c r="IMI165" s="10">
        <f>general_device_image.description</f>
        <v>0</v>
      </c>
      <c r="IMJ165" s="10">
        <f>general_device_image.description</f>
        <v>0</v>
      </c>
      <c r="IMK165" s="10">
        <f>general_device_image.description</f>
        <v>0</v>
      </c>
      <c r="IML165" s="10">
        <f>general_device_image.description</f>
        <v>0</v>
      </c>
      <c r="IMM165" s="10">
        <f>general_device_image.description</f>
        <v>0</v>
      </c>
      <c r="IMN165" s="10">
        <f>general_device_image.description</f>
        <v>0</v>
      </c>
      <c r="IMO165" s="10">
        <f>general_device_image.description</f>
        <v>0</v>
      </c>
      <c r="IMP165" s="10">
        <f>general_device_image.description</f>
        <v>0</v>
      </c>
      <c r="IMQ165" s="10">
        <f>general_device_image.description</f>
        <v>0</v>
      </c>
      <c r="IMR165" s="10">
        <f>general_device_image.description</f>
        <v>0</v>
      </c>
      <c r="IMS165" s="10">
        <f>general_device_image.description</f>
        <v>0</v>
      </c>
      <c r="IMT165" s="10">
        <f>general_device_image.description</f>
        <v>0</v>
      </c>
      <c r="IMU165" s="10">
        <f>general_device_image.description</f>
        <v>0</v>
      </c>
      <c r="IMV165" s="10">
        <f>general_device_image.description</f>
        <v>0</v>
      </c>
      <c r="IMW165" s="10">
        <f>general_device_image.description</f>
        <v>0</v>
      </c>
      <c r="IMX165" s="10">
        <f>general_device_image.description</f>
        <v>0</v>
      </c>
      <c r="IMY165" s="10">
        <f>general_device_image.description</f>
        <v>0</v>
      </c>
      <c r="IMZ165" s="10">
        <f>general_device_image.description</f>
        <v>0</v>
      </c>
      <c r="INA165" s="10">
        <f>general_device_image.description</f>
        <v>0</v>
      </c>
      <c r="INB165" s="10">
        <f>general_device_image.description</f>
        <v>0</v>
      </c>
      <c r="INC165" s="10">
        <f>general_device_image.description</f>
        <v>0</v>
      </c>
      <c r="IND165" s="10">
        <f>general_device_image.description</f>
        <v>0</v>
      </c>
      <c r="INE165" s="10">
        <f>general_device_image.description</f>
        <v>0</v>
      </c>
      <c r="INF165" s="10">
        <f>general_device_image.description</f>
        <v>0</v>
      </c>
      <c r="ING165" s="10">
        <f>general_device_image.description</f>
        <v>0</v>
      </c>
      <c r="INH165" s="10">
        <f>general_device_image.description</f>
        <v>0</v>
      </c>
      <c r="INI165" s="10">
        <f>general_device_image.description</f>
        <v>0</v>
      </c>
      <c r="INJ165" s="10">
        <f>general_device_image.description</f>
        <v>0</v>
      </c>
      <c r="INK165" s="10">
        <f>general_device_image.description</f>
        <v>0</v>
      </c>
      <c r="INL165" s="10">
        <f>general_device_image.description</f>
        <v>0</v>
      </c>
      <c r="INM165" s="10">
        <f>general_device_image.description</f>
        <v>0</v>
      </c>
      <c r="INN165" s="10">
        <f>general_device_image.description</f>
        <v>0</v>
      </c>
      <c r="INO165" s="10">
        <f>general_device_image.description</f>
        <v>0</v>
      </c>
      <c r="INP165" s="10">
        <f>general_device_image.description</f>
        <v>0</v>
      </c>
      <c r="INQ165" s="10">
        <f>general_device_image.description</f>
        <v>0</v>
      </c>
      <c r="INR165" s="10">
        <f>general_device_image.description</f>
        <v>0</v>
      </c>
      <c r="INS165" s="10">
        <f>general_device_image.description</f>
        <v>0</v>
      </c>
      <c r="INT165" s="10">
        <f>general_device_image.description</f>
        <v>0</v>
      </c>
      <c r="INU165" s="10">
        <f>general_device_image.description</f>
        <v>0</v>
      </c>
      <c r="INV165" s="10">
        <f>general_device_image.description</f>
        <v>0</v>
      </c>
      <c r="INW165" s="10">
        <f>general_device_image.description</f>
        <v>0</v>
      </c>
      <c r="INX165" s="10">
        <f>general_device_image.description</f>
        <v>0</v>
      </c>
      <c r="INY165" s="10">
        <f>general_device_image.description</f>
        <v>0</v>
      </c>
      <c r="INZ165" s="10">
        <f>general_device_image.description</f>
        <v>0</v>
      </c>
      <c r="IOA165" s="10">
        <f>general_device_image.description</f>
        <v>0</v>
      </c>
      <c r="IOB165" s="10">
        <f>general_device_image.description</f>
        <v>0</v>
      </c>
      <c r="IOC165" s="10">
        <f>general_device_image.description</f>
        <v>0</v>
      </c>
      <c r="IOD165" s="10">
        <f>general_device_image.description</f>
        <v>0</v>
      </c>
      <c r="IOE165" s="10">
        <f>general_device_image.description</f>
        <v>0</v>
      </c>
      <c r="IOF165" s="10">
        <f>general_device_image.description</f>
        <v>0</v>
      </c>
      <c r="IOG165" s="10">
        <f>general_device_image.description</f>
        <v>0</v>
      </c>
      <c r="IOH165" s="10">
        <f>general_device_image.description</f>
        <v>0</v>
      </c>
      <c r="IOI165" s="10">
        <f>general_device_image.description</f>
        <v>0</v>
      </c>
      <c r="IOJ165" s="10">
        <f>general_device_image.description</f>
        <v>0</v>
      </c>
      <c r="IOK165" s="10">
        <f>general_device_image.description</f>
        <v>0</v>
      </c>
      <c r="IOL165" s="10">
        <f>general_device_image.description</f>
        <v>0</v>
      </c>
      <c r="IOM165" s="10">
        <f>general_device_image.description</f>
        <v>0</v>
      </c>
      <c r="ION165" s="10">
        <f>general_device_image.description</f>
        <v>0</v>
      </c>
      <c r="IOO165" s="10">
        <f>general_device_image.description</f>
        <v>0</v>
      </c>
      <c r="IOP165" s="10">
        <f>general_device_image.description</f>
        <v>0</v>
      </c>
      <c r="IOQ165" s="10">
        <f>general_device_image.description</f>
        <v>0</v>
      </c>
      <c r="IOR165" s="10">
        <f>general_device_image.description</f>
        <v>0</v>
      </c>
      <c r="IOS165" s="10">
        <f>general_device_image.description</f>
        <v>0</v>
      </c>
      <c r="IOT165" s="10">
        <f>general_device_image.description</f>
        <v>0</v>
      </c>
      <c r="IOU165" s="10">
        <f>general_device_image.description</f>
        <v>0</v>
      </c>
      <c r="IOV165" s="10">
        <f>general_device_image.description</f>
        <v>0</v>
      </c>
      <c r="IOW165" s="10">
        <f>general_device_image.description</f>
        <v>0</v>
      </c>
      <c r="IOX165" s="10">
        <f>general_device_image.description</f>
        <v>0</v>
      </c>
      <c r="IOY165" s="10">
        <f>general_device_image.description</f>
        <v>0</v>
      </c>
      <c r="IOZ165" s="10">
        <f>general_device_image.description</f>
        <v>0</v>
      </c>
      <c r="IPA165" s="10">
        <f>general_device_image.description</f>
        <v>0</v>
      </c>
      <c r="IPB165" s="10">
        <f>general_device_image.description</f>
        <v>0</v>
      </c>
      <c r="IPC165" s="10">
        <f>general_device_image.description</f>
        <v>0</v>
      </c>
      <c r="IPD165" s="10">
        <f>general_device_image.description</f>
        <v>0</v>
      </c>
      <c r="IPE165" s="10">
        <f>general_device_image.description</f>
        <v>0</v>
      </c>
      <c r="IPF165" s="10">
        <f>general_device_image.description</f>
        <v>0</v>
      </c>
      <c r="IPG165" s="10">
        <f>general_device_image.description</f>
        <v>0</v>
      </c>
      <c r="IPH165" s="10">
        <f>general_device_image.description</f>
        <v>0</v>
      </c>
      <c r="IPI165" s="10">
        <f>general_device_image.description</f>
        <v>0</v>
      </c>
      <c r="IPJ165" s="10">
        <f>general_device_image.description</f>
        <v>0</v>
      </c>
      <c r="IPK165" s="10">
        <f>general_device_image.description</f>
        <v>0</v>
      </c>
      <c r="IPL165" s="10">
        <f>general_device_image.description</f>
        <v>0</v>
      </c>
      <c r="IPM165" s="10">
        <f>general_device_image.description</f>
        <v>0</v>
      </c>
      <c r="IPN165" s="10">
        <f>general_device_image.description</f>
        <v>0</v>
      </c>
      <c r="IPO165" s="10">
        <f>general_device_image.description</f>
        <v>0</v>
      </c>
      <c r="IPP165" s="10">
        <f>general_device_image.description</f>
        <v>0</v>
      </c>
      <c r="IPQ165" s="10">
        <f>general_device_image.description</f>
        <v>0</v>
      </c>
      <c r="IPR165" s="10">
        <f>general_device_image.description</f>
        <v>0</v>
      </c>
      <c r="IPS165" s="10">
        <f>general_device_image.description</f>
        <v>0</v>
      </c>
      <c r="IPT165" s="10">
        <f>general_device_image.description</f>
        <v>0</v>
      </c>
      <c r="IPU165" s="10">
        <f>general_device_image.description</f>
        <v>0</v>
      </c>
      <c r="IPV165" s="10">
        <f>general_device_image.description</f>
        <v>0</v>
      </c>
      <c r="IPW165" s="10">
        <f>general_device_image.description</f>
        <v>0</v>
      </c>
      <c r="IPX165" s="10">
        <f>general_device_image.description</f>
        <v>0</v>
      </c>
      <c r="IPY165" s="10">
        <f>general_device_image.description</f>
        <v>0</v>
      </c>
      <c r="IPZ165" s="10">
        <f>general_device_image.description</f>
        <v>0</v>
      </c>
      <c r="IQA165" s="10">
        <f>general_device_image.description</f>
        <v>0</v>
      </c>
      <c r="IQB165" s="10">
        <f>general_device_image.description</f>
        <v>0</v>
      </c>
      <c r="IQC165" s="10">
        <f>general_device_image.description</f>
        <v>0</v>
      </c>
      <c r="IQD165" s="10">
        <f>general_device_image.description</f>
        <v>0</v>
      </c>
      <c r="IQE165" s="10">
        <f>general_device_image.description</f>
        <v>0</v>
      </c>
      <c r="IQF165" s="10">
        <f>general_device_image.description</f>
        <v>0</v>
      </c>
      <c r="IQG165" s="10">
        <f>general_device_image.description</f>
        <v>0</v>
      </c>
      <c r="IQH165" s="10">
        <f>general_device_image.description</f>
        <v>0</v>
      </c>
      <c r="IQI165" s="10">
        <f>general_device_image.description</f>
        <v>0</v>
      </c>
      <c r="IQJ165" s="10">
        <f>general_device_image.description</f>
        <v>0</v>
      </c>
      <c r="IQK165" s="10">
        <f>general_device_image.description</f>
        <v>0</v>
      </c>
      <c r="IQL165" s="10">
        <f>general_device_image.description</f>
        <v>0</v>
      </c>
      <c r="IQM165" s="10">
        <f>general_device_image.description</f>
        <v>0</v>
      </c>
      <c r="IQN165" s="10">
        <f>general_device_image.description</f>
        <v>0</v>
      </c>
      <c r="IQO165" s="10">
        <f>general_device_image.description</f>
        <v>0</v>
      </c>
      <c r="IQP165" s="10">
        <f>general_device_image.description</f>
        <v>0</v>
      </c>
      <c r="IQQ165" s="10">
        <f>general_device_image.description</f>
        <v>0</v>
      </c>
      <c r="IQR165" s="10">
        <f>general_device_image.description</f>
        <v>0</v>
      </c>
      <c r="IQS165" s="10">
        <f>general_device_image.description</f>
        <v>0</v>
      </c>
      <c r="IQT165" s="10">
        <f>general_device_image.description</f>
        <v>0</v>
      </c>
      <c r="IQU165" s="10">
        <f>general_device_image.description</f>
        <v>0</v>
      </c>
      <c r="IQV165" s="10">
        <f>general_device_image.description</f>
        <v>0</v>
      </c>
      <c r="IQW165" s="10">
        <f>general_device_image.description</f>
        <v>0</v>
      </c>
      <c r="IQX165" s="10">
        <f>general_device_image.description</f>
        <v>0</v>
      </c>
      <c r="IQY165" s="10">
        <f>general_device_image.description</f>
        <v>0</v>
      </c>
      <c r="IQZ165" s="10">
        <f>general_device_image.description</f>
        <v>0</v>
      </c>
      <c r="IRA165" s="10">
        <f>general_device_image.description</f>
        <v>0</v>
      </c>
      <c r="IRB165" s="10">
        <f>general_device_image.description</f>
        <v>0</v>
      </c>
      <c r="IRC165" s="10">
        <f>general_device_image.description</f>
        <v>0</v>
      </c>
      <c r="IRD165" s="10">
        <f>general_device_image.description</f>
        <v>0</v>
      </c>
      <c r="IRE165" s="10">
        <f>general_device_image.description</f>
        <v>0</v>
      </c>
      <c r="IRF165" s="10">
        <f>general_device_image.description</f>
        <v>0</v>
      </c>
      <c r="IRG165" s="10">
        <f>general_device_image.description</f>
        <v>0</v>
      </c>
      <c r="IRH165" s="10">
        <f>general_device_image.description</f>
        <v>0</v>
      </c>
      <c r="IRI165" s="10">
        <f>general_device_image.description</f>
        <v>0</v>
      </c>
      <c r="IRJ165" s="10">
        <f>general_device_image.description</f>
        <v>0</v>
      </c>
      <c r="IRK165" s="10">
        <f>general_device_image.description</f>
        <v>0</v>
      </c>
      <c r="IRL165" s="10">
        <f>general_device_image.description</f>
        <v>0</v>
      </c>
      <c r="IRM165" s="10">
        <f>general_device_image.description</f>
        <v>0</v>
      </c>
      <c r="IRN165" s="10">
        <f>general_device_image.description</f>
        <v>0</v>
      </c>
      <c r="IRO165" s="10">
        <f>general_device_image.description</f>
        <v>0</v>
      </c>
      <c r="IRP165" s="10">
        <f>general_device_image.description</f>
        <v>0</v>
      </c>
      <c r="IRQ165" s="10">
        <f>general_device_image.description</f>
        <v>0</v>
      </c>
      <c r="IRR165" s="10">
        <f>general_device_image.description</f>
        <v>0</v>
      </c>
      <c r="IRS165" s="10">
        <f>general_device_image.description</f>
        <v>0</v>
      </c>
      <c r="IRT165" s="10">
        <f>general_device_image.description</f>
        <v>0</v>
      </c>
      <c r="IRU165" s="10">
        <f>general_device_image.description</f>
        <v>0</v>
      </c>
      <c r="IRV165" s="10">
        <f>general_device_image.description</f>
        <v>0</v>
      </c>
      <c r="IRW165" s="10">
        <f>general_device_image.description</f>
        <v>0</v>
      </c>
      <c r="IRX165" s="10">
        <f>general_device_image.description</f>
        <v>0</v>
      </c>
      <c r="IRY165" s="10">
        <f>general_device_image.description</f>
        <v>0</v>
      </c>
      <c r="IRZ165" s="10">
        <f>general_device_image.description</f>
        <v>0</v>
      </c>
      <c r="ISA165" s="10">
        <f>general_device_image.description</f>
        <v>0</v>
      </c>
      <c r="ISB165" s="10">
        <f>general_device_image.description</f>
        <v>0</v>
      </c>
      <c r="ISC165" s="10">
        <f>general_device_image.description</f>
        <v>0</v>
      </c>
      <c r="ISD165" s="10">
        <f>general_device_image.description</f>
        <v>0</v>
      </c>
      <c r="ISE165" s="10">
        <f>general_device_image.description</f>
        <v>0</v>
      </c>
      <c r="ISF165" s="10">
        <f>general_device_image.description</f>
        <v>0</v>
      </c>
      <c r="ISG165" s="10">
        <f>general_device_image.description</f>
        <v>0</v>
      </c>
      <c r="ISH165" s="10">
        <f>general_device_image.description</f>
        <v>0</v>
      </c>
      <c r="ISI165" s="10">
        <f>general_device_image.description</f>
        <v>0</v>
      </c>
      <c r="ISJ165" s="10">
        <f>general_device_image.description</f>
        <v>0</v>
      </c>
      <c r="ISK165" s="10">
        <f>general_device_image.description</f>
        <v>0</v>
      </c>
      <c r="ISL165" s="10">
        <f>general_device_image.description</f>
        <v>0</v>
      </c>
      <c r="ISM165" s="10">
        <f>general_device_image.description</f>
        <v>0</v>
      </c>
      <c r="ISN165" s="10">
        <f>general_device_image.description</f>
        <v>0</v>
      </c>
      <c r="ISO165" s="10">
        <f>general_device_image.description</f>
        <v>0</v>
      </c>
      <c r="ISP165" s="10">
        <f>general_device_image.description</f>
        <v>0</v>
      </c>
      <c r="ISQ165" s="10">
        <f>general_device_image.description</f>
        <v>0</v>
      </c>
      <c r="ISR165" s="10">
        <f>general_device_image.description</f>
        <v>0</v>
      </c>
      <c r="ISS165" s="10">
        <f>general_device_image.description</f>
        <v>0</v>
      </c>
      <c r="IST165" s="10">
        <f>general_device_image.description</f>
        <v>0</v>
      </c>
      <c r="ISU165" s="10">
        <f>general_device_image.description</f>
        <v>0</v>
      </c>
      <c r="ISV165" s="10">
        <f>general_device_image.description</f>
        <v>0</v>
      </c>
      <c r="ISW165" s="10">
        <f>general_device_image.description</f>
        <v>0</v>
      </c>
      <c r="ISX165" s="10">
        <f>general_device_image.description</f>
        <v>0</v>
      </c>
      <c r="ISY165" s="10">
        <f>general_device_image.description</f>
        <v>0</v>
      </c>
      <c r="ISZ165" s="10">
        <f>general_device_image.description</f>
        <v>0</v>
      </c>
      <c r="ITA165" s="10">
        <f>general_device_image.description</f>
        <v>0</v>
      </c>
      <c r="ITB165" s="10">
        <f>general_device_image.description</f>
        <v>0</v>
      </c>
      <c r="ITC165" s="10">
        <f>general_device_image.description</f>
        <v>0</v>
      </c>
      <c r="ITD165" s="10">
        <f>general_device_image.description</f>
        <v>0</v>
      </c>
      <c r="ITE165" s="10">
        <f>general_device_image.description</f>
        <v>0</v>
      </c>
      <c r="ITF165" s="10">
        <f>general_device_image.description</f>
        <v>0</v>
      </c>
      <c r="ITG165" s="10">
        <f>general_device_image.description</f>
        <v>0</v>
      </c>
      <c r="ITH165" s="10">
        <f>general_device_image.description</f>
        <v>0</v>
      </c>
      <c r="ITI165" s="10">
        <f>general_device_image.description</f>
        <v>0</v>
      </c>
      <c r="ITJ165" s="10">
        <f>general_device_image.description</f>
        <v>0</v>
      </c>
      <c r="ITK165" s="10">
        <f>general_device_image.description</f>
        <v>0</v>
      </c>
      <c r="ITL165" s="10">
        <f>general_device_image.description</f>
        <v>0</v>
      </c>
      <c r="ITM165" s="10">
        <f>general_device_image.description</f>
        <v>0</v>
      </c>
      <c r="ITN165" s="10">
        <f>general_device_image.description</f>
        <v>0</v>
      </c>
      <c r="ITO165" s="10">
        <f>general_device_image.description</f>
        <v>0</v>
      </c>
      <c r="ITP165" s="10">
        <f>general_device_image.description</f>
        <v>0</v>
      </c>
      <c r="ITQ165" s="10">
        <f>general_device_image.description</f>
        <v>0</v>
      </c>
      <c r="ITR165" s="10">
        <f>general_device_image.description</f>
        <v>0</v>
      </c>
      <c r="ITS165" s="10">
        <f>general_device_image.description</f>
        <v>0</v>
      </c>
      <c r="ITT165" s="10">
        <f>general_device_image.description</f>
        <v>0</v>
      </c>
      <c r="ITU165" s="10">
        <f>general_device_image.description</f>
        <v>0</v>
      </c>
      <c r="ITV165" s="10">
        <f>general_device_image.description</f>
        <v>0</v>
      </c>
      <c r="ITW165" s="10">
        <f>general_device_image.description</f>
        <v>0</v>
      </c>
      <c r="ITX165" s="10">
        <f>general_device_image.description</f>
        <v>0</v>
      </c>
      <c r="ITY165" s="10">
        <f>general_device_image.description</f>
        <v>0</v>
      </c>
      <c r="ITZ165" s="10">
        <f>general_device_image.description</f>
        <v>0</v>
      </c>
      <c r="IUA165" s="10">
        <f>general_device_image.description</f>
        <v>0</v>
      </c>
      <c r="IUB165" s="10">
        <f>general_device_image.description</f>
        <v>0</v>
      </c>
      <c r="IUC165" s="10">
        <f>general_device_image.description</f>
        <v>0</v>
      </c>
      <c r="IUD165" s="10">
        <f>general_device_image.description</f>
        <v>0</v>
      </c>
      <c r="IUE165" s="10">
        <f>general_device_image.description</f>
        <v>0</v>
      </c>
      <c r="IUF165" s="10">
        <f>general_device_image.description</f>
        <v>0</v>
      </c>
      <c r="IUG165" s="10">
        <f>general_device_image.description</f>
        <v>0</v>
      </c>
      <c r="IUH165" s="10">
        <f>general_device_image.description</f>
        <v>0</v>
      </c>
      <c r="IUI165" s="10">
        <f>general_device_image.description</f>
        <v>0</v>
      </c>
      <c r="IUJ165" s="10">
        <f>general_device_image.description</f>
        <v>0</v>
      </c>
      <c r="IUK165" s="10">
        <f>general_device_image.description</f>
        <v>0</v>
      </c>
      <c r="IUL165" s="10">
        <f>general_device_image.description</f>
        <v>0</v>
      </c>
      <c r="IUM165" s="10">
        <f>general_device_image.description</f>
        <v>0</v>
      </c>
      <c r="IUN165" s="10">
        <f>general_device_image.description</f>
        <v>0</v>
      </c>
      <c r="IUO165" s="10">
        <f>general_device_image.description</f>
        <v>0</v>
      </c>
      <c r="IUP165" s="10">
        <f>general_device_image.description</f>
        <v>0</v>
      </c>
      <c r="IUQ165" s="10">
        <f>general_device_image.description</f>
        <v>0</v>
      </c>
      <c r="IUR165" s="10">
        <f>general_device_image.description</f>
        <v>0</v>
      </c>
      <c r="IUS165" s="10">
        <f>general_device_image.description</f>
        <v>0</v>
      </c>
      <c r="IUT165" s="10">
        <f>general_device_image.description</f>
        <v>0</v>
      </c>
      <c r="IUU165" s="10">
        <f>general_device_image.description</f>
        <v>0</v>
      </c>
      <c r="IUV165" s="10">
        <f>general_device_image.description</f>
        <v>0</v>
      </c>
      <c r="IUW165" s="10">
        <f>general_device_image.description</f>
        <v>0</v>
      </c>
      <c r="IUX165" s="10">
        <f>general_device_image.description</f>
        <v>0</v>
      </c>
      <c r="IUY165" s="10">
        <f>general_device_image.description</f>
        <v>0</v>
      </c>
      <c r="IUZ165" s="10">
        <f>general_device_image.description</f>
        <v>0</v>
      </c>
      <c r="IVA165" s="10">
        <f>general_device_image.description</f>
        <v>0</v>
      </c>
      <c r="IVB165" s="10">
        <f>general_device_image.description</f>
        <v>0</v>
      </c>
      <c r="IVC165" s="10">
        <f>general_device_image.description</f>
        <v>0</v>
      </c>
      <c r="IVD165" s="10">
        <f>general_device_image.description</f>
        <v>0</v>
      </c>
      <c r="IVE165" s="10">
        <f>general_device_image.description</f>
        <v>0</v>
      </c>
      <c r="IVF165" s="10">
        <f>general_device_image.description</f>
        <v>0</v>
      </c>
      <c r="IVG165" s="10">
        <f>general_device_image.description</f>
        <v>0</v>
      </c>
      <c r="IVH165" s="10">
        <f>general_device_image.description</f>
        <v>0</v>
      </c>
      <c r="IVI165" s="10">
        <f>general_device_image.description</f>
        <v>0</v>
      </c>
      <c r="IVJ165" s="10">
        <f>general_device_image.description</f>
        <v>0</v>
      </c>
      <c r="IVK165" s="10">
        <f>general_device_image.description</f>
        <v>0</v>
      </c>
      <c r="IVL165" s="10">
        <f>general_device_image.description</f>
        <v>0</v>
      </c>
      <c r="IVM165" s="10">
        <f>general_device_image.description</f>
        <v>0</v>
      </c>
      <c r="IVN165" s="10">
        <f>general_device_image.description</f>
        <v>0</v>
      </c>
      <c r="IVO165" s="10">
        <f>general_device_image.description</f>
        <v>0</v>
      </c>
      <c r="IVP165" s="10">
        <f>general_device_image.description</f>
        <v>0</v>
      </c>
      <c r="IVQ165" s="10">
        <f>general_device_image.description</f>
        <v>0</v>
      </c>
      <c r="IVR165" s="10">
        <f>general_device_image.description</f>
        <v>0</v>
      </c>
      <c r="IVS165" s="10">
        <f>general_device_image.description</f>
        <v>0</v>
      </c>
      <c r="IVT165" s="10">
        <f>general_device_image.description</f>
        <v>0</v>
      </c>
      <c r="IVU165" s="10">
        <f>general_device_image.description</f>
        <v>0</v>
      </c>
      <c r="IVV165" s="10">
        <f>general_device_image.description</f>
        <v>0</v>
      </c>
      <c r="IVW165" s="10">
        <f>general_device_image.description</f>
        <v>0</v>
      </c>
      <c r="IVX165" s="10">
        <f>general_device_image.description</f>
        <v>0</v>
      </c>
      <c r="IVY165" s="10">
        <f>general_device_image.description</f>
        <v>0</v>
      </c>
      <c r="IVZ165" s="10">
        <f>general_device_image.description</f>
        <v>0</v>
      </c>
      <c r="IWA165" s="10">
        <f>general_device_image.description</f>
        <v>0</v>
      </c>
      <c r="IWB165" s="10">
        <f>general_device_image.description</f>
        <v>0</v>
      </c>
      <c r="IWC165" s="10">
        <f>general_device_image.description</f>
        <v>0</v>
      </c>
      <c r="IWD165" s="10">
        <f>general_device_image.description</f>
        <v>0</v>
      </c>
      <c r="IWE165" s="10">
        <f>general_device_image.description</f>
        <v>0</v>
      </c>
      <c r="IWF165" s="10">
        <f>general_device_image.description</f>
        <v>0</v>
      </c>
      <c r="IWG165" s="10">
        <f>general_device_image.description</f>
        <v>0</v>
      </c>
      <c r="IWH165" s="10">
        <f>general_device_image.description</f>
        <v>0</v>
      </c>
      <c r="IWI165" s="10">
        <f>general_device_image.description</f>
        <v>0</v>
      </c>
      <c r="IWJ165" s="10">
        <f>general_device_image.description</f>
        <v>0</v>
      </c>
      <c r="IWK165" s="10">
        <f>general_device_image.description</f>
        <v>0</v>
      </c>
      <c r="IWL165" s="10">
        <f>general_device_image.description</f>
        <v>0</v>
      </c>
      <c r="IWM165" s="10">
        <f>general_device_image.description</f>
        <v>0</v>
      </c>
      <c r="IWN165" s="10">
        <f>general_device_image.description</f>
        <v>0</v>
      </c>
      <c r="IWO165" s="10">
        <f>general_device_image.description</f>
        <v>0</v>
      </c>
      <c r="IWP165" s="10">
        <f>general_device_image.description</f>
        <v>0</v>
      </c>
      <c r="IWQ165" s="10">
        <f>general_device_image.description</f>
        <v>0</v>
      </c>
      <c r="IWR165" s="10">
        <f>general_device_image.description</f>
        <v>0</v>
      </c>
      <c r="IWS165" s="10">
        <f>general_device_image.description</f>
        <v>0</v>
      </c>
      <c r="IWT165" s="10">
        <f>general_device_image.description</f>
        <v>0</v>
      </c>
      <c r="IWU165" s="10">
        <f>general_device_image.description</f>
        <v>0</v>
      </c>
      <c r="IWV165" s="10">
        <f>general_device_image.description</f>
        <v>0</v>
      </c>
      <c r="IWW165" s="10">
        <f>general_device_image.description</f>
        <v>0</v>
      </c>
      <c r="IWX165" s="10">
        <f>general_device_image.description</f>
        <v>0</v>
      </c>
      <c r="IWY165" s="10">
        <f>general_device_image.description</f>
        <v>0</v>
      </c>
      <c r="IWZ165" s="10">
        <f>general_device_image.description</f>
        <v>0</v>
      </c>
      <c r="IXA165" s="10">
        <f>general_device_image.description</f>
        <v>0</v>
      </c>
      <c r="IXB165" s="10">
        <f>general_device_image.description</f>
        <v>0</v>
      </c>
      <c r="IXC165" s="10">
        <f>general_device_image.description</f>
        <v>0</v>
      </c>
      <c r="IXD165" s="10">
        <f>general_device_image.description</f>
        <v>0</v>
      </c>
      <c r="IXE165" s="10">
        <f>general_device_image.description</f>
        <v>0</v>
      </c>
      <c r="IXF165" s="10">
        <f>general_device_image.description</f>
        <v>0</v>
      </c>
      <c r="IXG165" s="10">
        <f>general_device_image.description</f>
        <v>0</v>
      </c>
      <c r="IXH165" s="10">
        <f>general_device_image.description</f>
        <v>0</v>
      </c>
      <c r="IXI165" s="10">
        <f>general_device_image.description</f>
        <v>0</v>
      </c>
      <c r="IXJ165" s="10">
        <f>general_device_image.description</f>
        <v>0</v>
      </c>
      <c r="IXK165" s="10">
        <f>general_device_image.description</f>
        <v>0</v>
      </c>
      <c r="IXL165" s="10">
        <f>general_device_image.description</f>
        <v>0</v>
      </c>
      <c r="IXM165" s="10">
        <f>general_device_image.description</f>
        <v>0</v>
      </c>
      <c r="IXN165" s="10">
        <f>general_device_image.description</f>
        <v>0</v>
      </c>
      <c r="IXO165" s="10">
        <f>general_device_image.description</f>
        <v>0</v>
      </c>
      <c r="IXP165" s="10">
        <f>general_device_image.description</f>
        <v>0</v>
      </c>
      <c r="IXQ165" s="10">
        <f>general_device_image.description</f>
        <v>0</v>
      </c>
      <c r="IXR165" s="10">
        <f>general_device_image.description</f>
        <v>0</v>
      </c>
      <c r="IXS165" s="10">
        <f>general_device_image.description</f>
        <v>0</v>
      </c>
      <c r="IXT165" s="10">
        <f>general_device_image.description</f>
        <v>0</v>
      </c>
      <c r="IXU165" s="10">
        <f>general_device_image.description</f>
        <v>0</v>
      </c>
      <c r="IXV165" s="10">
        <f>general_device_image.description</f>
        <v>0</v>
      </c>
      <c r="IXW165" s="10">
        <f>general_device_image.description</f>
        <v>0</v>
      </c>
      <c r="IXX165" s="10">
        <f>general_device_image.description</f>
        <v>0</v>
      </c>
      <c r="IXY165" s="10">
        <f>general_device_image.description</f>
        <v>0</v>
      </c>
      <c r="IXZ165" s="10">
        <f>general_device_image.description</f>
        <v>0</v>
      </c>
      <c r="IYA165" s="10">
        <f>general_device_image.description</f>
        <v>0</v>
      </c>
      <c r="IYB165" s="10">
        <f>general_device_image.description</f>
        <v>0</v>
      </c>
      <c r="IYC165" s="10">
        <f>general_device_image.description</f>
        <v>0</v>
      </c>
      <c r="IYD165" s="10">
        <f>general_device_image.description</f>
        <v>0</v>
      </c>
      <c r="IYE165" s="10">
        <f>general_device_image.description</f>
        <v>0</v>
      </c>
      <c r="IYF165" s="10">
        <f>general_device_image.description</f>
        <v>0</v>
      </c>
      <c r="IYG165" s="10">
        <f>general_device_image.description</f>
        <v>0</v>
      </c>
      <c r="IYH165" s="10">
        <f>general_device_image.description</f>
        <v>0</v>
      </c>
      <c r="IYI165" s="10">
        <f>general_device_image.description</f>
        <v>0</v>
      </c>
      <c r="IYJ165" s="10">
        <f>general_device_image.description</f>
        <v>0</v>
      </c>
      <c r="IYK165" s="10">
        <f>general_device_image.description</f>
        <v>0</v>
      </c>
      <c r="IYL165" s="10">
        <f>general_device_image.description</f>
        <v>0</v>
      </c>
      <c r="IYM165" s="10">
        <f>general_device_image.description</f>
        <v>0</v>
      </c>
      <c r="IYN165" s="10">
        <f>general_device_image.description</f>
        <v>0</v>
      </c>
      <c r="IYO165" s="10">
        <f>general_device_image.description</f>
        <v>0</v>
      </c>
      <c r="IYP165" s="10">
        <f>general_device_image.description</f>
        <v>0</v>
      </c>
      <c r="IYQ165" s="10">
        <f>general_device_image.description</f>
        <v>0</v>
      </c>
      <c r="IYR165" s="10">
        <f>general_device_image.description</f>
        <v>0</v>
      </c>
      <c r="IYS165" s="10">
        <f>general_device_image.description</f>
        <v>0</v>
      </c>
      <c r="IYT165" s="10">
        <f>general_device_image.description</f>
        <v>0</v>
      </c>
      <c r="IYU165" s="10">
        <f>general_device_image.description</f>
        <v>0</v>
      </c>
      <c r="IYV165" s="10">
        <f>general_device_image.description</f>
        <v>0</v>
      </c>
      <c r="IYW165" s="10">
        <f>general_device_image.description</f>
        <v>0</v>
      </c>
      <c r="IYX165" s="10">
        <f>general_device_image.description</f>
        <v>0</v>
      </c>
      <c r="IYY165" s="10">
        <f>general_device_image.description</f>
        <v>0</v>
      </c>
      <c r="IYZ165" s="10">
        <f>general_device_image.description</f>
        <v>0</v>
      </c>
      <c r="IZA165" s="10">
        <f>general_device_image.description</f>
        <v>0</v>
      </c>
      <c r="IZB165" s="10">
        <f>general_device_image.description</f>
        <v>0</v>
      </c>
      <c r="IZC165" s="10">
        <f>general_device_image.description</f>
        <v>0</v>
      </c>
      <c r="IZD165" s="10">
        <f>general_device_image.description</f>
        <v>0</v>
      </c>
      <c r="IZE165" s="10">
        <f>general_device_image.description</f>
        <v>0</v>
      </c>
      <c r="IZF165" s="10">
        <f>general_device_image.description</f>
        <v>0</v>
      </c>
      <c r="IZG165" s="10">
        <f>general_device_image.description</f>
        <v>0</v>
      </c>
      <c r="IZH165" s="10">
        <f>general_device_image.description</f>
        <v>0</v>
      </c>
      <c r="IZI165" s="10">
        <f>general_device_image.description</f>
        <v>0</v>
      </c>
      <c r="IZJ165" s="10">
        <f>general_device_image.description</f>
        <v>0</v>
      </c>
      <c r="IZK165" s="10">
        <f>general_device_image.description</f>
        <v>0</v>
      </c>
      <c r="IZL165" s="10">
        <f>general_device_image.description</f>
        <v>0</v>
      </c>
      <c r="IZM165" s="10">
        <f>general_device_image.description</f>
        <v>0</v>
      </c>
      <c r="IZN165" s="10">
        <f>general_device_image.description</f>
        <v>0</v>
      </c>
      <c r="IZO165" s="10">
        <f>general_device_image.description</f>
        <v>0</v>
      </c>
      <c r="IZP165" s="10">
        <f>general_device_image.description</f>
        <v>0</v>
      </c>
      <c r="IZQ165" s="10">
        <f>general_device_image.description</f>
        <v>0</v>
      </c>
      <c r="IZR165" s="10">
        <f>general_device_image.description</f>
        <v>0</v>
      </c>
      <c r="IZS165" s="10">
        <f>general_device_image.description</f>
        <v>0</v>
      </c>
      <c r="IZT165" s="10">
        <f>general_device_image.description</f>
        <v>0</v>
      </c>
      <c r="IZU165" s="10">
        <f>general_device_image.description</f>
        <v>0</v>
      </c>
      <c r="IZV165" s="10">
        <f>general_device_image.description</f>
        <v>0</v>
      </c>
      <c r="IZW165" s="10">
        <f>general_device_image.description</f>
        <v>0</v>
      </c>
      <c r="IZX165" s="10">
        <f>general_device_image.description</f>
        <v>0</v>
      </c>
      <c r="IZY165" s="10">
        <f>general_device_image.description</f>
        <v>0</v>
      </c>
      <c r="IZZ165" s="10">
        <f>general_device_image.description</f>
        <v>0</v>
      </c>
      <c r="JAA165" s="10">
        <f>general_device_image.description</f>
        <v>0</v>
      </c>
      <c r="JAB165" s="10">
        <f>general_device_image.description</f>
        <v>0</v>
      </c>
      <c r="JAC165" s="10">
        <f>general_device_image.description</f>
        <v>0</v>
      </c>
      <c r="JAD165" s="10">
        <f>general_device_image.description</f>
        <v>0</v>
      </c>
      <c r="JAE165" s="10">
        <f>general_device_image.description</f>
        <v>0</v>
      </c>
      <c r="JAF165" s="10">
        <f>general_device_image.description</f>
        <v>0</v>
      </c>
      <c r="JAG165" s="10">
        <f>general_device_image.description</f>
        <v>0</v>
      </c>
      <c r="JAH165" s="10">
        <f>general_device_image.description</f>
        <v>0</v>
      </c>
      <c r="JAI165" s="10">
        <f>general_device_image.description</f>
        <v>0</v>
      </c>
      <c r="JAJ165" s="10">
        <f>general_device_image.description</f>
        <v>0</v>
      </c>
      <c r="JAK165" s="10">
        <f>general_device_image.description</f>
        <v>0</v>
      </c>
      <c r="JAL165" s="10">
        <f>general_device_image.description</f>
        <v>0</v>
      </c>
      <c r="JAM165" s="10">
        <f>general_device_image.description</f>
        <v>0</v>
      </c>
      <c r="JAN165" s="10">
        <f>general_device_image.description</f>
        <v>0</v>
      </c>
      <c r="JAO165" s="10">
        <f>general_device_image.description</f>
        <v>0</v>
      </c>
      <c r="JAP165" s="10">
        <f>general_device_image.description</f>
        <v>0</v>
      </c>
      <c r="JAQ165" s="10">
        <f>general_device_image.description</f>
        <v>0</v>
      </c>
      <c r="JAR165" s="10">
        <f>general_device_image.description</f>
        <v>0</v>
      </c>
      <c r="JAS165" s="10">
        <f>general_device_image.description</f>
        <v>0</v>
      </c>
      <c r="JAT165" s="10">
        <f>general_device_image.description</f>
        <v>0</v>
      </c>
      <c r="JAU165" s="10">
        <f>general_device_image.description</f>
        <v>0</v>
      </c>
      <c r="JAV165" s="10">
        <f>general_device_image.description</f>
        <v>0</v>
      </c>
      <c r="JAW165" s="10">
        <f>general_device_image.description</f>
        <v>0</v>
      </c>
      <c r="JAX165" s="10">
        <f>general_device_image.description</f>
        <v>0</v>
      </c>
      <c r="JAY165" s="10">
        <f>general_device_image.description</f>
        <v>0</v>
      </c>
      <c r="JAZ165" s="10">
        <f>general_device_image.description</f>
        <v>0</v>
      </c>
      <c r="JBA165" s="10">
        <f>general_device_image.description</f>
        <v>0</v>
      </c>
      <c r="JBB165" s="10">
        <f>general_device_image.description</f>
        <v>0</v>
      </c>
      <c r="JBC165" s="10">
        <f>general_device_image.description</f>
        <v>0</v>
      </c>
      <c r="JBD165" s="10">
        <f>general_device_image.description</f>
        <v>0</v>
      </c>
      <c r="JBE165" s="10">
        <f>general_device_image.description</f>
        <v>0</v>
      </c>
      <c r="JBF165" s="10">
        <f>general_device_image.description</f>
        <v>0</v>
      </c>
      <c r="JBG165" s="10">
        <f>general_device_image.description</f>
        <v>0</v>
      </c>
      <c r="JBH165" s="10">
        <f>general_device_image.description</f>
        <v>0</v>
      </c>
      <c r="JBI165" s="10">
        <f>general_device_image.description</f>
        <v>0</v>
      </c>
      <c r="JBJ165" s="10">
        <f>general_device_image.description</f>
        <v>0</v>
      </c>
      <c r="JBK165" s="10">
        <f>general_device_image.description</f>
        <v>0</v>
      </c>
      <c r="JBL165" s="10">
        <f>general_device_image.description</f>
        <v>0</v>
      </c>
      <c r="JBM165" s="10">
        <f>general_device_image.description</f>
        <v>0</v>
      </c>
      <c r="JBN165" s="10">
        <f>general_device_image.description</f>
        <v>0</v>
      </c>
      <c r="JBO165" s="10">
        <f>general_device_image.description</f>
        <v>0</v>
      </c>
      <c r="JBP165" s="10">
        <f>general_device_image.description</f>
        <v>0</v>
      </c>
      <c r="JBQ165" s="10">
        <f>general_device_image.description</f>
        <v>0</v>
      </c>
      <c r="JBR165" s="10">
        <f>general_device_image.description</f>
        <v>0</v>
      </c>
      <c r="JBS165" s="10">
        <f>general_device_image.description</f>
        <v>0</v>
      </c>
      <c r="JBT165" s="10">
        <f>general_device_image.description</f>
        <v>0</v>
      </c>
      <c r="JBU165" s="10">
        <f>general_device_image.description</f>
        <v>0</v>
      </c>
      <c r="JBV165" s="10">
        <f>general_device_image.description</f>
        <v>0</v>
      </c>
      <c r="JBW165" s="10">
        <f>general_device_image.description</f>
        <v>0</v>
      </c>
      <c r="JBX165" s="10">
        <f>general_device_image.description</f>
        <v>0</v>
      </c>
      <c r="JBY165" s="10">
        <f>general_device_image.description</f>
        <v>0</v>
      </c>
      <c r="JBZ165" s="10">
        <f>general_device_image.description</f>
        <v>0</v>
      </c>
      <c r="JCA165" s="10">
        <f>general_device_image.description</f>
        <v>0</v>
      </c>
      <c r="JCB165" s="10">
        <f>general_device_image.description</f>
        <v>0</v>
      </c>
      <c r="JCC165" s="10">
        <f>general_device_image.description</f>
        <v>0</v>
      </c>
      <c r="JCD165" s="10">
        <f>general_device_image.description</f>
        <v>0</v>
      </c>
      <c r="JCE165" s="10">
        <f>general_device_image.description</f>
        <v>0</v>
      </c>
      <c r="JCF165" s="10">
        <f>general_device_image.description</f>
        <v>0</v>
      </c>
      <c r="JCG165" s="10">
        <f>general_device_image.description</f>
        <v>0</v>
      </c>
      <c r="JCH165" s="10">
        <f>general_device_image.description</f>
        <v>0</v>
      </c>
      <c r="JCI165" s="10">
        <f>general_device_image.description</f>
        <v>0</v>
      </c>
      <c r="JCJ165" s="10">
        <f>general_device_image.description</f>
        <v>0</v>
      </c>
      <c r="JCK165" s="10">
        <f>general_device_image.description</f>
        <v>0</v>
      </c>
      <c r="JCL165" s="10">
        <f>general_device_image.description</f>
        <v>0</v>
      </c>
      <c r="JCM165" s="10">
        <f>general_device_image.description</f>
        <v>0</v>
      </c>
      <c r="JCN165" s="10">
        <f>general_device_image.description</f>
        <v>0</v>
      </c>
      <c r="JCO165" s="10">
        <f>general_device_image.description</f>
        <v>0</v>
      </c>
      <c r="JCP165" s="10">
        <f>general_device_image.description</f>
        <v>0</v>
      </c>
      <c r="JCQ165" s="10">
        <f>general_device_image.description</f>
        <v>0</v>
      </c>
      <c r="JCR165" s="10">
        <f>general_device_image.description</f>
        <v>0</v>
      </c>
      <c r="JCS165" s="10">
        <f>general_device_image.description</f>
        <v>0</v>
      </c>
      <c r="JCT165" s="10">
        <f>general_device_image.description</f>
        <v>0</v>
      </c>
      <c r="JCU165" s="10">
        <f>general_device_image.description</f>
        <v>0</v>
      </c>
      <c r="JCV165" s="10">
        <f>general_device_image.description</f>
        <v>0</v>
      </c>
      <c r="JCW165" s="10">
        <f>general_device_image.description</f>
        <v>0</v>
      </c>
      <c r="JCX165" s="10">
        <f>general_device_image.description</f>
        <v>0</v>
      </c>
      <c r="JCY165" s="10">
        <f>general_device_image.description</f>
        <v>0</v>
      </c>
      <c r="JCZ165" s="10">
        <f>general_device_image.description</f>
        <v>0</v>
      </c>
      <c r="JDA165" s="10">
        <f>general_device_image.description</f>
        <v>0</v>
      </c>
      <c r="JDB165" s="10">
        <f>general_device_image.description</f>
        <v>0</v>
      </c>
      <c r="JDC165" s="10">
        <f>general_device_image.description</f>
        <v>0</v>
      </c>
      <c r="JDD165" s="10">
        <f>general_device_image.description</f>
        <v>0</v>
      </c>
      <c r="JDE165" s="10">
        <f>general_device_image.description</f>
        <v>0</v>
      </c>
      <c r="JDF165" s="10">
        <f>general_device_image.description</f>
        <v>0</v>
      </c>
      <c r="JDG165" s="10">
        <f>general_device_image.description</f>
        <v>0</v>
      </c>
      <c r="JDH165" s="10">
        <f>general_device_image.description</f>
        <v>0</v>
      </c>
      <c r="JDI165" s="10">
        <f>general_device_image.description</f>
        <v>0</v>
      </c>
      <c r="JDJ165" s="10">
        <f>general_device_image.description</f>
        <v>0</v>
      </c>
      <c r="JDK165" s="10">
        <f>general_device_image.description</f>
        <v>0</v>
      </c>
      <c r="JDL165" s="10">
        <f>general_device_image.description</f>
        <v>0</v>
      </c>
      <c r="JDM165" s="10">
        <f>general_device_image.description</f>
        <v>0</v>
      </c>
      <c r="JDN165" s="10">
        <f>general_device_image.description</f>
        <v>0</v>
      </c>
      <c r="JDO165" s="10">
        <f>general_device_image.description</f>
        <v>0</v>
      </c>
      <c r="JDP165" s="10">
        <f>general_device_image.description</f>
        <v>0</v>
      </c>
      <c r="JDQ165" s="10">
        <f>general_device_image.description</f>
        <v>0</v>
      </c>
      <c r="JDR165" s="10">
        <f>general_device_image.description</f>
        <v>0</v>
      </c>
      <c r="JDS165" s="10">
        <f>general_device_image.description</f>
        <v>0</v>
      </c>
      <c r="JDT165" s="10">
        <f>general_device_image.description</f>
        <v>0</v>
      </c>
      <c r="JDU165" s="10">
        <f>general_device_image.description</f>
        <v>0</v>
      </c>
      <c r="JDV165" s="10">
        <f>general_device_image.description</f>
        <v>0</v>
      </c>
      <c r="JDW165" s="10">
        <f>general_device_image.description</f>
        <v>0</v>
      </c>
      <c r="JDX165" s="10">
        <f>general_device_image.description</f>
        <v>0</v>
      </c>
      <c r="JDY165" s="10">
        <f>general_device_image.description</f>
        <v>0</v>
      </c>
      <c r="JDZ165" s="10">
        <f>general_device_image.description</f>
        <v>0</v>
      </c>
      <c r="JEA165" s="10">
        <f>general_device_image.description</f>
        <v>0</v>
      </c>
      <c r="JEB165" s="10">
        <f>general_device_image.description</f>
        <v>0</v>
      </c>
      <c r="JEC165" s="10">
        <f>general_device_image.description</f>
        <v>0</v>
      </c>
      <c r="JED165" s="10">
        <f>general_device_image.description</f>
        <v>0</v>
      </c>
      <c r="JEE165" s="10">
        <f>general_device_image.description</f>
        <v>0</v>
      </c>
      <c r="JEF165" s="10">
        <f>general_device_image.description</f>
        <v>0</v>
      </c>
      <c r="JEG165" s="10">
        <f>general_device_image.description</f>
        <v>0</v>
      </c>
      <c r="JEH165" s="10">
        <f>general_device_image.description</f>
        <v>0</v>
      </c>
      <c r="JEI165" s="10">
        <f>general_device_image.description</f>
        <v>0</v>
      </c>
      <c r="JEJ165" s="10">
        <f>general_device_image.description</f>
        <v>0</v>
      </c>
      <c r="JEK165" s="10">
        <f>general_device_image.description</f>
        <v>0</v>
      </c>
      <c r="JEL165" s="10">
        <f>general_device_image.description</f>
        <v>0</v>
      </c>
      <c r="JEM165" s="10">
        <f>general_device_image.description</f>
        <v>0</v>
      </c>
      <c r="JEN165" s="10">
        <f>general_device_image.description</f>
        <v>0</v>
      </c>
      <c r="JEO165" s="10">
        <f>general_device_image.description</f>
        <v>0</v>
      </c>
      <c r="JEP165" s="10">
        <f>general_device_image.description</f>
        <v>0</v>
      </c>
      <c r="JEQ165" s="10">
        <f>general_device_image.description</f>
        <v>0</v>
      </c>
      <c r="JER165" s="10">
        <f>general_device_image.description</f>
        <v>0</v>
      </c>
      <c r="JES165" s="10">
        <f>general_device_image.description</f>
        <v>0</v>
      </c>
      <c r="JET165" s="10">
        <f>general_device_image.description</f>
        <v>0</v>
      </c>
      <c r="JEU165" s="10">
        <f>general_device_image.description</f>
        <v>0</v>
      </c>
      <c r="JEV165" s="10">
        <f>general_device_image.description</f>
        <v>0</v>
      </c>
      <c r="JEW165" s="10">
        <f>general_device_image.description</f>
        <v>0</v>
      </c>
      <c r="JEX165" s="10">
        <f>general_device_image.description</f>
        <v>0</v>
      </c>
      <c r="JEY165" s="10">
        <f>general_device_image.description</f>
        <v>0</v>
      </c>
      <c r="JEZ165" s="10">
        <f>general_device_image.description</f>
        <v>0</v>
      </c>
      <c r="JFA165" s="10">
        <f>general_device_image.description</f>
        <v>0</v>
      </c>
      <c r="JFB165" s="10">
        <f>general_device_image.description</f>
        <v>0</v>
      </c>
      <c r="JFC165" s="10">
        <f>general_device_image.description</f>
        <v>0</v>
      </c>
      <c r="JFD165" s="10">
        <f>general_device_image.description</f>
        <v>0</v>
      </c>
      <c r="JFE165" s="10">
        <f>general_device_image.description</f>
        <v>0</v>
      </c>
      <c r="JFF165" s="10">
        <f>general_device_image.description</f>
        <v>0</v>
      </c>
      <c r="JFG165" s="10">
        <f>general_device_image.description</f>
        <v>0</v>
      </c>
      <c r="JFH165" s="10">
        <f>general_device_image.description</f>
        <v>0</v>
      </c>
      <c r="JFI165" s="10">
        <f>general_device_image.description</f>
        <v>0</v>
      </c>
      <c r="JFJ165" s="10">
        <f>general_device_image.description</f>
        <v>0</v>
      </c>
      <c r="JFK165" s="10">
        <f>general_device_image.description</f>
        <v>0</v>
      </c>
      <c r="JFL165" s="10">
        <f>general_device_image.description</f>
        <v>0</v>
      </c>
      <c r="JFM165" s="10">
        <f>general_device_image.description</f>
        <v>0</v>
      </c>
      <c r="JFN165" s="10">
        <f>general_device_image.description</f>
        <v>0</v>
      </c>
      <c r="JFO165" s="10">
        <f>general_device_image.description</f>
        <v>0</v>
      </c>
      <c r="JFP165" s="10">
        <f>general_device_image.description</f>
        <v>0</v>
      </c>
      <c r="JFQ165" s="10">
        <f>general_device_image.description</f>
        <v>0</v>
      </c>
      <c r="JFR165" s="10">
        <f>general_device_image.description</f>
        <v>0</v>
      </c>
      <c r="JFS165" s="10">
        <f>general_device_image.description</f>
        <v>0</v>
      </c>
      <c r="JFT165" s="10">
        <f>general_device_image.description</f>
        <v>0</v>
      </c>
      <c r="JFU165" s="10">
        <f>general_device_image.description</f>
        <v>0</v>
      </c>
      <c r="JFV165" s="10">
        <f>general_device_image.description</f>
        <v>0</v>
      </c>
      <c r="JFW165" s="10">
        <f>general_device_image.description</f>
        <v>0</v>
      </c>
      <c r="JFX165" s="10">
        <f>general_device_image.description</f>
        <v>0</v>
      </c>
      <c r="JFY165" s="10">
        <f>general_device_image.description</f>
        <v>0</v>
      </c>
      <c r="JFZ165" s="10">
        <f>general_device_image.description</f>
        <v>0</v>
      </c>
      <c r="JGA165" s="10">
        <f>general_device_image.description</f>
        <v>0</v>
      </c>
      <c r="JGB165" s="10">
        <f>general_device_image.description</f>
        <v>0</v>
      </c>
      <c r="JGC165" s="10">
        <f>general_device_image.description</f>
        <v>0</v>
      </c>
      <c r="JGD165" s="10">
        <f>general_device_image.description</f>
        <v>0</v>
      </c>
      <c r="JGE165" s="10">
        <f>general_device_image.description</f>
        <v>0</v>
      </c>
      <c r="JGF165" s="10">
        <f>general_device_image.description</f>
        <v>0</v>
      </c>
      <c r="JGG165" s="10">
        <f>general_device_image.description</f>
        <v>0</v>
      </c>
      <c r="JGH165" s="10">
        <f>general_device_image.description</f>
        <v>0</v>
      </c>
      <c r="JGI165" s="10">
        <f>general_device_image.description</f>
        <v>0</v>
      </c>
      <c r="JGJ165" s="10">
        <f>general_device_image.description</f>
        <v>0</v>
      </c>
      <c r="JGK165" s="10">
        <f>general_device_image.description</f>
        <v>0</v>
      </c>
      <c r="JGL165" s="10">
        <f>general_device_image.description</f>
        <v>0</v>
      </c>
      <c r="JGM165" s="10">
        <f>general_device_image.description</f>
        <v>0</v>
      </c>
      <c r="JGN165" s="10">
        <f>general_device_image.description</f>
        <v>0</v>
      </c>
      <c r="JGO165" s="10">
        <f>general_device_image.description</f>
        <v>0</v>
      </c>
      <c r="JGP165" s="10">
        <f>general_device_image.description</f>
        <v>0</v>
      </c>
      <c r="JGQ165" s="10">
        <f>general_device_image.description</f>
        <v>0</v>
      </c>
      <c r="JGR165" s="10">
        <f>general_device_image.description</f>
        <v>0</v>
      </c>
      <c r="JGS165" s="10">
        <f>general_device_image.description</f>
        <v>0</v>
      </c>
      <c r="JGT165" s="10">
        <f>general_device_image.description</f>
        <v>0</v>
      </c>
      <c r="JGU165" s="10">
        <f>general_device_image.description</f>
        <v>0</v>
      </c>
      <c r="JGV165" s="10">
        <f>general_device_image.description</f>
        <v>0</v>
      </c>
      <c r="JGW165" s="10">
        <f>general_device_image.description</f>
        <v>0</v>
      </c>
      <c r="JGX165" s="10">
        <f>general_device_image.description</f>
        <v>0</v>
      </c>
      <c r="JGY165" s="10">
        <f>general_device_image.description</f>
        <v>0</v>
      </c>
      <c r="JGZ165" s="10">
        <f>general_device_image.description</f>
        <v>0</v>
      </c>
      <c r="JHA165" s="10">
        <f>general_device_image.description</f>
        <v>0</v>
      </c>
      <c r="JHB165" s="10">
        <f>general_device_image.description</f>
        <v>0</v>
      </c>
      <c r="JHC165" s="10">
        <f>general_device_image.description</f>
        <v>0</v>
      </c>
      <c r="JHD165" s="10">
        <f>general_device_image.description</f>
        <v>0</v>
      </c>
      <c r="JHE165" s="10">
        <f>general_device_image.description</f>
        <v>0</v>
      </c>
      <c r="JHF165" s="10">
        <f>general_device_image.description</f>
        <v>0</v>
      </c>
      <c r="JHG165" s="10">
        <f>general_device_image.description</f>
        <v>0</v>
      </c>
      <c r="JHH165" s="10">
        <f>general_device_image.description</f>
        <v>0</v>
      </c>
      <c r="JHI165" s="10">
        <f>general_device_image.description</f>
        <v>0</v>
      </c>
      <c r="JHJ165" s="10">
        <f>general_device_image.description</f>
        <v>0</v>
      </c>
      <c r="JHK165" s="10">
        <f>general_device_image.description</f>
        <v>0</v>
      </c>
      <c r="JHL165" s="10">
        <f>general_device_image.description</f>
        <v>0</v>
      </c>
      <c r="JHM165" s="10">
        <f>general_device_image.description</f>
        <v>0</v>
      </c>
      <c r="JHN165" s="10">
        <f>general_device_image.description</f>
        <v>0</v>
      </c>
      <c r="JHO165" s="10">
        <f>general_device_image.description</f>
        <v>0</v>
      </c>
      <c r="JHP165" s="10">
        <f>general_device_image.description</f>
        <v>0</v>
      </c>
      <c r="JHQ165" s="10">
        <f>general_device_image.description</f>
        <v>0</v>
      </c>
      <c r="JHR165" s="10">
        <f>general_device_image.description</f>
        <v>0</v>
      </c>
      <c r="JHS165" s="10">
        <f>general_device_image.description</f>
        <v>0</v>
      </c>
      <c r="JHT165" s="10">
        <f>general_device_image.description</f>
        <v>0</v>
      </c>
      <c r="JHU165" s="10">
        <f>general_device_image.description</f>
        <v>0</v>
      </c>
      <c r="JHV165" s="10">
        <f>general_device_image.description</f>
        <v>0</v>
      </c>
      <c r="JHW165" s="10">
        <f>general_device_image.description</f>
        <v>0</v>
      </c>
      <c r="JHX165" s="10">
        <f>general_device_image.description</f>
        <v>0</v>
      </c>
      <c r="JHY165" s="10">
        <f>general_device_image.description</f>
        <v>0</v>
      </c>
      <c r="JHZ165" s="10">
        <f>general_device_image.description</f>
        <v>0</v>
      </c>
      <c r="JIA165" s="10">
        <f>general_device_image.description</f>
        <v>0</v>
      </c>
      <c r="JIB165" s="10">
        <f>general_device_image.description</f>
        <v>0</v>
      </c>
      <c r="JIC165" s="10">
        <f>general_device_image.description</f>
        <v>0</v>
      </c>
      <c r="JID165" s="10">
        <f>general_device_image.description</f>
        <v>0</v>
      </c>
      <c r="JIE165" s="10">
        <f>general_device_image.description</f>
        <v>0</v>
      </c>
      <c r="JIF165" s="10">
        <f>general_device_image.description</f>
        <v>0</v>
      </c>
      <c r="JIG165" s="10">
        <f>general_device_image.description</f>
        <v>0</v>
      </c>
      <c r="JIH165" s="10">
        <f>general_device_image.description</f>
        <v>0</v>
      </c>
      <c r="JII165" s="10">
        <f>general_device_image.description</f>
        <v>0</v>
      </c>
      <c r="JIJ165" s="10">
        <f>general_device_image.description</f>
        <v>0</v>
      </c>
      <c r="JIK165" s="10">
        <f>general_device_image.description</f>
        <v>0</v>
      </c>
      <c r="JIL165" s="10">
        <f>general_device_image.description</f>
        <v>0</v>
      </c>
      <c r="JIM165" s="10">
        <f>general_device_image.description</f>
        <v>0</v>
      </c>
      <c r="JIN165" s="10">
        <f>general_device_image.description</f>
        <v>0</v>
      </c>
      <c r="JIO165" s="10">
        <f>general_device_image.description</f>
        <v>0</v>
      </c>
      <c r="JIP165" s="10">
        <f>general_device_image.description</f>
        <v>0</v>
      </c>
      <c r="JIQ165" s="10">
        <f>general_device_image.description</f>
        <v>0</v>
      </c>
      <c r="JIR165" s="10">
        <f>general_device_image.description</f>
        <v>0</v>
      </c>
      <c r="JIS165" s="10">
        <f>general_device_image.description</f>
        <v>0</v>
      </c>
      <c r="JIT165" s="10">
        <f>general_device_image.description</f>
        <v>0</v>
      </c>
      <c r="JIU165" s="10">
        <f>general_device_image.description</f>
        <v>0</v>
      </c>
      <c r="JIV165" s="10">
        <f>general_device_image.description</f>
        <v>0</v>
      </c>
      <c r="JIW165" s="10">
        <f>general_device_image.description</f>
        <v>0</v>
      </c>
      <c r="JIX165" s="10">
        <f>general_device_image.description</f>
        <v>0</v>
      </c>
      <c r="JIY165" s="10">
        <f>general_device_image.description</f>
        <v>0</v>
      </c>
      <c r="JIZ165" s="10">
        <f>general_device_image.description</f>
        <v>0</v>
      </c>
      <c r="JJA165" s="10">
        <f>general_device_image.description</f>
        <v>0</v>
      </c>
      <c r="JJB165" s="10">
        <f>general_device_image.description</f>
        <v>0</v>
      </c>
      <c r="JJC165" s="10">
        <f>general_device_image.description</f>
        <v>0</v>
      </c>
      <c r="JJD165" s="10">
        <f>general_device_image.description</f>
        <v>0</v>
      </c>
      <c r="JJE165" s="10">
        <f>general_device_image.description</f>
        <v>0</v>
      </c>
      <c r="JJF165" s="10">
        <f>general_device_image.description</f>
        <v>0</v>
      </c>
      <c r="JJG165" s="10">
        <f>general_device_image.description</f>
        <v>0</v>
      </c>
      <c r="JJH165" s="10">
        <f>general_device_image.description</f>
        <v>0</v>
      </c>
      <c r="JJI165" s="10">
        <f>general_device_image.description</f>
        <v>0</v>
      </c>
      <c r="JJJ165" s="10">
        <f>general_device_image.description</f>
        <v>0</v>
      </c>
      <c r="JJK165" s="10">
        <f>general_device_image.description</f>
        <v>0</v>
      </c>
      <c r="JJL165" s="10">
        <f>general_device_image.description</f>
        <v>0</v>
      </c>
      <c r="JJM165" s="10">
        <f>general_device_image.description</f>
        <v>0</v>
      </c>
      <c r="JJN165" s="10">
        <f>general_device_image.description</f>
        <v>0</v>
      </c>
      <c r="JJO165" s="10">
        <f>general_device_image.description</f>
        <v>0</v>
      </c>
      <c r="JJP165" s="10">
        <f>general_device_image.description</f>
        <v>0</v>
      </c>
      <c r="JJQ165" s="10">
        <f>general_device_image.description</f>
        <v>0</v>
      </c>
      <c r="JJR165" s="10">
        <f>general_device_image.description</f>
        <v>0</v>
      </c>
      <c r="JJS165" s="10">
        <f>general_device_image.description</f>
        <v>0</v>
      </c>
      <c r="JJT165" s="10">
        <f>general_device_image.description</f>
        <v>0</v>
      </c>
      <c r="JJU165" s="10">
        <f>general_device_image.description</f>
        <v>0</v>
      </c>
      <c r="JJV165" s="10">
        <f>general_device_image.description</f>
        <v>0</v>
      </c>
      <c r="JJW165" s="10">
        <f>general_device_image.description</f>
        <v>0</v>
      </c>
      <c r="JJX165" s="10">
        <f>general_device_image.description</f>
        <v>0</v>
      </c>
      <c r="JJY165" s="10">
        <f>general_device_image.description</f>
        <v>0</v>
      </c>
      <c r="JJZ165" s="10">
        <f>general_device_image.description</f>
        <v>0</v>
      </c>
      <c r="JKA165" s="10">
        <f>general_device_image.description</f>
        <v>0</v>
      </c>
      <c r="JKB165" s="10">
        <f>general_device_image.description</f>
        <v>0</v>
      </c>
      <c r="JKC165" s="10">
        <f>general_device_image.description</f>
        <v>0</v>
      </c>
      <c r="JKD165" s="10">
        <f>general_device_image.description</f>
        <v>0</v>
      </c>
      <c r="JKE165" s="10">
        <f>general_device_image.description</f>
        <v>0</v>
      </c>
      <c r="JKF165" s="10">
        <f>general_device_image.description</f>
        <v>0</v>
      </c>
      <c r="JKG165" s="10">
        <f>general_device_image.description</f>
        <v>0</v>
      </c>
      <c r="JKH165" s="10">
        <f>general_device_image.description</f>
        <v>0</v>
      </c>
      <c r="JKI165" s="10">
        <f>general_device_image.description</f>
        <v>0</v>
      </c>
      <c r="JKJ165" s="10">
        <f>general_device_image.description</f>
        <v>0</v>
      </c>
      <c r="JKK165" s="10">
        <f>general_device_image.description</f>
        <v>0</v>
      </c>
      <c r="JKL165" s="10">
        <f>general_device_image.description</f>
        <v>0</v>
      </c>
      <c r="JKM165" s="10">
        <f>general_device_image.description</f>
        <v>0</v>
      </c>
      <c r="JKN165" s="10">
        <f>general_device_image.description</f>
        <v>0</v>
      </c>
      <c r="JKO165" s="10">
        <f>general_device_image.description</f>
        <v>0</v>
      </c>
      <c r="JKP165" s="10">
        <f>general_device_image.description</f>
        <v>0</v>
      </c>
      <c r="JKQ165" s="10">
        <f>general_device_image.description</f>
        <v>0</v>
      </c>
      <c r="JKR165" s="10">
        <f>general_device_image.description</f>
        <v>0</v>
      </c>
      <c r="JKS165" s="10">
        <f>general_device_image.description</f>
        <v>0</v>
      </c>
      <c r="JKT165" s="10">
        <f>general_device_image.description</f>
        <v>0</v>
      </c>
      <c r="JKU165" s="10">
        <f>general_device_image.description</f>
        <v>0</v>
      </c>
      <c r="JKV165" s="10">
        <f>general_device_image.description</f>
        <v>0</v>
      </c>
      <c r="JKW165" s="10">
        <f>general_device_image.description</f>
        <v>0</v>
      </c>
      <c r="JKX165" s="10">
        <f>general_device_image.description</f>
        <v>0</v>
      </c>
      <c r="JKY165" s="10">
        <f>general_device_image.description</f>
        <v>0</v>
      </c>
      <c r="JKZ165" s="10">
        <f>general_device_image.description</f>
        <v>0</v>
      </c>
      <c r="JLA165" s="10">
        <f>general_device_image.description</f>
        <v>0</v>
      </c>
      <c r="JLB165" s="10">
        <f>general_device_image.description</f>
        <v>0</v>
      </c>
      <c r="JLC165" s="10">
        <f>general_device_image.description</f>
        <v>0</v>
      </c>
      <c r="JLD165" s="10">
        <f>general_device_image.description</f>
        <v>0</v>
      </c>
      <c r="JLE165" s="10">
        <f>general_device_image.description</f>
        <v>0</v>
      </c>
      <c r="JLF165" s="10">
        <f>general_device_image.description</f>
        <v>0</v>
      </c>
      <c r="JLG165" s="10">
        <f>general_device_image.description</f>
        <v>0</v>
      </c>
      <c r="JLH165" s="10">
        <f>general_device_image.description</f>
        <v>0</v>
      </c>
      <c r="JLI165" s="10">
        <f>general_device_image.description</f>
        <v>0</v>
      </c>
      <c r="JLJ165" s="10">
        <f>general_device_image.description</f>
        <v>0</v>
      </c>
      <c r="JLK165" s="10">
        <f>general_device_image.description</f>
        <v>0</v>
      </c>
      <c r="JLL165" s="10">
        <f>general_device_image.description</f>
        <v>0</v>
      </c>
      <c r="JLM165" s="10">
        <f>general_device_image.description</f>
        <v>0</v>
      </c>
      <c r="JLN165" s="10">
        <f>general_device_image.description</f>
        <v>0</v>
      </c>
      <c r="JLO165" s="10">
        <f>general_device_image.description</f>
        <v>0</v>
      </c>
      <c r="JLP165" s="10">
        <f>general_device_image.description</f>
        <v>0</v>
      </c>
      <c r="JLQ165" s="10">
        <f>general_device_image.description</f>
        <v>0</v>
      </c>
      <c r="JLR165" s="10">
        <f>general_device_image.description</f>
        <v>0</v>
      </c>
      <c r="JLS165" s="10">
        <f>general_device_image.description</f>
        <v>0</v>
      </c>
      <c r="JLT165" s="10">
        <f>general_device_image.description</f>
        <v>0</v>
      </c>
      <c r="JLU165" s="10">
        <f>general_device_image.description</f>
        <v>0</v>
      </c>
      <c r="JLV165" s="10">
        <f>general_device_image.description</f>
        <v>0</v>
      </c>
      <c r="JLW165" s="10">
        <f>general_device_image.description</f>
        <v>0</v>
      </c>
      <c r="JLX165" s="10">
        <f>general_device_image.description</f>
        <v>0</v>
      </c>
      <c r="JLY165" s="10">
        <f>general_device_image.description</f>
        <v>0</v>
      </c>
      <c r="JLZ165" s="10">
        <f>general_device_image.description</f>
        <v>0</v>
      </c>
      <c r="JMA165" s="10">
        <f>general_device_image.description</f>
        <v>0</v>
      </c>
      <c r="JMB165" s="10">
        <f>general_device_image.description</f>
        <v>0</v>
      </c>
      <c r="JMC165" s="10">
        <f>general_device_image.description</f>
        <v>0</v>
      </c>
      <c r="JMD165" s="10">
        <f>general_device_image.description</f>
        <v>0</v>
      </c>
      <c r="JME165" s="10">
        <f>general_device_image.description</f>
        <v>0</v>
      </c>
      <c r="JMF165" s="10">
        <f>general_device_image.description</f>
        <v>0</v>
      </c>
      <c r="JMG165" s="10">
        <f>general_device_image.description</f>
        <v>0</v>
      </c>
      <c r="JMH165" s="10">
        <f>general_device_image.description</f>
        <v>0</v>
      </c>
      <c r="JMI165" s="10">
        <f>general_device_image.description</f>
        <v>0</v>
      </c>
      <c r="JMJ165" s="10">
        <f>general_device_image.description</f>
        <v>0</v>
      </c>
      <c r="JMK165" s="10">
        <f>general_device_image.description</f>
        <v>0</v>
      </c>
      <c r="JML165" s="10">
        <f>general_device_image.description</f>
        <v>0</v>
      </c>
      <c r="JMM165" s="10">
        <f>general_device_image.description</f>
        <v>0</v>
      </c>
      <c r="JMN165" s="10">
        <f>general_device_image.description</f>
        <v>0</v>
      </c>
      <c r="JMO165" s="10">
        <f>general_device_image.description</f>
        <v>0</v>
      </c>
      <c r="JMP165" s="10">
        <f>general_device_image.description</f>
        <v>0</v>
      </c>
      <c r="JMQ165" s="10">
        <f>general_device_image.description</f>
        <v>0</v>
      </c>
      <c r="JMR165" s="10">
        <f>general_device_image.description</f>
        <v>0</v>
      </c>
      <c r="JMS165" s="10">
        <f>general_device_image.description</f>
        <v>0</v>
      </c>
      <c r="JMT165" s="10">
        <f>general_device_image.description</f>
        <v>0</v>
      </c>
      <c r="JMU165" s="10">
        <f>general_device_image.description</f>
        <v>0</v>
      </c>
      <c r="JMV165" s="10">
        <f>general_device_image.description</f>
        <v>0</v>
      </c>
      <c r="JMW165" s="10">
        <f>general_device_image.description</f>
        <v>0</v>
      </c>
      <c r="JMX165" s="10">
        <f>general_device_image.description</f>
        <v>0</v>
      </c>
      <c r="JMY165" s="10">
        <f>general_device_image.description</f>
        <v>0</v>
      </c>
      <c r="JMZ165" s="10">
        <f>general_device_image.description</f>
        <v>0</v>
      </c>
      <c r="JNA165" s="10">
        <f>general_device_image.description</f>
        <v>0</v>
      </c>
      <c r="JNB165" s="10">
        <f>general_device_image.description</f>
        <v>0</v>
      </c>
      <c r="JNC165" s="10">
        <f>general_device_image.description</f>
        <v>0</v>
      </c>
      <c r="JND165" s="10">
        <f>general_device_image.description</f>
        <v>0</v>
      </c>
      <c r="JNE165" s="10">
        <f>general_device_image.description</f>
        <v>0</v>
      </c>
      <c r="JNF165" s="10">
        <f>general_device_image.description</f>
        <v>0</v>
      </c>
      <c r="JNG165" s="10">
        <f>general_device_image.description</f>
        <v>0</v>
      </c>
      <c r="JNH165" s="10">
        <f>general_device_image.description</f>
        <v>0</v>
      </c>
      <c r="JNI165" s="10">
        <f>general_device_image.description</f>
        <v>0</v>
      </c>
      <c r="JNJ165" s="10">
        <f>general_device_image.description</f>
        <v>0</v>
      </c>
      <c r="JNK165" s="10">
        <f>general_device_image.description</f>
        <v>0</v>
      </c>
      <c r="JNL165" s="10">
        <f>general_device_image.description</f>
        <v>0</v>
      </c>
      <c r="JNM165" s="10">
        <f>general_device_image.description</f>
        <v>0</v>
      </c>
      <c r="JNN165" s="10">
        <f>general_device_image.description</f>
        <v>0</v>
      </c>
      <c r="JNO165" s="10">
        <f>general_device_image.description</f>
        <v>0</v>
      </c>
      <c r="JNP165" s="10">
        <f>general_device_image.description</f>
        <v>0</v>
      </c>
      <c r="JNQ165" s="10">
        <f>general_device_image.description</f>
        <v>0</v>
      </c>
      <c r="JNR165" s="10">
        <f>general_device_image.description</f>
        <v>0</v>
      </c>
      <c r="JNS165" s="10">
        <f>general_device_image.description</f>
        <v>0</v>
      </c>
      <c r="JNT165" s="10">
        <f>general_device_image.description</f>
        <v>0</v>
      </c>
      <c r="JNU165" s="10">
        <f>general_device_image.description</f>
        <v>0</v>
      </c>
      <c r="JNV165" s="10">
        <f>general_device_image.description</f>
        <v>0</v>
      </c>
      <c r="JNW165" s="10">
        <f>general_device_image.description</f>
        <v>0</v>
      </c>
      <c r="JNX165" s="10">
        <f>general_device_image.description</f>
        <v>0</v>
      </c>
      <c r="JNY165" s="10">
        <f>general_device_image.description</f>
        <v>0</v>
      </c>
      <c r="JNZ165" s="10">
        <f>general_device_image.description</f>
        <v>0</v>
      </c>
      <c r="JOA165" s="10">
        <f>general_device_image.description</f>
        <v>0</v>
      </c>
      <c r="JOB165" s="10">
        <f>general_device_image.description</f>
        <v>0</v>
      </c>
      <c r="JOC165" s="10">
        <f>general_device_image.description</f>
        <v>0</v>
      </c>
      <c r="JOD165" s="10">
        <f>general_device_image.description</f>
        <v>0</v>
      </c>
      <c r="JOE165" s="10">
        <f>general_device_image.description</f>
        <v>0</v>
      </c>
      <c r="JOF165" s="10">
        <f>general_device_image.description</f>
        <v>0</v>
      </c>
      <c r="JOG165" s="10">
        <f>general_device_image.description</f>
        <v>0</v>
      </c>
      <c r="JOH165" s="10">
        <f>general_device_image.description</f>
        <v>0</v>
      </c>
      <c r="JOI165" s="10">
        <f>general_device_image.description</f>
        <v>0</v>
      </c>
      <c r="JOJ165" s="10">
        <f>general_device_image.description</f>
        <v>0</v>
      </c>
      <c r="JOK165" s="10">
        <f>general_device_image.description</f>
        <v>0</v>
      </c>
      <c r="JOL165" s="10">
        <f>general_device_image.description</f>
        <v>0</v>
      </c>
      <c r="JOM165" s="10">
        <f>general_device_image.description</f>
        <v>0</v>
      </c>
      <c r="JON165" s="10">
        <f>general_device_image.description</f>
        <v>0</v>
      </c>
      <c r="JOO165" s="10">
        <f>general_device_image.description</f>
        <v>0</v>
      </c>
      <c r="JOP165" s="10">
        <f>general_device_image.description</f>
        <v>0</v>
      </c>
      <c r="JOQ165" s="10">
        <f>general_device_image.description</f>
        <v>0</v>
      </c>
      <c r="JOR165" s="10">
        <f>general_device_image.description</f>
        <v>0</v>
      </c>
      <c r="JOS165" s="10">
        <f>general_device_image.description</f>
        <v>0</v>
      </c>
      <c r="JOT165" s="10">
        <f>general_device_image.description</f>
        <v>0</v>
      </c>
      <c r="JOU165" s="10">
        <f>general_device_image.description</f>
        <v>0</v>
      </c>
      <c r="JOV165" s="10">
        <f>general_device_image.description</f>
        <v>0</v>
      </c>
      <c r="JOW165" s="10">
        <f>general_device_image.description</f>
        <v>0</v>
      </c>
      <c r="JOX165" s="10">
        <f>general_device_image.description</f>
        <v>0</v>
      </c>
      <c r="JOY165" s="10">
        <f>general_device_image.description</f>
        <v>0</v>
      </c>
      <c r="JOZ165" s="10">
        <f>general_device_image.description</f>
        <v>0</v>
      </c>
      <c r="JPA165" s="10">
        <f>general_device_image.description</f>
        <v>0</v>
      </c>
      <c r="JPB165" s="10">
        <f>general_device_image.description</f>
        <v>0</v>
      </c>
      <c r="JPC165" s="10">
        <f>general_device_image.description</f>
        <v>0</v>
      </c>
      <c r="JPD165" s="10">
        <f>general_device_image.description</f>
        <v>0</v>
      </c>
      <c r="JPE165" s="10">
        <f>general_device_image.description</f>
        <v>0</v>
      </c>
      <c r="JPF165" s="10">
        <f>general_device_image.description</f>
        <v>0</v>
      </c>
      <c r="JPG165" s="10">
        <f>general_device_image.description</f>
        <v>0</v>
      </c>
      <c r="JPH165" s="10">
        <f>general_device_image.description</f>
        <v>0</v>
      </c>
      <c r="JPI165" s="10">
        <f>general_device_image.description</f>
        <v>0</v>
      </c>
      <c r="JPJ165" s="10">
        <f>general_device_image.description</f>
        <v>0</v>
      </c>
      <c r="JPK165" s="10">
        <f>general_device_image.description</f>
        <v>0</v>
      </c>
      <c r="JPL165" s="10">
        <f>general_device_image.description</f>
        <v>0</v>
      </c>
      <c r="JPM165" s="10">
        <f>general_device_image.description</f>
        <v>0</v>
      </c>
      <c r="JPN165" s="10">
        <f>general_device_image.description</f>
        <v>0</v>
      </c>
      <c r="JPO165" s="10">
        <f>general_device_image.description</f>
        <v>0</v>
      </c>
      <c r="JPP165" s="10">
        <f>general_device_image.description</f>
        <v>0</v>
      </c>
      <c r="JPQ165" s="10">
        <f>general_device_image.description</f>
        <v>0</v>
      </c>
      <c r="JPR165" s="10">
        <f>general_device_image.description</f>
        <v>0</v>
      </c>
      <c r="JPS165" s="10">
        <f>general_device_image.description</f>
        <v>0</v>
      </c>
      <c r="JPT165" s="10">
        <f>general_device_image.description</f>
        <v>0</v>
      </c>
      <c r="JPU165" s="10">
        <f>general_device_image.description</f>
        <v>0</v>
      </c>
      <c r="JPV165" s="10">
        <f>general_device_image.description</f>
        <v>0</v>
      </c>
      <c r="JPW165" s="10">
        <f>general_device_image.description</f>
        <v>0</v>
      </c>
      <c r="JPX165" s="10">
        <f>general_device_image.description</f>
        <v>0</v>
      </c>
      <c r="JPY165" s="10">
        <f>general_device_image.description</f>
        <v>0</v>
      </c>
      <c r="JPZ165" s="10">
        <f>general_device_image.description</f>
        <v>0</v>
      </c>
      <c r="JQA165" s="10">
        <f>general_device_image.description</f>
        <v>0</v>
      </c>
      <c r="JQB165" s="10">
        <f>general_device_image.description</f>
        <v>0</v>
      </c>
      <c r="JQC165" s="10">
        <f>general_device_image.description</f>
        <v>0</v>
      </c>
      <c r="JQD165" s="10">
        <f>general_device_image.description</f>
        <v>0</v>
      </c>
      <c r="JQE165" s="10">
        <f>general_device_image.description</f>
        <v>0</v>
      </c>
      <c r="JQF165" s="10">
        <f>general_device_image.description</f>
        <v>0</v>
      </c>
      <c r="JQG165" s="10">
        <f>general_device_image.description</f>
        <v>0</v>
      </c>
      <c r="JQH165" s="10">
        <f>general_device_image.description</f>
        <v>0</v>
      </c>
      <c r="JQI165" s="10">
        <f>general_device_image.description</f>
        <v>0</v>
      </c>
      <c r="JQJ165" s="10">
        <f>general_device_image.description</f>
        <v>0</v>
      </c>
      <c r="JQK165" s="10">
        <f>general_device_image.description</f>
        <v>0</v>
      </c>
      <c r="JQL165" s="10">
        <f>general_device_image.description</f>
        <v>0</v>
      </c>
      <c r="JQM165" s="10">
        <f>general_device_image.description</f>
        <v>0</v>
      </c>
      <c r="JQN165" s="10">
        <f>general_device_image.description</f>
        <v>0</v>
      </c>
      <c r="JQO165" s="10">
        <f>general_device_image.description</f>
        <v>0</v>
      </c>
      <c r="JQP165" s="10">
        <f>general_device_image.description</f>
        <v>0</v>
      </c>
      <c r="JQQ165" s="10">
        <f>general_device_image.description</f>
        <v>0</v>
      </c>
      <c r="JQR165" s="10">
        <f>general_device_image.description</f>
        <v>0</v>
      </c>
      <c r="JQS165" s="10">
        <f>general_device_image.description</f>
        <v>0</v>
      </c>
      <c r="JQT165" s="10">
        <f>general_device_image.description</f>
        <v>0</v>
      </c>
      <c r="JQU165" s="10">
        <f>general_device_image.description</f>
        <v>0</v>
      </c>
      <c r="JQV165" s="10">
        <f>general_device_image.description</f>
        <v>0</v>
      </c>
      <c r="JQW165" s="10">
        <f>general_device_image.description</f>
        <v>0</v>
      </c>
      <c r="JQX165" s="10">
        <f>general_device_image.description</f>
        <v>0</v>
      </c>
      <c r="JQY165" s="10">
        <f>general_device_image.description</f>
        <v>0</v>
      </c>
      <c r="JQZ165" s="10">
        <f>general_device_image.description</f>
        <v>0</v>
      </c>
      <c r="JRA165" s="10">
        <f>general_device_image.description</f>
        <v>0</v>
      </c>
      <c r="JRB165" s="10">
        <f>general_device_image.description</f>
        <v>0</v>
      </c>
      <c r="JRC165" s="10">
        <f>general_device_image.description</f>
        <v>0</v>
      </c>
      <c r="JRD165" s="10">
        <f>general_device_image.description</f>
        <v>0</v>
      </c>
      <c r="JRE165" s="10">
        <f>general_device_image.description</f>
        <v>0</v>
      </c>
      <c r="JRF165" s="10">
        <f>general_device_image.description</f>
        <v>0</v>
      </c>
      <c r="JRG165" s="10">
        <f>general_device_image.description</f>
        <v>0</v>
      </c>
      <c r="JRH165" s="10">
        <f>general_device_image.description</f>
        <v>0</v>
      </c>
      <c r="JRI165" s="10">
        <f>general_device_image.description</f>
        <v>0</v>
      </c>
      <c r="JRJ165" s="10">
        <f>general_device_image.description</f>
        <v>0</v>
      </c>
      <c r="JRK165" s="10">
        <f>general_device_image.description</f>
        <v>0</v>
      </c>
      <c r="JRL165" s="10">
        <f>general_device_image.description</f>
        <v>0</v>
      </c>
      <c r="JRM165" s="10">
        <f>general_device_image.description</f>
        <v>0</v>
      </c>
      <c r="JRN165" s="10">
        <f>general_device_image.description</f>
        <v>0</v>
      </c>
      <c r="JRO165" s="10">
        <f>general_device_image.description</f>
        <v>0</v>
      </c>
      <c r="JRP165" s="10">
        <f>general_device_image.description</f>
        <v>0</v>
      </c>
      <c r="JRQ165" s="10">
        <f>general_device_image.description</f>
        <v>0</v>
      </c>
      <c r="JRR165" s="10">
        <f>general_device_image.description</f>
        <v>0</v>
      </c>
      <c r="JRS165" s="10">
        <f>general_device_image.description</f>
        <v>0</v>
      </c>
      <c r="JRT165" s="10">
        <f>general_device_image.description</f>
        <v>0</v>
      </c>
      <c r="JRU165" s="10">
        <f>general_device_image.description</f>
        <v>0</v>
      </c>
      <c r="JRV165" s="10">
        <f>general_device_image.description</f>
        <v>0</v>
      </c>
      <c r="JRW165" s="10">
        <f>general_device_image.description</f>
        <v>0</v>
      </c>
      <c r="JRX165" s="10">
        <f>general_device_image.description</f>
        <v>0</v>
      </c>
      <c r="JRY165" s="10">
        <f>general_device_image.description</f>
        <v>0</v>
      </c>
      <c r="JRZ165" s="10">
        <f>general_device_image.description</f>
        <v>0</v>
      </c>
      <c r="JSA165" s="10">
        <f>general_device_image.description</f>
        <v>0</v>
      </c>
      <c r="JSB165" s="10">
        <f>general_device_image.description</f>
        <v>0</v>
      </c>
      <c r="JSC165" s="10">
        <f>general_device_image.description</f>
        <v>0</v>
      </c>
      <c r="JSD165" s="10">
        <f>general_device_image.description</f>
        <v>0</v>
      </c>
      <c r="JSE165" s="10">
        <f>general_device_image.description</f>
        <v>0</v>
      </c>
      <c r="JSF165" s="10">
        <f>general_device_image.description</f>
        <v>0</v>
      </c>
      <c r="JSG165" s="10">
        <f>general_device_image.description</f>
        <v>0</v>
      </c>
      <c r="JSH165" s="10">
        <f>general_device_image.description</f>
        <v>0</v>
      </c>
      <c r="JSI165" s="10">
        <f>general_device_image.description</f>
        <v>0</v>
      </c>
      <c r="JSJ165" s="10">
        <f>general_device_image.description</f>
        <v>0</v>
      </c>
      <c r="JSK165" s="10">
        <f>general_device_image.description</f>
        <v>0</v>
      </c>
      <c r="JSL165" s="10">
        <f>general_device_image.description</f>
        <v>0</v>
      </c>
      <c r="JSM165" s="10">
        <f>general_device_image.description</f>
        <v>0</v>
      </c>
      <c r="JSN165" s="10">
        <f>general_device_image.description</f>
        <v>0</v>
      </c>
      <c r="JSO165" s="10">
        <f>general_device_image.description</f>
        <v>0</v>
      </c>
      <c r="JSP165" s="10">
        <f>general_device_image.description</f>
        <v>0</v>
      </c>
      <c r="JSQ165" s="10">
        <f>general_device_image.description</f>
        <v>0</v>
      </c>
      <c r="JSR165" s="10">
        <f>general_device_image.description</f>
        <v>0</v>
      </c>
      <c r="JSS165" s="10">
        <f>general_device_image.description</f>
        <v>0</v>
      </c>
      <c r="JST165" s="10">
        <f>general_device_image.description</f>
        <v>0</v>
      </c>
      <c r="JSU165" s="10">
        <f>general_device_image.description</f>
        <v>0</v>
      </c>
      <c r="JSV165" s="10">
        <f>general_device_image.description</f>
        <v>0</v>
      </c>
      <c r="JSW165" s="10">
        <f>general_device_image.description</f>
        <v>0</v>
      </c>
      <c r="JSX165" s="10">
        <f>general_device_image.description</f>
        <v>0</v>
      </c>
      <c r="JSY165" s="10">
        <f>general_device_image.description</f>
        <v>0</v>
      </c>
      <c r="JSZ165" s="10">
        <f>general_device_image.description</f>
        <v>0</v>
      </c>
      <c r="JTA165" s="10">
        <f>general_device_image.description</f>
        <v>0</v>
      </c>
      <c r="JTB165" s="10">
        <f>general_device_image.description</f>
        <v>0</v>
      </c>
      <c r="JTC165" s="10">
        <f>general_device_image.description</f>
        <v>0</v>
      </c>
      <c r="JTD165" s="10">
        <f>general_device_image.description</f>
        <v>0</v>
      </c>
      <c r="JTE165" s="10">
        <f>general_device_image.description</f>
        <v>0</v>
      </c>
      <c r="JTF165" s="10">
        <f>general_device_image.description</f>
        <v>0</v>
      </c>
      <c r="JTG165" s="10">
        <f>general_device_image.description</f>
        <v>0</v>
      </c>
      <c r="JTH165" s="10">
        <f>general_device_image.description</f>
        <v>0</v>
      </c>
      <c r="JTI165" s="10">
        <f>general_device_image.description</f>
        <v>0</v>
      </c>
      <c r="JTJ165" s="10">
        <f>general_device_image.description</f>
        <v>0</v>
      </c>
      <c r="JTK165" s="10">
        <f>general_device_image.description</f>
        <v>0</v>
      </c>
      <c r="JTL165" s="10">
        <f>general_device_image.description</f>
        <v>0</v>
      </c>
      <c r="JTM165" s="10">
        <f>general_device_image.description</f>
        <v>0</v>
      </c>
      <c r="JTN165" s="10">
        <f>general_device_image.description</f>
        <v>0</v>
      </c>
      <c r="JTO165" s="10">
        <f>general_device_image.description</f>
        <v>0</v>
      </c>
      <c r="JTP165" s="10">
        <f>general_device_image.description</f>
        <v>0</v>
      </c>
      <c r="JTQ165" s="10">
        <f>general_device_image.description</f>
        <v>0</v>
      </c>
      <c r="JTR165" s="10">
        <f>general_device_image.description</f>
        <v>0</v>
      </c>
      <c r="JTS165" s="10">
        <f>general_device_image.description</f>
        <v>0</v>
      </c>
      <c r="JTT165" s="10">
        <f>general_device_image.description</f>
        <v>0</v>
      </c>
      <c r="JTU165" s="10">
        <f>general_device_image.description</f>
        <v>0</v>
      </c>
      <c r="JTV165" s="10">
        <f>general_device_image.description</f>
        <v>0</v>
      </c>
      <c r="JTW165" s="10">
        <f>general_device_image.description</f>
        <v>0</v>
      </c>
      <c r="JTX165" s="10">
        <f>general_device_image.description</f>
        <v>0</v>
      </c>
      <c r="JTY165" s="10">
        <f>general_device_image.description</f>
        <v>0</v>
      </c>
      <c r="JTZ165" s="10">
        <f>general_device_image.description</f>
        <v>0</v>
      </c>
      <c r="JUA165" s="10">
        <f>general_device_image.description</f>
        <v>0</v>
      </c>
      <c r="JUB165" s="10">
        <f>general_device_image.description</f>
        <v>0</v>
      </c>
      <c r="JUC165" s="10">
        <f>general_device_image.description</f>
        <v>0</v>
      </c>
      <c r="JUD165" s="10">
        <f>general_device_image.description</f>
        <v>0</v>
      </c>
      <c r="JUE165" s="10">
        <f>general_device_image.description</f>
        <v>0</v>
      </c>
      <c r="JUF165" s="10">
        <f>general_device_image.description</f>
        <v>0</v>
      </c>
      <c r="JUG165" s="10">
        <f>general_device_image.description</f>
        <v>0</v>
      </c>
      <c r="JUH165" s="10">
        <f>general_device_image.description</f>
        <v>0</v>
      </c>
      <c r="JUI165" s="10">
        <f>general_device_image.description</f>
        <v>0</v>
      </c>
      <c r="JUJ165" s="10">
        <f>general_device_image.description</f>
        <v>0</v>
      </c>
      <c r="JUK165" s="10">
        <f>general_device_image.description</f>
        <v>0</v>
      </c>
      <c r="JUL165" s="10">
        <f>general_device_image.description</f>
        <v>0</v>
      </c>
      <c r="JUM165" s="10">
        <f>general_device_image.description</f>
        <v>0</v>
      </c>
      <c r="JUN165" s="10">
        <f>general_device_image.description</f>
        <v>0</v>
      </c>
      <c r="JUO165" s="10">
        <f>general_device_image.description</f>
        <v>0</v>
      </c>
      <c r="JUP165" s="10">
        <f>general_device_image.description</f>
        <v>0</v>
      </c>
      <c r="JUQ165" s="10">
        <f>general_device_image.description</f>
        <v>0</v>
      </c>
      <c r="JUR165" s="10">
        <f>general_device_image.description</f>
        <v>0</v>
      </c>
      <c r="JUS165" s="10">
        <f>general_device_image.description</f>
        <v>0</v>
      </c>
      <c r="JUT165" s="10">
        <f>general_device_image.description</f>
        <v>0</v>
      </c>
      <c r="JUU165" s="10">
        <f>general_device_image.description</f>
        <v>0</v>
      </c>
      <c r="JUV165" s="10">
        <f>general_device_image.description</f>
        <v>0</v>
      </c>
      <c r="JUW165" s="10">
        <f>general_device_image.description</f>
        <v>0</v>
      </c>
      <c r="JUX165" s="10">
        <f>general_device_image.description</f>
        <v>0</v>
      </c>
      <c r="JUY165" s="10">
        <f>general_device_image.description</f>
        <v>0</v>
      </c>
      <c r="JUZ165" s="10">
        <f>general_device_image.description</f>
        <v>0</v>
      </c>
      <c r="JVA165" s="10">
        <f>general_device_image.description</f>
        <v>0</v>
      </c>
      <c r="JVB165" s="10">
        <f>general_device_image.description</f>
        <v>0</v>
      </c>
      <c r="JVC165" s="10">
        <f>general_device_image.description</f>
        <v>0</v>
      </c>
      <c r="JVD165" s="10">
        <f>general_device_image.description</f>
        <v>0</v>
      </c>
      <c r="JVE165" s="10">
        <f>general_device_image.description</f>
        <v>0</v>
      </c>
      <c r="JVF165" s="10">
        <f>general_device_image.description</f>
        <v>0</v>
      </c>
      <c r="JVG165" s="10">
        <f>general_device_image.description</f>
        <v>0</v>
      </c>
      <c r="JVH165" s="10">
        <f>general_device_image.description</f>
        <v>0</v>
      </c>
      <c r="JVI165" s="10">
        <f>general_device_image.description</f>
        <v>0</v>
      </c>
      <c r="JVJ165" s="10">
        <f>general_device_image.description</f>
        <v>0</v>
      </c>
      <c r="JVK165" s="10">
        <f>general_device_image.description</f>
        <v>0</v>
      </c>
      <c r="JVL165" s="10">
        <f>general_device_image.description</f>
        <v>0</v>
      </c>
      <c r="JVM165" s="10">
        <f>general_device_image.description</f>
        <v>0</v>
      </c>
      <c r="JVN165" s="10">
        <f>general_device_image.description</f>
        <v>0</v>
      </c>
      <c r="JVO165" s="10">
        <f>general_device_image.description</f>
        <v>0</v>
      </c>
      <c r="JVP165" s="10">
        <f>general_device_image.description</f>
        <v>0</v>
      </c>
      <c r="JVQ165" s="10">
        <f>general_device_image.description</f>
        <v>0</v>
      </c>
      <c r="JVR165" s="10">
        <f>general_device_image.description</f>
        <v>0</v>
      </c>
      <c r="JVS165" s="10">
        <f>general_device_image.description</f>
        <v>0</v>
      </c>
      <c r="JVT165" s="10">
        <f>general_device_image.description</f>
        <v>0</v>
      </c>
      <c r="JVU165" s="10">
        <f>general_device_image.description</f>
        <v>0</v>
      </c>
      <c r="JVV165" s="10">
        <f>general_device_image.description</f>
        <v>0</v>
      </c>
      <c r="JVW165" s="10">
        <f>general_device_image.description</f>
        <v>0</v>
      </c>
      <c r="JVX165" s="10">
        <f>general_device_image.description</f>
        <v>0</v>
      </c>
      <c r="JVY165" s="10">
        <f>general_device_image.description</f>
        <v>0</v>
      </c>
      <c r="JVZ165" s="10">
        <f>general_device_image.description</f>
        <v>0</v>
      </c>
      <c r="JWA165" s="10">
        <f>general_device_image.description</f>
        <v>0</v>
      </c>
      <c r="JWB165" s="10">
        <f>general_device_image.description</f>
        <v>0</v>
      </c>
      <c r="JWC165" s="10">
        <f>general_device_image.description</f>
        <v>0</v>
      </c>
      <c r="JWD165" s="10">
        <f>general_device_image.description</f>
        <v>0</v>
      </c>
      <c r="JWE165" s="10">
        <f>general_device_image.description</f>
        <v>0</v>
      </c>
      <c r="JWF165" s="10">
        <f>general_device_image.description</f>
        <v>0</v>
      </c>
      <c r="JWG165" s="10">
        <f>general_device_image.description</f>
        <v>0</v>
      </c>
      <c r="JWH165" s="10">
        <f>general_device_image.description</f>
        <v>0</v>
      </c>
      <c r="JWI165" s="10">
        <f>general_device_image.description</f>
        <v>0</v>
      </c>
      <c r="JWJ165" s="10">
        <f>general_device_image.description</f>
        <v>0</v>
      </c>
      <c r="JWK165" s="10">
        <f>general_device_image.description</f>
        <v>0</v>
      </c>
      <c r="JWL165" s="10">
        <f>general_device_image.description</f>
        <v>0</v>
      </c>
      <c r="JWM165" s="10">
        <f>general_device_image.description</f>
        <v>0</v>
      </c>
      <c r="JWN165" s="10">
        <f>general_device_image.description</f>
        <v>0</v>
      </c>
      <c r="JWO165" s="10">
        <f>general_device_image.description</f>
        <v>0</v>
      </c>
      <c r="JWP165" s="10">
        <f>general_device_image.description</f>
        <v>0</v>
      </c>
      <c r="JWQ165" s="10">
        <f>general_device_image.description</f>
        <v>0</v>
      </c>
      <c r="JWR165" s="10">
        <f>general_device_image.description</f>
        <v>0</v>
      </c>
      <c r="JWS165" s="10">
        <f>general_device_image.description</f>
        <v>0</v>
      </c>
      <c r="JWT165" s="10">
        <f>general_device_image.description</f>
        <v>0</v>
      </c>
      <c r="JWU165" s="10">
        <f>general_device_image.description</f>
        <v>0</v>
      </c>
      <c r="JWV165" s="10">
        <f>general_device_image.description</f>
        <v>0</v>
      </c>
      <c r="JWW165" s="10">
        <f>general_device_image.description</f>
        <v>0</v>
      </c>
      <c r="JWX165" s="10">
        <f>general_device_image.description</f>
        <v>0</v>
      </c>
      <c r="JWY165" s="10">
        <f>general_device_image.description</f>
        <v>0</v>
      </c>
      <c r="JWZ165" s="10">
        <f>general_device_image.description</f>
        <v>0</v>
      </c>
      <c r="JXA165" s="10">
        <f>general_device_image.description</f>
        <v>0</v>
      </c>
      <c r="JXB165" s="10">
        <f>general_device_image.description</f>
        <v>0</v>
      </c>
      <c r="JXC165" s="10">
        <f>general_device_image.description</f>
        <v>0</v>
      </c>
      <c r="JXD165" s="10">
        <f>general_device_image.description</f>
        <v>0</v>
      </c>
      <c r="JXE165" s="10">
        <f>general_device_image.description</f>
        <v>0</v>
      </c>
      <c r="JXF165" s="10">
        <f>general_device_image.description</f>
        <v>0</v>
      </c>
      <c r="JXG165" s="10">
        <f>general_device_image.description</f>
        <v>0</v>
      </c>
      <c r="JXH165" s="10">
        <f>general_device_image.description</f>
        <v>0</v>
      </c>
      <c r="JXI165" s="10">
        <f>general_device_image.description</f>
        <v>0</v>
      </c>
      <c r="JXJ165" s="10">
        <f>general_device_image.description</f>
        <v>0</v>
      </c>
      <c r="JXK165" s="10">
        <f>general_device_image.description</f>
        <v>0</v>
      </c>
      <c r="JXL165" s="10">
        <f>general_device_image.description</f>
        <v>0</v>
      </c>
      <c r="JXM165" s="10">
        <f>general_device_image.description</f>
        <v>0</v>
      </c>
      <c r="JXN165" s="10">
        <f>general_device_image.description</f>
        <v>0</v>
      </c>
      <c r="JXO165" s="10">
        <f>general_device_image.description</f>
        <v>0</v>
      </c>
      <c r="JXP165" s="10">
        <f>general_device_image.description</f>
        <v>0</v>
      </c>
      <c r="JXQ165" s="10">
        <f>general_device_image.description</f>
        <v>0</v>
      </c>
      <c r="JXR165" s="10">
        <f>general_device_image.description</f>
        <v>0</v>
      </c>
      <c r="JXS165" s="10">
        <f>general_device_image.description</f>
        <v>0</v>
      </c>
      <c r="JXT165" s="10">
        <f>general_device_image.description</f>
        <v>0</v>
      </c>
      <c r="JXU165" s="10">
        <f>general_device_image.description</f>
        <v>0</v>
      </c>
      <c r="JXV165" s="10">
        <f>general_device_image.description</f>
        <v>0</v>
      </c>
      <c r="JXW165" s="10">
        <f>general_device_image.description</f>
        <v>0</v>
      </c>
      <c r="JXX165" s="10">
        <f>general_device_image.description</f>
        <v>0</v>
      </c>
      <c r="JXY165" s="10">
        <f>general_device_image.description</f>
        <v>0</v>
      </c>
      <c r="JXZ165" s="10">
        <f>general_device_image.description</f>
        <v>0</v>
      </c>
      <c r="JYA165" s="10">
        <f>general_device_image.description</f>
        <v>0</v>
      </c>
      <c r="JYB165" s="10">
        <f>general_device_image.description</f>
        <v>0</v>
      </c>
      <c r="JYC165" s="10">
        <f>general_device_image.description</f>
        <v>0</v>
      </c>
      <c r="JYD165" s="10">
        <f>general_device_image.description</f>
        <v>0</v>
      </c>
      <c r="JYE165" s="10">
        <f>general_device_image.description</f>
        <v>0</v>
      </c>
      <c r="JYF165" s="10">
        <f>general_device_image.description</f>
        <v>0</v>
      </c>
      <c r="JYG165" s="10">
        <f>general_device_image.description</f>
        <v>0</v>
      </c>
      <c r="JYH165" s="10">
        <f>general_device_image.description</f>
        <v>0</v>
      </c>
      <c r="JYI165" s="10">
        <f>general_device_image.description</f>
        <v>0</v>
      </c>
      <c r="JYJ165" s="10">
        <f>general_device_image.description</f>
        <v>0</v>
      </c>
      <c r="JYK165" s="10">
        <f>general_device_image.description</f>
        <v>0</v>
      </c>
      <c r="JYL165" s="10">
        <f>general_device_image.description</f>
        <v>0</v>
      </c>
      <c r="JYM165" s="10">
        <f>general_device_image.description</f>
        <v>0</v>
      </c>
      <c r="JYN165" s="10">
        <f>general_device_image.description</f>
        <v>0</v>
      </c>
      <c r="JYO165" s="10">
        <f>general_device_image.description</f>
        <v>0</v>
      </c>
      <c r="JYP165" s="10">
        <f>general_device_image.description</f>
        <v>0</v>
      </c>
      <c r="JYQ165" s="10">
        <f>general_device_image.description</f>
        <v>0</v>
      </c>
      <c r="JYR165" s="10">
        <f>general_device_image.description</f>
        <v>0</v>
      </c>
      <c r="JYS165" s="10">
        <f>general_device_image.description</f>
        <v>0</v>
      </c>
      <c r="JYT165" s="10">
        <f>general_device_image.description</f>
        <v>0</v>
      </c>
      <c r="JYU165" s="10">
        <f>general_device_image.description</f>
        <v>0</v>
      </c>
      <c r="JYV165" s="10">
        <f>general_device_image.description</f>
        <v>0</v>
      </c>
      <c r="JYW165" s="10">
        <f>general_device_image.description</f>
        <v>0</v>
      </c>
      <c r="JYX165" s="10">
        <f>general_device_image.description</f>
        <v>0</v>
      </c>
      <c r="JYY165" s="10">
        <f>general_device_image.description</f>
        <v>0</v>
      </c>
      <c r="JYZ165" s="10">
        <f>general_device_image.description</f>
        <v>0</v>
      </c>
      <c r="JZA165" s="10">
        <f>general_device_image.description</f>
        <v>0</v>
      </c>
      <c r="JZB165" s="10">
        <f>general_device_image.description</f>
        <v>0</v>
      </c>
      <c r="JZC165" s="10">
        <f>general_device_image.description</f>
        <v>0</v>
      </c>
      <c r="JZD165" s="10">
        <f>general_device_image.description</f>
        <v>0</v>
      </c>
      <c r="JZE165" s="10">
        <f>general_device_image.description</f>
        <v>0</v>
      </c>
      <c r="JZF165" s="10">
        <f>general_device_image.description</f>
        <v>0</v>
      </c>
      <c r="JZG165" s="10">
        <f>general_device_image.description</f>
        <v>0</v>
      </c>
      <c r="JZH165" s="10">
        <f>general_device_image.description</f>
        <v>0</v>
      </c>
      <c r="JZI165" s="10">
        <f>general_device_image.description</f>
        <v>0</v>
      </c>
      <c r="JZJ165" s="10">
        <f>general_device_image.description</f>
        <v>0</v>
      </c>
      <c r="JZK165" s="10">
        <f>general_device_image.description</f>
        <v>0</v>
      </c>
      <c r="JZL165" s="10">
        <f>general_device_image.description</f>
        <v>0</v>
      </c>
      <c r="JZM165" s="10">
        <f>general_device_image.description</f>
        <v>0</v>
      </c>
      <c r="JZN165" s="10">
        <f>general_device_image.description</f>
        <v>0</v>
      </c>
      <c r="JZO165" s="10">
        <f>general_device_image.description</f>
        <v>0</v>
      </c>
      <c r="JZP165" s="10">
        <f>general_device_image.description</f>
        <v>0</v>
      </c>
      <c r="JZQ165" s="10">
        <f>general_device_image.description</f>
        <v>0</v>
      </c>
      <c r="JZR165" s="10">
        <f>general_device_image.description</f>
        <v>0</v>
      </c>
      <c r="JZS165" s="10">
        <f>general_device_image.description</f>
        <v>0</v>
      </c>
      <c r="JZT165" s="10">
        <f>general_device_image.description</f>
        <v>0</v>
      </c>
      <c r="JZU165" s="10">
        <f>general_device_image.description</f>
        <v>0</v>
      </c>
      <c r="JZV165" s="10">
        <f>general_device_image.description</f>
        <v>0</v>
      </c>
      <c r="JZW165" s="10">
        <f>general_device_image.description</f>
        <v>0</v>
      </c>
      <c r="JZX165" s="10">
        <f>general_device_image.description</f>
        <v>0</v>
      </c>
      <c r="JZY165" s="10">
        <f>general_device_image.description</f>
        <v>0</v>
      </c>
      <c r="JZZ165" s="10">
        <f>general_device_image.description</f>
        <v>0</v>
      </c>
      <c r="KAA165" s="10">
        <f>general_device_image.description</f>
        <v>0</v>
      </c>
      <c r="KAB165" s="10">
        <f>general_device_image.description</f>
        <v>0</v>
      </c>
      <c r="KAC165" s="10">
        <f>general_device_image.description</f>
        <v>0</v>
      </c>
      <c r="KAD165" s="10">
        <f>general_device_image.description</f>
        <v>0</v>
      </c>
      <c r="KAE165" s="10">
        <f>general_device_image.description</f>
        <v>0</v>
      </c>
      <c r="KAF165" s="10">
        <f>general_device_image.description</f>
        <v>0</v>
      </c>
      <c r="KAG165" s="10">
        <f>general_device_image.description</f>
        <v>0</v>
      </c>
      <c r="KAH165" s="10">
        <f>general_device_image.description</f>
        <v>0</v>
      </c>
      <c r="KAI165" s="10">
        <f>general_device_image.description</f>
        <v>0</v>
      </c>
      <c r="KAJ165" s="10">
        <f>general_device_image.description</f>
        <v>0</v>
      </c>
      <c r="KAK165" s="10">
        <f>general_device_image.description</f>
        <v>0</v>
      </c>
      <c r="KAL165" s="10">
        <f>general_device_image.description</f>
        <v>0</v>
      </c>
      <c r="KAM165" s="10">
        <f>general_device_image.description</f>
        <v>0</v>
      </c>
      <c r="KAN165" s="10">
        <f>general_device_image.description</f>
        <v>0</v>
      </c>
      <c r="KAO165" s="10">
        <f>general_device_image.description</f>
        <v>0</v>
      </c>
      <c r="KAP165" s="10">
        <f>general_device_image.description</f>
        <v>0</v>
      </c>
      <c r="KAQ165" s="10">
        <f>general_device_image.description</f>
        <v>0</v>
      </c>
      <c r="KAR165" s="10">
        <f>general_device_image.description</f>
        <v>0</v>
      </c>
      <c r="KAS165" s="10">
        <f>general_device_image.description</f>
        <v>0</v>
      </c>
      <c r="KAT165" s="10">
        <f>general_device_image.description</f>
        <v>0</v>
      </c>
      <c r="KAU165" s="10">
        <f>general_device_image.description</f>
        <v>0</v>
      </c>
      <c r="KAV165" s="10">
        <f>general_device_image.description</f>
        <v>0</v>
      </c>
      <c r="KAW165" s="10">
        <f>general_device_image.description</f>
        <v>0</v>
      </c>
      <c r="KAX165" s="10">
        <f>general_device_image.description</f>
        <v>0</v>
      </c>
      <c r="KAY165" s="10">
        <f>general_device_image.description</f>
        <v>0</v>
      </c>
      <c r="KAZ165" s="10">
        <f>general_device_image.description</f>
        <v>0</v>
      </c>
      <c r="KBA165" s="10">
        <f>general_device_image.description</f>
        <v>0</v>
      </c>
      <c r="KBB165" s="10">
        <f>general_device_image.description</f>
        <v>0</v>
      </c>
      <c r="KBC165" s="10">
        <f>general_device_image.description</f>
        <v>0</v>
      </c>
      <c r="KBD165" s="10">
        <f>general_device_image.description</f>
        <v>0</v>
      </c>
      <c r="KBE165" s="10">
        <f>general_device_image.description</f>
        <v>0</v>
      </c>
      <c r="KBF165" s="10">
        <f>general_device_image.description</f>
        <v>0</v>
      </c>
      <c r="KBG165" s="10">
        <f>general_device_image.description</f>
        <v>0</v>
      </c>
      <c r="KBH165" s="10">
        <f>general_device_image.description</f>
        <v>0</v>
      </c>
      <c r="KBI165" s="10">
        <f>general_device_image.description</f>
        <v>0</v>
      </c>
      <c r="KBJ165" s="10">
        <f>general_device_image.description</f>
        <v>0</v>
      </c>
      <c r="KBK165" s="10">
        <f>general_device_image.description</f>
        <v>0</v>
      </c>
      <c r="KBL165" s="10">
        <f>general_device_image.description</f>
        <v>0</v>
      </c>
      <c r="KBM165" s="10">
        <f>general_device_image.description</f>
        <v>0</v>
      </c>
      <c r="KBN165" s="10">
        <f>general_device_image.description</f>
        <v>0</v>
      </c>
      <c r="KBO165" s="10">
        <f>general_device_image.description</f>
        <v>0</v>
      </c>
      <c r="KBP165" s="10">
        <f>general_device_image.description</f>
        <v>0</v>
      </c>
      <c r="KBQ165" s="10">
        <f>general_device_image.description</f>
        <v>0</v>
      </c>
      <c r="KBR165" s="10">
        <f>general_device_image.description</f>
        <v>0</v>
      </c>
      <c r="KBS165" s="10">
        <f>general_device_image.description</f>
        <v>0</v>
      </c>
      <c r="KBT165" s="10">
        <f>general_device_image.description</f>
        <v>0</v>
      </c>
      <c r="KBU165" s="10">
        <f>general_device_image.description</f>
        <v>0</v>
      </c>
      <c r="KBV165" s="10">
        <f>general_device_image.description</f>
        <v>0</v>
      </c>
      <c r="KBW165" s="10">
        <f>general_device_image.description</f>
        <v>0</v>
      </c>
      <c r="KBX165" s="10">
        <f>general_device_image.description</f>
        <v>0</v>
      </c>
      <c r="KBY165" s="10">
        <f>general_device_image.description</f>
        <v>0</v>
      </c>
      <c r="KBZ165" s="10">
        <f>general_device_image.description</f>
        <v>0</v>
      </c>
      <c r="KCA165" s="10">
        <f>general_device_image.description</f>
        <v>0</v>
      </c>
      <c r="KCB165" s="10">
        <f>general_device_image.description</f>
        <v>0</v>
      </c>
      <c r="KCC165" s="10">
        <f>general_device_image.description</f>
        <v>0</v>
      </c>
      <c r="KCD165" s="10">
        <f>general_device_image.description</f>
        <v>0</v>
      </c>
      <c r="KCE165" s="10">
        <f>general_device_image.description</f>
        <v>0</v>
      </c>
      <c r="KCF165" s="10">
        <f>general_device_image.description</f>
        <v>0</v>
      </c>
      <c r="KCG165" s="10">
        <f>general_device_image.description</f>
        <v>0</v>
      </c>
      <c r="KCH165" s="10">
        <f>general_device_image.description</f>
        <v>0</v>
      </c>
      <c r="KCI165" s="10">
        <f>general_device_image.description</f>
        <v>0</v>
      </c>
      <c r="KCJ165" s="10">
        <f>general_device_image.description</f>
        <v>0</v>
      </c>
      <c r="KCK165" s="10">
        <f>general_device_image.description</f>
        <v>0</v>
      </c>
      <c r="KCL165" s="10">
        <f>general_device_image.description</f>
        <v>0</v>
      </c>
      <c r="KCM165" s="10">
        <f>general_device_image.description</f>
        <v>0</v>
      </c>
      <c r="KCN165" s="10">
        <f>general_device_image.description</f>
        <v>0</v>
      </c>
      <c r="KCO165" s="10">
        <f>general_device_image.description</f>
        <v>0</v>
      </c>
      <c r="KCP165" s="10">
        <f>general_device_image.description</f>
        <v>0</v>
      </c>
      <c r="KCQ165" s="10">
        <f>general_device_image.description</f>
        <v>0</v>
      </c>
      <c r="KCR165" s="10">
        <f>general_device_image.description</f>
        <v>0</v>
      </c>
      <c r="KCS165" s="10">
        <f>general_device_image.description</f>
        <v>0</v>
      </c>
      <c r="KCT165" s="10">
        <f>general_device_image.description</f>
        <v>0</v>
      </c>
      <c r="KCU165" s="10">
        <f>general_device_image.description</f>
        <v>0</v>
      </c>
      <c r="KCV165" s="10">
        <f>general_device_image.description</f>
        <v>0</v>
      </c>
      <c r="KCW165" s="10">
        <f>general_device_image.description</f>
        <v>0</v>
      </c>
      <c r="KCX165" s="10">
        <f>general_device_image.description</f>
        <v>0</v>
      </c>
      <c r="KCY165" s="10">
        <f>general_device_image.description</f>
        <v>0</v>
      </c>
      <c r="KCZ165" s="10">
        <f>general_device_image.description</f>
        <v>0</v>
      </c>
      <c r="KDA165" s="10">
        <f>general_device_image.description</f>
        <v>0</v>
      </c>
      <c r="KDB165" s="10">
        <f>general_device_image.description</f>
        <v>0</v>
      </c>
      <c r="KDC165" s="10">
        <f>general_device_image.description</f>
        <v>0</v>
      </c>
      <c r="KDD165" s="10">
        <f>general_device_image.description</f>
        <v>0</v>
      </c>
      <c r="KDE165" s="10">
        <f>general_device_image.description</f>
        <v>0</v>
      </c>
      <c r="KDF165" s="10">
        <f>general_device_image.description</f>
        <v>0</v>
      </c>
      <c r="KDG165" s="10">
        <f>general_device_image.description</f>
        <v>0</v>
      </c>
      <c r="KDH165" s="10">
        <f>general_device_image.description</f>
        <v>0</v>
      </c>
      <c r="KDI165" s="10">
        <f>general_device_image.description</f>
        <v>0</v>
      </c>
      <c r="KDJ165" s="10">
        <f>general_device_image.description</f>
        <v>0</v>
      </c>
      <c r="KDK165" s="10">
        <f>general_device_image.description</f>
        <v>0</v>
      </c>
      <c r="KDL165" s="10">
        <f>general_device_image.description</f>
        <v>0</v>
      </c>
      <c r="KDM165" s="10">
        <f>general_device_image.description</f>
        <v>0</v>
      </c>
      <c r="KDN165" s="10">
        <f>general_device_image.description</f>
        <v>0</v>
      </c>
      <c r="KDO165" s="10">
        <f>general_device_image.description</f>
        <v>0</v>
      </c>
      <c r="KDP165" s="10">
        <f>general_device_image.description</f>
        <v>0</v>
      </c>
      <c r="KDQ165" s="10">
        <f>general_device_image.description</f>
        <v>0</v>
      </c>
      <c r="KDR165" s="10">
        <f>general_device_image.description</f>
        <v>0</v>
      </c>
      <c r="KDS165" s="10">
        <f>general_device_image.description</f>
        <v>0</v>
      </c>
      <c r="KDT165" s="10">
        <f>general_device_image.description</f>
        <v>0</v>
      </c>
      <c r="KDU165" s="10">
        <f>general_device_image.description</f>
        <v>0</v>
      </c>
      <c r="KDV165" s="10">
        <f>general_device_image.description</f>
        <v>0</v>
      </c>
      <c r="KDW165" s="10">
        <f>general_device_image.description</f>
        <v>0</v>
      </c>
      <c r="KDX165" s="10">
        <f>general_device_image.description</f>
        <v>0</v>
      </c>
      <c r="KDY165" s="10">
        <f>general_device_image.description</f>
        <v>0</v>
      </c>
      <c r="KDZ165" s="10">
        <f>general_device_image.description</f>
        <v>0</v>
      </c>
      <c r="KEA165" s="10">
        <f>general_device_image.description</f>
        <v>0</v>
      </c>
      <c r="KEB165" s="10">
        <f>general_device_image.description</f>
        <v>0</v>
      </c>
      <c r="KEC165" s="10">
        <f>general_device_image.description</f>
        <v>0</v>
      </c>
      <c r="KED165" s="10">
        <f>general_device_image.description</f>
        <v>0</v>
      </c>
      <c r="KEE165" s="10">
        <f>general_device_image.description</f>
        <v>0</v>
      </c>
      <c r="KEF165" s="10">
        <f>general_device_image.description</f>
        <v>0</v>
      </c>
      <c r="KEG165" s="10">
        <f>general_device_image.description</f>
        <v>0</v>
      </c>
      <c r="KEH165" s="10">
        <f>general_device_image.description</f>
        <v>0</v>
      </c>
      <c r="KEI165" s="10">
        <f>general_device_image.description</f>
        <v>0</v>
      </c>
      <c r="KEJ165" s="10">
        <f>general_device_image.description</f>
        <v>0</v>
      </c>
      <c r="KEK165" s="10">
        <f>general_device_image.description</f>
        <v>0</v>
      </c>
      <c r="KEL165" s="10">
        <f>general_device_image.description</f>
        <v>0</v>
      </c>
      <c r="KEM165" s="10">
        <f>general_device_image.description</f>
        <v>0</v>
      </c>
      <c r="KEN165" s="10">
        <f>general_device_image.description</f>
        <v>0</v>
      </c>
      <c r="KEO165" s="10">
        <f>general_device_image.description</f>
        <v>0</v>
      </c>
      <c r="KEP165" s="10">
        <f>general_device_image.description</f>
        <v>0</v>
      </c>
      <c r="KEQ165" s="10">
        <f>general_device_image.description</f>
        <v>0</v>
      </c>
      <c r="KER165" s="10">
        <f>general_device_image.description</f>
        <v>0</v>
      </c>
      <c r="KES165" s="10">
        <f>general_device_image.description</f>
        <v>0</v>
      </c>
      <c r="KET165" s="10">
        <f>general_device_image.description</f>
        <v>0</v>
      </c>
      <c r="KEU165" s="10">
        <f>general_device_image.description</f>
        <v>0</v>
      </c>
      <c r="KEV165" s="10">
        <f>general_device_image.description</f>
        <v>0</v>
      </c>
      <c r="KEW165" s="10">
        <f>general_device_image.description</f>
        <v>0</v>
      </c>
      <c r="KEX165" s="10">
        <f>general_device_image.description</f>
        <v>0</v>
      </c>
      <c r="KEY165" s="10">
        <f>general_device_image.description</f>
        <v>0</v>
      </c>
      <c r="KEZ165" s="10">
        <f>general_device_image.description</f>
        <v>0</v>
      </c>
      <c r="KFA165" s="10">
        <f>general_device_image.description</f>
        <v>0</v>
      </c>
      <c r="KFB165" s="10">
        <f>general_device_image.description</f>
        <v>0</v>
      </c>
      <c r="KFC165" s="10">
        <f>general_device_image.description</f>
        <v>0</v>
      </c>
      <c r="KFD165" s="10">
        <f>general_device_image.description</f>
        <v>0</v>
      </c>
      <c r="KFE165" s="10">
        <f>general_device_image.description</f>
        <v>0</v>
      </c>
      <c r="KFF165" s="10">
        <f>general_device_image.description</f>
        <v>0</v>
      </c>
      <c r="KFG165" s="10">
        <f>general_device_image.description</f>
        <v>0</v>
      </c>
      <c r="KFH165" s="10">
        <f>general_device_image.description</f>
        <v>0</v>
      </c>
      <c r="KFI165" s="10">
        <f>general_device_image.description</f>
        <v>0</v>
      </c>
      <c r="KFJ165" s="10">
        <f>general_device_image.description</f>
        <v>0</v>
      </c>
      <c r="KFK165" s="10">
        <f>general_device_image.description</f>
        <v>0</v>
      </c>
      <c r="KFL165" s="10">
        <f>general_device_image.description</f>
        <v>0</v>
      </c>
      <c r="KFM165" s="10">
        <f>general_device_image.description</f>
        <v>0</v>
      </c>
      <c r="KFN165" s="10">
        <f>general_device_image.description</f>
        <v>0</v>
      </c>
      <c r="KFO165" s="10">
        <f>general_device_image.description</f>
        <v>0</v>
      </c>
      <c r="KFP165" s="10">
        <f>general_device_image.description</f>
        <v>0</v>
      </c>
      <c r="KFQ165" s="10">
        <f>general_device_image.description</f>
        <v>0</v>
      </c>
      <c r="KFR165" s="10">
        <f>general_device_image.description</f>
        <v>0</v>
      </c>
      <c r="KFS165" s="10">
        <f>general_device_image.description</f>
        <v>0</v>
      </c>
      <c r="KFT165" s="10">
        <f>general_device_image.description</f>
        <v>0</v>
      </c>
      <c r="KFU165" s="10">
        <f>general_device_image.description</f>
        <v>0</v>
      </c>
      <c r="KFV165" s="10">
        <f>general_device_image.description</f>
        <v>0</v>
      </c>
      <c r="KFW165" s="10">
        <f>general_device_image.description</f>
        <v>0</v>
      </c>
      <c r="KFX165" s="10">
        <f>general_device_image.description</f>
        <v>0</v>
      </c>
      <c r="KFY165" s="10">
        <f>general_device_image.description</f>
        <v>0</v>
      </c>
      <c r="KFZ165" s="10">
        <f>general_device_image.description</f>
        <v>0</v>
      </c>
      <c r="KGA165" s="10">
        <f>general_device_image.description</f>
        <v>0</v>
      </c>
      <c r="KGB165" s="10">
        <f>general_device_image.description</f>
        <v>0</v>
      </c>
      <c r="KGC165" s="10">
        <f>general_device_image.description</f>
        <v>0</v>
      </c>
      <c r="KGD165" s="10">
        <f>general_device_image.description</f>
        <v>0</v>
      </c>
      <c r="KGE165" s="10">
        <f>general_device_image.description</f>
        <v>0</v>
      </c>
      <c r="KGF165" s="10">
        <f>general_device_image.description</f>
        <v>0</v>
      </c>
      <c r="KGG165" s="10">
        <f>general_device_image.description</f>
        <v>0</v>
      </c>
      <c r="KGH165" s="10">
        <f>general_device_image.description</f>
        <v>0</v>
      </c>
      <c r="KGI165" s="10">
        <f>general_device_image.description</f>
        <v>0</v>
      </c>
      <c r="KGJ165" s="10">
        <f>general_device_image.description</f>
        <v>0</v>
      </c>
      <c r="KGK165" s="10">
        <f>general_device_image.description</f>
        <v>0</v>
      </c>
      <c r="KGL165" s="10">
        <f>general_device_image.description</f>
        <v>0</v>
      </c>
      <c r="KGM165" s="10">
        <f>general_device_image.description</f>
        <v>0</v>
      </c>
      <c r="KGN165" s="10">
        <f>general_device_image.description</f>
        <v>0</v>
      </c>
      <c r="KGO165" s="10">
        <f>general_device_image.description</f>
        <v>0</v>
      </c>
      <c r="KGP165" s="10">
        <f>general_device_image.description</f>
        <v>0</v>
      </c>
      <c r="KGQ165" s="10">
        <f>general_device_image.description</f>
        <v>0</v>
      </c>
      <c r="KGR165" s="10">
        <f>general_device_image.description</f>
        <v>0</v>
      </c>
      <c r="KGS165" s="10">
        <f>general_device_image.description</f>
        <v>0</v>
      </c>
      <c r="KGT165" s="10">
        <f>general_device_image.description</f>
        <v>0</v>
      </c>
      <c r="KGU165" s="10">
        <f>general_device_image.description</f>
        <v>0</v>
      </c>
      <c r="KGV165" s="10">
        <f>general_device_image.description</f>
        <v>0</v>
      </c>
      <c r="KGW165" s="10">
        <f>general_device_image.description</f>
        <v>0</v>
      </c>
      <c r="KGX165" s="10">
        <f>general_device_image.description</f>
        <v>0</v>
      </c>
      <c r="KGY165" s="10">
        <f>general_device_image.description</f>
        <v>0</v>
      </c>
      <c r="KGZ165" s="10">
        <f>general_device_image.description</f>
        <v>0</v>
      </c>
      <c r="KHA165" s="10">
        <f>general_device_image.description</f>
        <v>0</v>
      </c>
      <c r="KHB165" s="10">
        <f>general_device_image.description</f>
        <v>0</v>
      </c>
      <c r="KHC165" s="10">
        <f>general_device_image.description</f>
        <v>0</v>
      </c>
      <c r="KHD165" s="10">
        <f>general_device_image.description</f>
        <v>0</v>
      </c>
      <c r="KHE165" s="10">
        <f>general_device_image.description</f>
        <v>0</v>
      </c>
      <c r="KHF165" s="10">
        <f>general_device_image.description</f>
        <v>0</v>
      </c>
      <c r="KHG165" s="10">
        <f>general_device_image.description</f>
        <v>0</v>
      </c>
      <c r="KHH165" s="10">
        <f>general_device_image.description</f>
        <v>0</v>
      </c>
      <c r="KHI165" s="10">
        <f>general_device_image.description</f>
        <v>0</v>
      </c>
      <c r="KHJ165" s="10">
        <f>general_device_image.description</f>
        <v>0</v>
      </c>
      <c r="KHK165" s="10">
        <f>general_device_image.description</f>
        <v>0</v>
      </c>
      <c r="KHL165" s="10">
        <f>general_device_image.description</f>
        <v>0</v>
      </c>
      <c r="KHM165" s="10">
        <f>general_device_image.description</f>
        <v>0</v>
      </c>
      <c r="KHN165" s="10">
        <f>general_device_image.description</f>
        <v>0</v>
      </c>
      <c r="KHO165" s="10">
        <f>general_device_image.description</f>
        <v>0</v>
      </c>
      <c r="KHP165" s="10">
        <f>general_device_image.description</f>
        <v>0</v>
      </c>
      <c r="KHQ165" s="10">
        <f>general_device_image.description</f>
        <v>0</v>
      </c>
      <c r="KHR165" s="10">
        <f>general_device_image.description</f>
        <v>0</v>
      </c>
      <c r="KHS165" s="10">
        <f>general_device_image.description</f>
        <v>0</v>
      </c>
      <c r="KHT165" s="10">
        <f>general_device_image.description</f>
        <v>0</v>
      </c>
      <c r="KHU165" s="10">
        <f>general_device_image.description</f>
        <v>0</v>
      </c>
      <c r="KHV165" s="10">
        <f>general_device_image.description</f>
        <v>0</v>
      </c>
      <c r="KHW165" s="10">
        <f>general_device_image.description</f>
        <v>0</v>
      </c>
      <c r="KHX165" s="10">
        <f>general_device_image.description</f>
        <v>0</v>
      </c>
      <c r="KHY165" s="10">
        <f>general_device_image.description</f>
        <v>0</v>
      </c>
      <c r="KHZ165" s="10">
        <f>general_device_image.description</f>
        <v>0</v>
      </c>
      <c r="KIA165" s="10">
        <f>general_device_image.description</f>
        <v>0</v>
      </c>
      <c r="KIB165" s="10">
        <f>general_device_image.description</f>
        <v>0</v>
      </c>
      <c r="KIC165" s="10">
        <f>general_device_image.description</f>
        <v>0</v>
      </c>
      <c r="KID165" s="10">
        <f>general_device_image.description</f>
        <v>0</v>
      </c>
      <c r="KIE165" s="10">
        <f>general_device_image.description</f>
        <v>0</v>
      </c>
      <c r="KIF165" s="10">
        <f>general_device_image.description</f>
        <v>0</v>
      </c>
      <c r="KIG165" s="10">
        <f>general_device_image.description</f>
        <v>0</v>
      </c>
      <c r="KIH165" s="10">
        <f>general_device_image.description</f>
        <v>0</v>
      </c>
      <c r="KII165" s="10">
        <f>general_device_image.description</f>
        <v>0</v>
      </c>
      <c r="KIJ165" s="10">
        <f>general_device_image.description</f>
        <v>0</v>
      </c>
      <c r="KIK165" s="10">
        <f>general_device_image.description</f>
        <v>0</v>
      </c>
      <c r="KIL165" s="10">
        <f>general_device_image.description</f>
        <v>0</v>
      </c>
      <c r="KIM165" s="10">
        <f>general_device_image.description</f>
        <v>0</v>
      </c>
      <c r="KIN165" s="10">
        <f>general_device_image.description</f>
        <v>0</v>
      </c>
      <c r="KIO165" s="10">
        <f>general_device_image.description</f>
        <v>0</v>
      </c>
      <c r="KIP165" s="10">
        <f>general_device_image.description</f>
        <v>0</v>
      </c>
      <c r="KIQ165" s="10">
        <f>general_device_image.description</f>
        <v>0</v>
      </c>
      <c r="KIR165" s="10">
        <f>general_device_image.description</f>
        <v>0</v>
      </c>
      <c r="KIS165" s="10">
        <f>general_device_image.description</f>
        <v>0</v>
      </c>
      <c r="KIT165" s="10">
        <f>general_device_image.description</f>
        <v>0</v>
      </c>
      <c r="KIU165" s="10">
        <f>general_device_image.description</f>
        <v>0</v>
      </c>
      <c r="KIV165" s="10">
        <f>general_device_image.description</f>
        <v>0</v>
      </c>
      <c r="KIW165" s="10">
        <f>general_device_image.description</f>
        <v>0</v>
      </c>
      <c r="KIX165" s="10">
        <f>general_device_image.description</f>
        <v>0</v>
      </c>
      <c r="KIY165" s="10">
        <f>general_device_image.description</f>
        <v>0</v>
      </c>
      <c r="KIZ165" s="10">
        <f>general_device_image.description</f>
        <v>0</v>
      </c>
      <c r="KJA165" s="10">
        <f>general_device_image.description</f>
        <v>0</v>
      </c>
      <c r="KJB165" s="10">
        <f>general_device_image.description</f>
        <v>0</v>
      </c>
      <c r="KJC165" s="10">
        <f>general_device_image.description</f>
        <v>0</v>
      </c>
      <c r="KJD165" s="10">
        <f>general_device_image.description</f>
        <v>0</v>
      </c>
      <c r="KJE165" s="10">
        <f>general_device_image.description</f>
        <v>0</v>
      </c>
      <c r="KJF165" s="10">
        <f>general_device_image.description</f>
        <v>0</v>
      </c>
      <c r="KJG165" s="10">
        <f>general_device_image.description</f>
        <v>0</v>
      </c>
      <c r="KJH165" s="10">
        <f>general_device_image.description</f>
        <v>0</v>
      </c>
      <c r="KJI165" s="10">
        <f>general_device_image.description</f>
        <v>0</v>
      </c>
      <c r="KJJ165" s="10">
        <f>general_device_image.description</f>
        <v>0</v>
      </c>
      <c r="KJK165" s="10">
        <f>general_device_image.description</f>
        <v>0</v>
      </c>
      <c r="KJL165" s="10">
        <f>general_device_image.description</f>
        <v>0</v>
      </c>
      <c r="KJM165" s="10">
        <f>general_device_image.description</f>
        <v>0</v>
      </c>
      <c r="KJN165" s="10">
        <f>general_device_image.description</f>
        <v>0</v>
      </c>
      <c r="KJO165" s="10">
        <f>general_device_image.description</f>
        <v>0</v>
      </c>
      <c r="KJP165" s="10">
        <f>general_device_image.description</f>
        <v>0</v>
      </c>
      <c r="KJQ165" s="10">
        <f>general_device_image.description</f>
        <v>0</v>
      </c>
      <c r="KJR165" s="10">
        <f>general_device_image.description</f>
        <v>0</v>
      </c>
      <c r="KJS165" s="10">
        <f>general_device_image.description</f>
        <v>0</v>
      </c>
      <c r="KJT165" s="10">
        <f>general_device_image.description</f>
        <v>0</v>
      </c>
      <c r="KJU165" s="10">
        <f>general_device_image.description</f>
        <v>0</v>
      </c>
      <c r="KJV165" s="10">
        <f>general_device_image.description</f>
        <v>0</v>
      </c>
      <c r="KJW165" s="10">
        <f>general_device_image.description</f>
        <v>0</v>
      </c>
      <c r="KJX165" s="10">
        <f>general_device_image.description</f>
        <v>0</v>
      </c>
      <c r="KJY165" s="10">
        <f>general_device_image.description</f>
        <v>0</v>
      </c>
      <c r="KJZ165" s="10">
        <f>general_device_image.description</f>
        <v>0</v>
      </c>
      <c r="KKA165" s="10">
        <f>general_device_image.description</f>
        <v>0</v>
      </c>
      <c r="KKB165" s="10">
        <f>general_device_image.description</f>
        <v>0</v>
      </c>
      <c r="KKC165" s="10">
        <f>general_device_image.description</f>
        <v>0</v>
      </c>
      <c r="KKD165" s="10">
        <f>general_device_image.description</f>
        <v>0</v>
      </c>
      <c r="KKE165" s="10">
        <f>general_device_image.description</f>
        <v>0</v>
      </c>
      <c r="KKF165" s="10">
        <f>general_device_image.description</f>
        <v>0</v>
      </c>
      <c r="KKG165" s="10">
        <f>general_device_image.description</f>
        <v>0</v>
      </c>
      <c r="KKH165" s="10">
        <f>general_device_image.description</f>
        <v>0</v>
      </c>
      <c r="KKI165" s="10">
        <f>general_device_image.description</f>
        <v>0</v>
      </c>
      <c r="KKJ165" s="10">
        <f>general_device_image.description</f>
        <v>0</v>
      </c>
      <c r="KKK165" s="10">
        <f>general_device_image.description</f>
        <v>0</v>
      </c>
      <c r="KKL165" s="10">
        <f>general_device_image.description</f>
        <v>0</v>
      </c>
      <c r="KKM165" s="10">
        <f>general_device_image.description</f>
        <v>0</v>
      </c>
      <c r="KKN165" s="10">
        <f>general_device_image.description</f>
        <v>0</v>
      </c>
      <c r="KKO165" s="10">
        <f>general_device_image.description</f>
        <v>0</v>
      </c>
      <c r="KKP165" s="10">
        <f>general_device_image.description</f>
        <v>0</v>
      </c>
      <c r="KKQ165" s="10">
        <f>general_device_image.description</f>
        <v>0</v>
      </c>
      <c r="KKR165" s="10">
        <f>general_device_image.description</f>
        <v>0</v>
      </c>
      <c r="KKS165" s="10">
        <f>general_device_image.description</f>
        <v>0</v>
      </c>
      <c r="KKT165" s="10">
        <f>general_device_image.description</f>
        <v>0</v>
      </c>
      <c r="KKU165" s="10">
        <f>general_device_image.description</f>
        <v>0</v>
      </c>
      <c r="KKV165" s="10">
        <f>general_device_image.description</f>
        <v>0</v>
      </c>
      <c r="KKW165" s="10">
        <f>general_device_image.description</f>
        <v>0</v>
      </c>
      <c r="KKX165" s="10">
        <f>general_device_image.description</f>
        <v>0</v>
      </c>
      <c r="KKY165" s="10">
        <f>general_device_image.description</f>
        <v>0</v>
      </c>
      <c r="KKZ165" s="10">
        <f>general_device_image.description</f>
        <v>0</v>
      </c>
      <c r="KLA165" s="10">
        <f>general_device_image.description</f>
        <v>0</v>
      </c>
      <c r="KLB165" s="10">
        <f>general_device_image.description</f>
        <v>0</v>
      </c>
      <c r="KLC165" s="10">
        <f>general_device_image.description</f>
        <v>0</v>
      </c>
      <c r="KLD165" s="10">
        <f>general_device_image.description</f>
        <v>0</v>
      </c>
      <c r="KLE165" s="10">
        <f>general_device_image.description</f>
        <v>0</v>
      </c>
      <c r="KLF165" s="10">
        <f>general_device_image.description</f>
        <v>0</v>
      </c>
      <c r="KLG165" s="10">
        <f>general_device_image.description</f>
        <v>0</v>
      </c>
      <c r="KLH165" s="10">
        <f>general_device_image.description</f>
        <v>0</v>
      </c>
      <c r="KLI165" s="10">
        <f>general_device_image.description</f>
        <v>0</v>
      </c>
      <c r="KLJ165" s="10">
        <f>general_device_image.description</f>
        <v>0</v>
      </c>
      <c r="KLK165" s="10">
        <f>general_device_image.description</f>
        <v>0</v>
      </c>
      <c r="KLL165" s="10">
        <f>general_device_image.description</f>
        <v>0</v>
      </c>
      <c r="KLM165" s="10">
        <f>general_device_image.description</f>
        <v>0</v>
      </c>
      <c r="KLN165" s="10">
        <f>general_device_image.description</f>
        <v>0</v>
      </c>
      <c r="KLO165" s="10">
        <f>general_device_image.description</f>
        <v>0</v>
      </c>
      <c r="KLP165" s="10">
        <f>general_device_image.description</f>
        <v>0</v>
      </c>
      <c r="KLQ165" s="10">
        <f>general_device_image.description</f>
        <v>0</v>
      </c>
      <c r="KLR165" s="10">
        <f>general_device_image.description</f>
        <v>0</v>
      </c>
      <c r="KLS165" s="10">
        <f>general_device_image.description</f>
        <v>0</v>
      </c>
      <c r="KLT165" s="10">
        <f>general_device_image.description</f>
        <v>0</v>
      </c>
      <c r="KLU165" s="10">
        <f>general_device_image.description</f>
        <v>0</v>
      </c>
      <c r="KLV165" s="10">
        <f>general_device_image.description</f>
        <v>0</v>
      </c>
      <c r="KLW165" s="10">
        <f>general_device_image.description</f>
        <v>0</v>
      </c>
      <c r="KLX165" s="10">
        <f>general_device_image.description</f>
        <v>0</v>
      </c>
      <c r="KLY165" s="10">
        <f>general_device_image.description</f>
        <v>0</v>
      </c>
      <c r="KLZ165" s="10">
        <f>general_device_image.description</f>
        <v>0</v>
      </c>
      <c r="KMA165" s="10">
        <f>general_device_image.description</f>
        <v>0</v>
      </c>
      <c r="KMB165" s="10">
        <f>general_device_image.description</f>
        <v>0</v>
      </c>
      <c r="KMC165" s="10">
        <f>general_device_image.description</f>
        <v>0</v>
      </c>
      <c r="KMD165" s="10">
        <f>general_device_image.description</f>
        <v>0</v>
      </c>
      <c r="KME165" s="10">
        <f>general_device_image.description</f>
        <v>0</v>
      </c>
      <c r="KMF165" s="10">
        <f>general_device_image.description</f>
        <v>0</v>
      </c>
      <c r="KMG165" s="10">
        <f>general_device_image.description</f>
        <v>0</v>
      </c>
      <c r="KMH165" s="10">
        <f>general_device_image.description</f>
        <v>0</v>
      </c>
      <c r="KMI165" s="10">
        <f>general_device_image.description</f>
        <v>0</v>
      </c>
      <c r="KMJ165" s="10">
        <f>general_device_image.description</f>
        <v>0</v>
      </c>
      <c r="KMK165" s="10">
        <f>general_device_image.description</f>
        <v>0</v>
      </c>
      <c r="KML165" s="10">
        <f>general_device_image.description</f>
        <v>0</v>
      </c>
      <c r="KMM165" s="10">
        <f>general_device_image.description</f>
        <v>0</v>
      </c>
      <c r="KMN165" s="10">
        <f>general_device_image.description</f>
        <v>0</v>
      </c>
      <c r="KMO165" s="10">
        <f>general_device_image.description</f>
        <v>0</v>
      </c>
      <c r="KMP165" s="10">
        <f>general_device_image.description</f>
        <v>0</v>
      </c>
      <c r="KMQ165" s="10">
        <f>general_device_image.description</f>
        <v>0</v>
      </c>
      <c r="KMR165" s="10">
        <f>general_device_image.description</f>
        <v>0</v>
      </c>
      <c r="KMS165" s="10">
        <f>general_device_image.description</f>
        <v>0</v>
      </c>
      <c r="KMT165" s="10">
        <f>general_device_image.description</f>
        <v>0</v>
      </c>
      <c r="KMU165" s="10">
        <f>general_device_image.description</f>
        <v>0</v>
      </c>
      <c r="KMV165" s="10">
        <f>general_device_image.description</f>
        <v>0</v>
      </c>
      <c r="KMW165" s="10">
        <f>general_device_image.description</f>
        <v>0</v>
      </c>
      <c r="KMX165" s="10">
        <f>general_device_image.description</f>
        <v>0</v>
      </c>
      <c r="KMY165" s="10">
        <f>general_device_image.description</f>
        <v>0</v>
      </c>
      <c r="KMZ165" s="10">
        <f>general_device_image.description</f>
        <v>0</v>
      </c>
      <c r="KNA165" s="10">
        <f>general_device_image.description</f>
        <v>0</v>
      </c>
      <c r="KNB165" s="10">
        <f>general_device_image.description</f>
        <v>0</v>
      </c>
      <c r="KNC165" s="10">
        <f>general_device_image.description</f>
        <v>0</v>
      </c>
      <c r="KND165" s="10">
        <f>general_device_image.description</f>
        <v>0</v>
      </c>
      <c r="KNE165" s="10">
        <f>general_device_image.description</f>
        <v>0</v>
      </c>
      <c r="KNF165" s="10">
        <f>general_device_image.description</f>
        <v>0</v>
      </c>
      <c r="KNG165" s="10">
        <f>general_device_image.description</f>
        <v>0</v>
      </c>
      <c r="KNH165" s="10">
        <f>general_device_image.description</f>
        <v>0</v>
      </c>
      <c r="KNI165" s="10">
        <f>general_device_image.description</f>
        <v>0</v>
      </c>
      <c r="KNJ165" s="10">
        <f>general_device_image.description</f>
        <v>0</v>
      </c>
      <c r="KNK165" s="10">
        <f>general_device_image.description</f>
        <v>0</v>
      </c>
      <c r="KNL165" s="10">
        <f>general_device_image.description</f>
        <v>0</v>
      </c>
      <c r="KNM165" s="10">
        <f>general_device_image.description</f>
        <v>0</v>
      </c>
      <c r="KNN165" s="10">
        <f>general_device_image.description</f>
        <v>0</v>
      </c>
      <c r="KNO165" s="10">
        <f>general_device_image.description</f>
        <v>0</v>
      </c>
      <c r="KNP165" s="10">
        <f>general_device_image.description</f>
        <v>0</v>
      </c>
      <c r="KNQ165" s="10">
        <f>general_device_image.description</f>
        <v>0</v>
      </c>
      <c r="KNR165" s="10">
        <f>general_device_image.description</f>
        <v>0</v>
      </c>
      <c r="KNS165" s="10">
        <f>general_device_image.description</f>
        <v>0</v>
      </c>
      <c r="KNT165" s="10">
        <f>general_device_image.description</f>
        <v>0</v>
      </c>
      <c r="KNU165" s="10">
        <f>general_device_image.description</f>
        <v>0</v>
      </c>
      <c r="KNV165" s="10">
        <f>general_device_image.description</f>
        <v>0</v>
      </c>
      <c r="KNW165" s="10">
        <f>general_device_image.description</f>
        <v>0</v>
      </c>
      <c r="KNX165" s="10">
        <f>general_device_image.description</f>
        <v>0</v>
      </c>
      <c r="KNY165" s="10">
        <f>general_device_image.description</f>
        <v>0</v>
      </c>
      <c r="KNZ165" s="10">
        <f>general_device_image.description</f>
        <v>0</v>
      </c>
      <c r="KOA165" s="10">
        <f>general_device_image.description</f>
        <v>0</v>
      </c>
      <c r="KOB165" s="10">
        <f>general_device_image.description</f>
        <v>0</v>
      </c>
      <c r="KOC165" s="10">
        <f>general_device_image.description</f>
        <v>0</v>
      </c>
      <c r="KOD165" s="10">
        <f>general_device_image.description</f>
        <v>0</v>
      </c>
      <c r="KOE165" s="10">
        <f>general_device_image.description</f>
        <v>0</v>
      </c>
      <c r="KOF165" s="10">
        <f>general_device_image.description</f>
        <v>0</v>
      </c>
      <c r="KOG165" s="10">
        <f>general_device_image.description</f>
        <v>0</v>
      </c>
      <c r="KOH165" s="10">
        <f>general_device_image.description</f>
        <v>0</v>
      </c>
      <c r="KOI165" s="10">
        <f>general_device_image.description</f>
        <v>0</v>
      </c>
      <c r="KOJ165" s="10">
        <f>general_device_image.description</f>
        <v>0</v>
      </c>
      <c r="KOK165" s="10">
        <f>general_device_image.description</f>
        <v>0</v>
      </c>
      <c r="KOL165" s="10">
        <f>general_device_image.description</f>
        <v>0</v>
      </c>
      <c r="KOM165" s="10">
        <f>general_device_image.description</f>
        <v>0</v>
      </c>
      <c r="KON165" s="10">
        <f>general_device_image.description</f>
        <v>0</v>
      </c>
      <c r="KOO165" s="10">
        <f>general_device_image.description</f>
        <v>0</v>
      </c>
      <c r="KOP165" s="10">
        <f>general_device_image.description</f>
        <v>0</v>
      </c>
      <c r="KOQ165" s="10">
        <f>general_device_image.description</f>
        <v>0</v>
      </c>
      <c r="KOR165" s="10">
        <f>general_device_image.description</f>
        <v>0</v>
      </c>
      <c r="KOS165" s="10">
        <f>general_device_image.description</f>
        <v>0</v>
      </c>
      <c r="KOT165" s="10">
        <f>general_device_image.description</f>
        <v>0</v>
      </c>
      <c r="KOU165" s="10">
        <f>general_device_image.description</f>
        <v>0</v>
      </c>
      <c r="KOV165" s="10">
        <f>general_device_image.description</f>
        <v>0</v>
      </c>
      <c r="KOW165" s="10">
        <f>general_device_image.description</f>
        <v>0</v>
      </c>
      <c r="KOX165" s="10">
        <f>general_device_image.description</f>
        <v>0</v>
      </c>
      <c r="KOY165" s="10">
        <f>general_device_image.description</f>
        <v>0</v>
      </c>
      <c r="KOZ165" s="10">
        <f>general_device_image.description</f>
        <v>0</v>
      </c>
      <c r="KPA165" s="10">
        <f>general_device_image.description</f>
        <v>0</v>
      </c>
      <c r="KPB165" s="10">
        <f>general_device_image.description</f>
        <v>0</v>
      </c>
      <c r="KPC165" s="10">
        <f>general_device_image.description</f>
        <v>0</v>
      </c>
      <c r="KPD165" s="10">
        <f>general_device_image.description</f>
        <v>0</v>
      </c>
      <c r="KPE165" s="10">
        <f>general_device_image.description</f>
        <v>0</v>
      </c>
      <c r="KPF165" s="10">
        <f>general_device_image.description</f>
        <v>0</v>
      </c>
      <c r="KPG165" s="10">
        <f>general_device_image.description</f>
        <v>0</v>
      </c>
      <c r="KPH165" s="10">
        <f>general_device_image.description</f>
        <v>0</v>
      </c>
      <c r="KPI165" s="10">
        <f>general_device_image.description</f>
        <v>0</v>
      </c>
      <c r="KPJ165" s="10">
        <f>general_device_image.description</f>
        <v>0</v>
      </c>
      <c r="KPK165" s="10">
        <f>general_device_image.description</f>
        <v>0</v>
      </c>
      <c r="KPL165" s="10">
        <f>general_device_image.description</f>
        <v>0</v>
      </c>
      <c r="KPM165" s="10">
        <f>general_device_image.description</f>
        <v>0</v>
      </c>
      <c r="KPN165" s="10">
        <f>general_device_image.description</f>
        <v>0</v>
      </c>
      <c r="KPO165" s="10">
        <f>general_device_image.description</f>
        <v>0</v>
      </c>
      <c r="KPP165" s="10">
        <f>general_device_image.description</f>
        <v>0</v>
      </c>
      <c r="KPQ165" s="10">
        <f>general_device_image.description</f>
        <v>0</v>
      </c>
      <c r="KPR165" s="10">
        <f>general_device_image.description</f>
        <v>0</v>
      </c>
      <c r="KPS165" s="10">
        <f>general_device_image.description</f>
        <v>0</v>
      </c>
      <c r="KPT165" s="10">
        <f>general_device_image.description</f>
        <v>0</v>
      </c>
      <c r="KPU165" s="10">
        <f>general_device_image.description</f>
        <v>0</v>
      </c>
      <c r="KPV165" s="10">
        <f>general_device_image.description</f>
        <v>0</v>
      </c>
      <c r="KPW165" s="10">
        <f>general_device_image.description</f>
        <v>0</v>
      </c>
      <c r="KPX165" s="10">
        <f>general_device_image.description</f>
        <v>0</v>
      </c>
      <c r="KPY165" s="10">
        <f>general_device_image.description</f>
        <v>0</v>
      </c>
      <c r="KPZ165" s="10">
        <f>general_device_image.description</f>
        <v>0</v>
      </c>
      <c r="KQA165" s="10">
        <f>general_device_image.description</f>
        <v>0</v>
      </c>
      <c r="KQB165" s="10">
        <f>general_device_image.description</f>
        <v>0</v>
      </c>
      <c r="KQC165" s="10">
        <f>general_device_image.description</f>
        <v>0</v>
      </c>
      <c r="KQD165" s="10">
        <f>general_device_image.description</f>
        <v>0</v>
      </c>
      <c r="KQE165" s="10">
        <f>general_device_image.description</f>
        <v>0</v>
      </c>
      <c r="KQF165" s="10">
        <f>general_device_image.description</f>
        <v>0</v>
      </c>
      <c r="KQG165" s="10">
        <f>general_device_image.description</f>
        <v>0</v>
      </c>
      <c r="KQH165" s="10">
        <f>general_device_image.description</f>
        <v>0</v>
      </c>
      <c r="KQI165" s="10">
        <f>general_device_image.description</f>
        <v>0</v>
      </c>
      <c r="KQJ165" s="10">
        <f>general_device_image.description</f>
        <v>0</v>
      </c>
      <c r="KQK165" s="10">
        <f>general_device_image.description</f>
        <v>0</v>
      </c>
      <c r="KQL165" s="10">
        <f>general_device_image.description</f>
        <v>0</v>
      </c>
      <c r="KQM165" s="10">
        <f>general_device_image.description</f>
        <v>0</v>
      </c>
      <c r="KQN165" s="10">
        <f>general_device_image.description</f>
        <v>0</v>
      </c>
      <c r="KQO165" s="10">
        <f>general_device_image.description</f>
        <v>0</v>
      </c>
      <c r="KQP165" s="10">
        <f>general_device_image.description</f>
        <v>0</v>
      </c>
      <c r="KQQ165" s="10">
        <f>general_device_image.description</f>
        <v>0</v>
      </c>
      <c r="KQR165" s="10">
        <f>general_device_image.description</f>
        <v>0</v>
      </c>
      <c r="KQS165" s="10">
        <f>general_device_image.description</f>
        <v>0</v>
      </c>
      <c r="KQT165" s="10">
        <f>general_device_image.description</f>
        <v>0</v>
      </c>
      <c r="KQU165" s="10">
        <f>general_device_image.description</f>
        <v>0</v>
      </c>
      <c r="KQV165" s="10">
        <f>general_device_image.description</f>
        <v>0</v>
      </c>
      <c r="KQW165" s="10">
        <f>general_device_image.description</f>
        <v>0</v>
      </c>
      <c r="KQX165" s="10">
        <f>general_device_image.description</f>
        <v>0</v>
      </c>
      <c r="KQY165" s="10">
        <f>general_device_image.description</f>
        <v>0</v>
      </c>
      <c r="KQZ165" s="10">
        <f>general_device_image.description</f>
        <v>0</v>
      </c>
      <c r="KRA165" s="10">
        <f>general_device_image.description</f>
        <v>0</v>
      </c>
      <c r="KRB165" s="10">
        <f>general_device_image.description</f>
        <v>0</v>
      </c>
      <c r="KRC165" s="10">
        <f>general_device_image.description</f>
        <v>0</v>
      </c>
      <c r="KRD165" s="10">
        <f>general_device_image.description</f>
        <v>0</v>
      </c>
      <c r="KRE165" s="10">
        <f>general_device_image.description</f>
        <v>0</v>
      </c>
      <c r="KRF165" s="10">
        <f>general_device_image.description</f>
        <v>0</v>
      </c>
      <c r="KRG165" s="10">
        <f>general_device_image.description</f>
        <v>0</v>
      </c>
      <c r="KRH165" s="10">
        <f>general_device_image.description</f>
        <v>0</v>
      </c>
      <c r="KRI165" s="10">
        <f>general_device_image.description</f>
        <v>0</v>
      </c>
      <c r="KRJ165" s="10">
        <f>general_device_image.description</f>
        <v>0</v>
      </c>
      <c r="KRK165" s="10">
        <f>general_device_image.description</f>
        <v>0</v>
      </c>
      <c r="KRL165" s="10">
        <f>general_device_image.description</f>
        <v>0</v>
      </c>
      <c r="KRM165" s="10">
        <f>general_device_image.description</f>
        <v>0</v>
      </c>
      <c r="KRN165" s="10">
        <f>general_device_image.description</f>
        <v>0</v>
      </c>
      <c r="KRO165" s="10">
        <f>general_device_image.description</f>
        <v>0</v>
      </c>
      <c r="KRP165" s="10">
        <f>general_device_image.description</f>
        <v>0</v>
      </c>
      <c r="KRQ165" s="10">
        <f>general_device_image.description</f>
        <v>0</v>
      </c>
      <c r="KRR165" s="10">
        <f>general_device_image.description</f>
        <v>0</v>
      </c>
      <c r="KRS165" s="10">
        <f>general_device_image.description</f>
        <v>0</v>
      </c>
      <c r="KRT165" s="10">
        <f>general_device_image.description</f>
        <v>0</v>
      </c>
      <c r="KRU165" s="10">
        <f>general_device_image.description</f>
        <v>0</v>
      </c>
      <c r="KRV165" s="10">
        <f>general_device_image.description</f>
        <v>0</v>
      </c>
      <c r="KRW165" s="10">
        <f>general_device_image.description</f>
        <v>0</v>
      </c>
      <c r="KRX165" s="10">
        <f>general_device_image.description</f>
        <v>0</v>
      </c>
      <c r="KRY165" s="10">
        <f>general_device_image.description</f>
        <v>0</v>
      </c>
      <c r="KRZ165" s="10">
        <f>general_device_image.description</f>
        <v>0</v>
      </c>
      <c r="KSA165" s="10">
        <f>general_device_image.description</f>
        <v>0</v>
      </c>
      <c r="KSB165" s="10">
        <f>general_device_image.description</f>
        <v>0</v>
      </c>
      <c r="KSC165" s="10">
        <f>general_device_image.description</f>
        <v>0</v>
      </c>
      <c r="KSD165" s="10">
        <f>general_device_image.description</f>
        <v>0</v>
      </c>
      <c r="KSE165" s="10">
        <f>general_device_image.description</f>
        <v>0</v>
      </c>
      <c r="KSF165" s="10">
        <f>general_device_image.description</f>
        <v>0</v>
      </c>
      <c r="KSG165" s="10">
        <f>general_device_image.description</f>
        <v>0</v>
      </c>
      <c r="KSH165" s="10">
        <f>general_device_image.description</f>
        <v>0</v>
      </c>
      <c r="KSI165" s="10">
        <f>general_device_image.description</f>
        <v>0</v>
      </c>
      <c r="KSJ165" s="10">
        <f>general_device_image.description</f>
        <v>0</v>
      </c>
      <c r="KSK165" s="10">
        <f>general_device_image.description</f>
        <v>0</v>
      </c>
      <c r="KSL165" s="10">
        <f>general_device_image.description</f>
        <v>0</v>
      </c>
      <c r="KSM165" s="10">
        <f>general_device_image.description</f>
        <v>0</v>
      </c>
      <c r="KSN165" s="10">
        <f>general_device_image.description</f>
        <v>0</v>
      </c>
      <c r="KSO165" s="10">
        <f>general_device_image.description</f>
        <v>0</v>
      </c>
      <c r="KSP165" s="10">
        <f>general_device_image.description</f>
        <v>0</v>
      </c>
      <c r="KSQ165" s="10">
        <f>general_device_image.description</f>
        <v>0</v>
      </c>
      <c r="KSR165" s="10">
        <f>general_device_image.description</f>
        <v>0</v>
      </c>
      <c r="KSS165" s="10">
        <f>general_device_image.description</f>
        <v>0</v>
      </c>
      <c r="KST165" s="10">
        <f>general_device_image.description</f>
        <v>0</v>
      </c>
      <c r="KSU165" s="10">
        <f>general_device_image.description</f>
        <v>0</v>
      </c>
      <c r="KSV165" s="10">
        <f>general_device_image.description</f>
        <v>0</v>
      </c>
      <c r="KSW165" s="10">
        <f>general_device_image.description</f>
        <v>0</v>
      </c>
      <c r="KSX165" s="10">
        <f>general_device_image.description</f>
        <v>0</v>
      </c>
      <c r="KSY165" s="10">
        <f>general_device_image.description</f>
        <v>0</v>
      </c>
      <c r="KSZ165" s="10">
        <f>general_device_image.description</f>
        <v>0</v>
      </c>
      <c r="KTA165" s="10">
        <f>general_device_image.description</f>
        <v>0</v>
      </c>
      <c r="KTB165" s="10">
        <f>general_device_image.description</f>
        <v>0</v>
      </c>
      <c r="KTC165" s="10">
        <f>general_device_image.description</f>
        <v>0</v>
      </c>
      <c r="KTD165" s="10">
        <f>general_device_image.description</f>
        <v>0</v>
      </c>
      <c r="KTE165" s="10">
        <f>general_device_image.description</f>
        <v>0</v>
      </c>
      <c r="KTF165" s="10">
        <f>general_device_image.description</f>
        <v>0</v>
      </c>
      <c r="KTG165" s="10">
        <f>general_device_image.description</f>
        <v>0</v>
      </c>
      <c r="KTH165" s="10">
        <f>general_device_image.description</f>
        <v>0</v>
      </c>
      <c r="KTI165" s="10">
        <f>general_device_image.description</f>
        <v>0</v>
      </c>
      <c r="KTJ165" s="10">
        <f>general_device_image.description</f>
        <v>0</v>
      </c>
      <c r="KTK165" s="10">
        <f>general_device_image.description</f>
        <v>0</v>
      </c>
      <c r="KTL165" s="10">
        <f>general_device_image.description</f>
        <v>0</v>
      </c>
      <c r="KTM165" s="10">
        <f>general_device_image.description</f>
        <v>0</v>
      </c>
      <c r="KTN165" s="10">
        <f>general_device_image.description</f>
        <v>0</v>
      </c>
      <c r="KTO165" s="10">
        <f>general_device_image.description</f>
        <v>0</v>
      </c>
      <c r="KTP165" s="10">
        <f>general_device_image.description</f>
        <v>0</v>
      </c>
      <c r="KTQ165" s="10">
        <f>general_device_image.description</f>
        <v>0</v>
      </c>
      <c r="KTR165" s="10">
        <f>general_device_image.description</f>
        <v>0</v>
      </c>
      <c r="KTS165" s="10">
        <f>general_device_image.description</f>
        <v>0</v>
      </c>
      <c r="KTT165" s="10">
        <f>general_device_image.description</f>
        <v>0</v>
      </c>
      <c r="KTU165" s="10">
        <f>general_device_image.description</f>
        <v>0</v>
      </c>
      <c r="KTV165" s="10">
        <f>general_device_image.description</f>
        <v>0</v>
      </c>
      <c r="KTW165" s="10">
        <f>general_device_image.description</f>
        <v>0</v>
      </c>
      <c r="KTX165" s="10">
        <f>general_device_image.description</f>
        <v>0</v>
      </c>
      <c r="KTY165" s="10">
        <f>general_device_image.description</f>
        <v>0</v>
      </c>
      <c r="KTZ165" s="10">
        <f>general_device_image.description</f>
        <v>0</v>
      </c>
      <c r="KUA165" s="10">
        <f>general_device_image.description</f>
        <v>0</v>
      </c>
      <c r="KUB165" s="10">
        <f>general_device_image.description</f>
        <v>0</v>
      </c>
      <c r="KUC165" s="10">
        <f>general_device_image.description</f>
        <v>0</v>
      </c>
      <c r="KUD165" s="10">
        <f>general_device_image.description</f>
        <v>0</v>
      </c>
      <c r="KUE165" s="10">
        <f>general_device_image.description</f>
        <v>0</v>
      </c>
      <c r="KUF165" s="10">
        <f>general_device_image.description</f>
        <v>0</v>
      </c>
      <c r="KUG165" s="10">
        <f>general_device_image.description</f>
        <v>0</v>
      </c>
      <c r="KUH165" s="10">
        <f>general_device_image.description</f>
        <v>0</v>
      </c>
      <c r="KUI165" s="10">
        <f>general_device_image.description</f>
        <v>0</v>
      </c>
      <c r="KUJ165" s="10">
        <f>general_device_image.description</f>
        <v>0</v>
      </c>
      <c r="KUK165" s="10">
        <f>general_device_image.description</f>
        <v>0</v>
      </c>
      <c r="KUL165" s="10">
        <f>general_device_image.description</f>
        <v>0</v>
      </c>
      <c r="KUM165" s="10">
        <f>general_device_image.description</f>
        <v>0</v>
      </c>
      <c r="KUN165" s="10">
        <f>general_device_image.description</f>
        <v>0</v>
      </c>
      <c r="KUO165" s="10">
        <f>general_device_image.description</f>
        <v>0</v>
      </c>
      <c r="KUP165" s="10">
        <f>general_device_image.description</f>
        <v>0</v>
      </c>
      <c r="KUQ165" s="10">
        <f>general_device_image.description</f>
        <v>0</v>
      </c>
      <c r="KUR165" s="10">
        <f>general_device_image.description</f>
        <v>0</v>
      </c>
      <c r="KUS165" s="10">
        <f>general_device_image.description</f>
        <v>0</v>
      </c>
      <c r="KUT165" s="10">
        <f>general_device_image.description</f>
        <v>0</v>
      </c>
      <c r="KUU165" s="10">
        <f>general_device_image.description</f>
        <v>0</v>
      </c>
      <c r="KUV165" s="10">
        <f>general_device_image.description</f>
        <v>0</v>
      </c>
      <c r="KUW165" s="10">
        <f>general_device_image.description</f>
        <v>0</v>
      </c>
      <c r="KUX165" s="10">
        <f>general_device_image.description</f>
        <v>0</v>
      </c>
      <c r="KUY165" s="10">
        <f>general_device_image.description</f>
        <v>0</v>
      </c>
      <c r="KUZ165" s="10">
        <f>general_device_image.description</f>
        <v>0</v>
      </c>
      <c r="KVA165" s="10">
        <f>general_device_image.description</f>
        <v>0</v>
      </c>
      <c r="KVB165" s="10">
        <f>general_device_image.description</f>
        <v>0</v>
      </c>
      <c r="KVC165" s="10">
        <f>general_device_image.description</f>
        <v>0</v>
      </c>
      <c r="KVD165" s="10">
        <f>general_device_image.description</f>
        <v>0</v>
      </c>
      <c r="KVE165" s="10">
        <f>general_device_image.description</f>
        <v>0</v>
      </c>
      <c r="KVF165" s="10">
        <f>general_device_image.description</f>
        <v>0</v>
      </c>
      <c r="KVG165" s="10">
        <f>general_device_image.description</f>
        <v>0</v>
      </c>
      <c r="KVH165" s="10">
        <f>general_device_image.description</f>
        <v>0</v>
      </c>
      <c r="KVI165" s="10">
        <f>general_device_image.description</f>
        <v>0</v>
      </c>
      <c r="KVJ165" s="10">
        <f>general_device_image.description</f>
        <v>0</v>
      </c>
      <c r="KVK165" s="10">
        <f>general_device_image.description</f>
        <v>0</v>
      </c>
      <c r="KVL165" s="10">
        <f>general_device_image.description</f>
        <v>0</v>
      </c>
      <c r="KVM165" s="10">
        <f>general_device_image.description</f>
        <v>0</v>
      </c>
      <c r="KVN165" s="10">
        <f>general_device_image.description</f>
        <v>0</v>
      </c>
      <c r="KVO165" s="10">
        <f>general_device_image.description</f>
        <v>0</v>
      </c>
      <c r="KVP165" s="10">
        <f>general_device_image.description</f>
        <v>0</v>
      </c>
      <c r="KVQ165" s="10">
        <f>general_device_image.description</f>
        <v>0</v>
      </c>
      <c r="KVR165" s="10">
        <f>general_device_image.description</f>
        <v>0</v>
      </c>
      <c r="KVS165" s="10">
        <f>general_device_image.description</f>
        <v>0</v>
      </c>
      <c r="KVT165" s="10">
        <f>general_device_image.description</f>
        <v>0</v>
      </c>
      <c r="KVU165" s="10">
        <f>general_device_image.description</f>
        <v>0</v>
      </c>
      <c r="KVV165" s="10">
        <f>general_device_image.description</f>
        <v>0</v>
      </c>
      <c r="KVW165" s="10">
        <f>general_device_image.description</f>
        <v>0</v>
      </c>
      <c r="KVX165" s="10">
        <f>general_device_image.description</f>
        <v>0</v>
      </c>
      <c r="KVY165" s="10">
        <f>general_device_image.description</f>
        <v>0</v>
      </c>
      <c r="KVZ165" s="10">
        <f>general_device_image.description</f>
        <v>0</v>
      </c>
      <c r="KWA165" s="10">
        <f>general_device_image.description</f>
        <v>0</v>
      </c>
      <c r="KWB165" s="10">
        <f>general_device_image.description</f>
        <v>0</v>
      </c>
      <c r="KWC165" s="10">
        <f>general_device_image.description</f>
        <v>0</v>
      </c>
      <c r="KWD165" s="10">
        <f>general_device_image.description</f>
        <v>0</v>
      </c>
      <c r="KWE165" s="10">
        <f>general_device_image.description</f>
        <v>0</v>
      </c>
      <c r="KWF165" s="10">
        <f>general_device_image.description</f>
        <v>0</v>
      </c>
      <c r="KWG165" s="10">
        <f>general_device_image.description</f>
        <v>0</v>
      </c>
      <c r="KWH165" s="10">
        <f>general_device_image.description</f>
        <v>0</v>
      </c>
      <c r="KWI165" s="10">
        <f>general_device_image.description</f>
        <v>0</v>
      </c>
      <c r="KWJ165" s="10">
        <f>general_device_image.description</f>
        <v>0</v>
      </c>
      <c r="KWK165" s="10">
        <f>general_device_image.description</f>
        <v>0</v>
      </c>
      <c r="KWL165" s="10">
        <f>general_device_image.description</f>
        <v>0</v>
      </c>
      <c r="KWM165" s="10">
        <f>general_device_image.description</f>
        <v>0</v>
      </c>
      <c r="KWN165" s="10">
        <f>general_device_image.description</f>
        <v>0</v>
      </c>
      <c r="KWO165" s="10">
        <f>general_device_image.description</f>
        <v>0</v>
      </c>
      <c r="KWP165" s="10">
        <f>general_device_image.description</f>
        <v>0</v>
      </c>
      <c r="KWQ165" s="10">
        <f>general_device_image.description</f>
        <v>0</v>
      </c>
      <c r="KWR165" s="10">
        <f>general_device_image.description</f>
        <v>0</v>
      </c>
      <c r="KWS165" s="10">
        <f>general_device_image.description</f>
        <v>0</v>
      </c>
      <c r="KWT165" s="10">
        <f>general_device_image.description</f>
        <v>0</v>
      </c>
      <c r="KWU165" s="10">
        <f>general_device_image.description</f>
        <v>0</v>
      </c>
      <c r="KWV165" s="10">
        <f>general_device_image.description</f>
        <v>0</v>
      </c>
      <c r="KWW165" s="10">
        <f>general_device_image.description</f>
        <v>0</v>
      </c>
      <c r="KWX165" s="10">
        <f>general_device_image.description</f>
        <v>0</v>
      </c>
      <c r="KWY165" s="10">
        <f>general_device_image.description</f>
        <v>0</v>
      </c>
      <c r="KWZ165" s="10">
        <f>general_device_image.description</f>
        <v>0</v>
      </c>
      <c r="KXA165" s="10">
        <f>general_device_image.description</f>
        <v>0</v>
      </c>
      <c r="KXB165" s="10">
        <f>general_device_image.description</f>
        <v>0</v>
      </c>
      <c r="KXC165" s="10">
        <f>general_device_image.description</f>
        <v>0</v>
      </c>
      <c r="KXD165" s="10">
        <f>general_device_image.description</f>
        <v>0</v>
      </c>
      <c r="KXE165" s="10">
        <f>general_device_image.description</f>
        <v>0</v>
      </c>
      <c r="KXF165" s="10">
        <f>general_device_image.description</f>
        <v>0</v>
      </c>
      <c r="KXG165" s="10">
        <f>general_device_image.description</f>
        <v>0</v>
      </c>
      <c r="KXH165" s="10">
        <f>general_device_image.description</f>
        <v>0</v>
      </c>
      <c r="KXI165" s="10">
        <f>general_device_image.description</f>
        <v>0</v>
      </c>
      <c r="KXJ165" s="10">
        <f>general_device_image.description</f>
        <v>0</v>
      </c>
      <c r="KXK165" s="10">
        <f>general_device_image.description</f>
        <v>0</v>
      </c>
      <c r="KXL165" s="10">
        <f>general_device_image.description</f>
        <v>0</v>
      </c>
      <c r="KXM165" s="10">
        <f>general_device_image.description</f>
        <v>0</v>
      </c>
      <c r="KXN165" s="10">
        <f>general_device_image.description</f>
        <v>0</v>
      </c>
      <c r="KXO165" s="10">
        <f>general_device_image.description</f>
        <v>0</v>
      </c>
      <c r="KXP165" s="10">
        <f>general_device_image.description</f>
        <v>0</v>
      </c>
      <c r="KXQ165" s="10">
        <f>general_device_image.description</f>
        <v>0</v>
      </c>
      <c r="KXR165" s="10">
        <f>general_device_image.description</f>
        <v>0</v>
      </c>
      <c r="KXS165" s="10">
        <f>general_device_image.description</f>
        <v>0</v>
      </c>
      <c r="KXT165" s="10">
        <f>general_device_image.description</f>
        <v>0</v>
      </c>
      <c r="KXU165" s="10">
        <f>general_device_image.description</f>
        <v>0</v>
      </c>
      <c r="KXV165" s="10">
        <f>general_device_image.description</f>
        <v>0</v>
      </c>
      <c r="KXW165" s="10">
        <f>general_device_image.description</f>
        <v>0</v>
      </c>
      <c r="KXX165" s="10">
        <f>general_device_image.description</f>
        <v>0</v>
      </c>
      <c r="KXY165" s="10">
        <f>general_device_image.description</f>
        <v>0</v>
      </c>
      <c r="KXZ165" s="10">
        <f>general_device_image.description</f>
        <v>0</v>
      </c>
      <c r="KYA165" s="10">
        <f>general_device_image.description</f>
        <v>0</v>
      </c>
      <c r="KYB165" s="10">
        <f>general_device_image.description</f>
        <v>0</v>
      </c>
      <c r="KYC165" s="10">
        <f>general_device_image.description</f>
        <v>0</v>
      </c>
      <c r="KYD165" s="10">
        <f>general_device_image.description</f>
        <v>0</v>
      </c>
      <c r="KYE165" s="10">
        <f>general_device_image.description</f>
        <v>0</v>
      </c>
      <c r="KYF165" s="10">
        <f>general_device_image.description</f>
        <v>0</v>
      </c>
      <c r="KYG165" s="10">
        <f>general_device_image.description</f>
        <v>0</v>
      </c>
      <c r="KYH165" s="10">
        <f>general_device_image.description</f>
        <v>0</v>
      </c>
      <c r="KYI165" s="10">
        <f>general_device_image.description</f>
        <v>0</v>
      </c>
      <c r="KYJ165" s="10">
        <f>general_device_image.description</f>
        <v>0</v>
      </c>
      <c r="KYK165" s="10">
        <f>general_device_image.description</f>
        <v>0</v>
      </c>
      <c r="KYL165" s="10">
        <f>general_device_image.description</f>
        <v>0</v>
      </c>
      <c r="KYM165" s="10">
        <f>general_device_image.description</f>
        <v>0</v>
      </c>
      <c r="KYN165" s="10">
        <f>general_device_image.description</f>
        <v>0</v>
      </c>
      <c r="KYO165" s="10">
        <f>general_device_image.description</f>
        <v>0</v>
      </c>
      <c r="KYP165" s="10">
        <f>general_device_image.description</f>
        <v>0</v>
      </c>
      <c r="KYQ165" s="10">
        <f>general_device_image.description</f>
        <v>0</v>
      </c>
      <c r="KYR165" s="10">
        <f>general_device_image.description</f>
        <v>0</v>
      </c>
      <c r="KYS165" s="10">
        <f>general_device_image.description</f>
        <v>0</v>
      </c>
      <c r="KYT165" s="10">
        <f>general_device_image.description</f>
        <v>0</v>
      </c>
      <c r="KYU165" s="10">
        <f>general_device_image.description</f>
        <v>0</v>
      </c>
      <c r="KYV165" s="10">
        <f>general_device_image.description</f>
        <v>0</v>
      </c>
      <c r="KYW165" s="10">
        <f>general_device_image.description</f>
        <v>0</v>
      </c>
      <c r="KYX165" s="10">
        <f>general_device_image.description</f>
        <v>0</v>
      </c>
      <c r="KYY165" s="10">
        <f>general_device_image.description</f>
        <v>0</v>
      </c>
      <c r="KYZ165" s="10">
        <f>general_device_image.description</f>
        <v>0</v>
      </c>
      <c r="KZA165" s="10">
        <f>general_device_image.description</f>
        <v>0</v>
      </c>
      <c r="KZB165" s="10">
        <f>general_device_image.description</f>
        <v>0</v>
      </c>
      <c r="KZC165" s="10">
        <f>general_device_image.description</f>
        <v>0</v>
      </c>
      <c r="KZD165" s="10">
        <f>general_device_image.description</f>
        <v>0</v>
      </c>
      <c r="KZE165" s="10">
        <f>general_device_image.description</f>
        <v>0</v>
      </c>
      <c r="KZF165" s="10">
        <f>general_device_image.description</f>
        <v>0</v>
      </c>
      <c r="KZG165" s="10">
        <f>general_device_image.description</f>
        <v>0</v>
      </c>
      <c r="KZH165" s="10">
        <f>general_device_image.description</f>
        <v>0</v>
      </c>
      <c r="KZI165" s="10">
        <f>general_device_image.description</f>
        <v>0</v>
      </c>
      <c r="KZJ165" s="10">
        <f>general_device_image.description</f>
        <v>0</v>
      </c>
      <c r="KZK165" s="10">
        <f>general_device_image.description</f>
        <v>0</v>
      </c>
      <c r="KZL165" s="10">
        <f>general_device_image.description</f>
        <v>0</v>
      </c>
      <c r="KZM165" s="10">
        <f>general_device_image.description</f>
        <v>0</v>
      </c>
      <c r="KZN165" s="10">
        <f>general_device_image.description</f>
        <v>0</v>
      </c>
      <c r="KZO165" s="10">
        <f>general_device_image.description</f>
        <v>0</v>
      </c>
      <c r="KZP165" s="10">
        <f>general_device_image.description</f>
        <v>0</v>
      </c>
      <c r="KZQ165" s="10">
        <f>general_device_image.description</f>
        <v>0</v>
      </c>
      <c r="KZR165" s="10">
        <f>general_device_image.description</f>
        <v>0</v>
      </c>
      <c r="KZS165" s="10">
        <f>general_device_image.description</f>
        <v>0</v>
      </c>
      <c r="KZT165" s="10">
        <f>general_device_image.description</f>
        <v>0</v>
      </c>
      <c r="KZU165" s="10">
        <f>general_device_image.description</f>
        <v>0</v>
      </c>
      <c r="KZV165" s="10">
        <f>general_device_image.description</f>
        <v>0</v>
      </c>
      <c r="KZW165" s="10">
        <f>general_device_image.description</f>
        <v>0</v>
      </c>
      <c r="KZX165" s="10">
        <f>general_device_image.description</f>
        <v>0</v>
      </c>
      <c r="KZY165" s="10">
        <f>general_device_image.description</f>
        <v>0</v>
      </c>
      <c r="KZZ165" s="10">
        <f>general_device_image.description</f>
        <v>0</v>
      </c>
      <c r="LAA165" s="10">
        <f>general_device_image.description</f>
        <v>0</v>
      </c>
      <c r="LAB165" s="10">
        <f>general_device_image.description</f>
        <v>0</v>
      </c>
      <c r="LAC165" s="10">
        <f>general_device_image.description</f>
        <v>0</v>
      </c>
      <c r="LAD165" s="10">
        <f>general_device_image.description</f>
        <v>0</v>
      </c>
      <c r="LAE165" s="10">
        <f>general_device_image.description</f>
        <v>0</v>
      </c>
      <c r="LAF165" s="10">
        <f>general_device_image.description</f>
        <v>0</v>
      </c>
      <c r="LAG165" s="10">
        <f>general_device_image.description</f>
        <v>0</v>
      </c>
      <c r="LAH165" s="10">
        <f>general_device_image.description</f>
        <v>0</v>
      </c>
      <c r="LAI165" s="10">
        <f>general_device_image.description</f>
        <v>0</v>
      </c>
      <c r="LAJ165" s="10">
        <f>general_device_image.description</f>
        <v>0</v>
      </c>
      <c r="LAK165" s="10">
        <f>general_device_image.description</f>
        <v>0</v>
      </c>
      <c r="LAL165" s="10">
        <f>general_device_image.description</f>
        <v>0</v>
      </c>
      <c r="LAM165" s="10">
        <f>general_device_image.description</f>
        <v>0</v>
      </c>
      <c r="LAN165" s="10">
        <f>general_device_image.description</f>
        <v>0</v>
      </c>
      <c r="LAO165" s="10">
        <f>general_device_image.description</f>
        <v>0</v>
      </c>
      <c r="LAP165" s="10">
        <f>general_device_image.description</f>
        <v>0</v>
      </c>
      <c r="LAQ165" s="10">
        <f>general_device_image.description</f>
        <v>0</v>
      </c>
      <c r="LAR165" s="10">
        <f>general_device_image.description</f>
        <v>0</v>
      </c>
      <c r="LAS165" s="10">
        <f>general_device_image.description</f>
        <v>0</v>
      </c>
      <c r="LAT165" s="10">
        <f>general_device_image.description</f>
        <v>0</v>
      </c>
      <c r="LAU165" s="10">
        <f>general_device_image.description</f>
        <v>0</v>
      </c>
      <c r="LAV165" s="10">
        <f>general_device_image.description</f>
        <v>0</v>
      </c>
      <c r="LAW165" s="10">
        <f>general_device_image.description</f>
        <v>0</v>
      </c>
      <c r="LAX165" s="10">
        <f>general_device_image.description</f>
        <v>0</v>
      </c>
      <c r="LAY165" s="10">
        <f>general_device_image.description</f>
        <v>0</v>
      </c>
      <c r="LAZ165" s="10">
        <f>general_device_image.description</f>
        <v>0</v>
      </c>
      <c r="LBA165" s="10">
        <f>general_device_image.description</f>
        <v>0</v>
      </c>
      <c r="LBB165" s="10">
        <f>general_device_image.description</f>
        <v>0</v>
      </c>
      <c r="LBC165" s="10">
        <f>general_device_image.description</f>
        <v>0</v>
      </c>
      <c r="LBD165" s="10">
        <f>general_device_image.description</f>
        <v>0</v>
      </c>
      <c r="LBE165" s="10">
        <f>general_device_image.description</f>
        <v>0</v>
      </c>
      <c r="LBF165" s="10">
        <f>general_device_image.description</f>
        <v>0</v>
      </c>
      <c r="LBG165" s="10">
        <f>general_device_image.description</f>
        <v>0</v>
      </c>
      <c r="LBH165" s="10">
        <f>general_device_image.description</f>
        <v>0</v>
      </c>
      <c r="LBI165" s="10">
        <f>general_device_image.description</f>
        <v>0</v>
      </c>
      <c r="LBJ165" s="10">
        <f>general_device_image.description</f>
        <v>0</v>
      </c>
      <c r="LBK165" s="10">
        <f>general_device_image.description</f>
        <v>0</v>
      </c>
      <c r="LBL165" s="10">
        <f>general_device_image.description</f>
        <v>0</v>
      </c>
      <c r="LBM165" s="10">
        <f>general_device_image.description</f>
        <v>0</v>
      </c>
      <c r="LBN165" s="10">
        <f>general_device_image.description</f>
        <v>0</v>
      </c>
      <c r="LBO165" s="10">
        <f>general_device_image.description</f>
        <v>0</v>
      </c>
      <c r="LBP165" s="10">
        <f>general_device_image.description</f>
        <v>0</v>
      </c>
      <c r="LBQ165" s="10">
        <f>general_device_image.description</f>
        <v>0</v>
      </c>
      <c r="LBR165" s="10">
        <f>general_device_image.description</f>
        <v>0</v>
      </c>
      <c r="LBS165" s="10">
        <f>general_device_image.description</f>
        <v>0</v>
      </c>
      <c r="LBT165" s="10">
        <f>general_device_image.description</f>
        <v>0</v>
      </c>
      <c r="LBU165" s="10">
        <f>general_device_image.description</f>
        <v>0</v>
      </c>
      <c r="LBV165" s="10">
        <f>general_device_image.description</f>
        <v>0</v>
      </c>
      <c r="LBW165" s="10">
        <f>general_device_image.description</f>
        <v>0</v>
      </c>
      <c r="LBX165" s="10">
        <f>general_device_image.description</f>
        <v>0</v>
      </c>
      <c r="LBY165" s="10">
        <f>general_device_image.description</f>
        <v>0</v>
      </c>
      <c r="LBZ165" s="10">
        <f>general_device_image.description</f>
        <v>0</v>
      </c>
      <c r="LCA165" s="10">
        <f>general_device_image.description</f>
        <v>0</v>
      </c>
      <c r="LCB165" s="10">
        <f>general_device_image.description</f>
        <v>0</v>
      </c>
      <c r="LCC165" s="10">
        <f>general_device_image.description</f>
        <v>0</v>
      </c>
      <c r="LCD165" s="10">
        <f>general_device_image.description</f>
        <v>0</v>
      </c>
      <c r="LCE165" s="10">
        <f>general_device_image.description</f>
        <v>0</v>
      </c>
      <c r="LCF165" s="10">
        <f>general_device_image.description</f>
        <v>0</v>
      </c>
      <c r="LCG165" s="10">
        <f>general_device_image.description</f>
        <v>0</v>
      </c>
      <c r="LCH165" s="10">
        <f>general_device_image.description</f>
        <v>0</v>
      </c>
      <c r="LCI165" s="10">
        <f>general_device_image.description</f>
        <v>0</v>
      </c>
      <c r="LCJ165" s="10">
        <f>general_device_image.description</f>
        <v>0</v>
      </c>
      <c r="LCK165" s="10">
        <f>general_device_image.description</f>
        <v>0</v>
      </c>
      <c r="LCL165" s="10">
        <f>general_device_image.description</f>
        <v>0</v>
      </c>
      <c r="LCM165" s="10">
        <f>general_device_image.description</f>
        <v>0</v>
      </c>
      <c r="LCN165" s="10">
        <f>general_device_image.description</f>
        <v>0</v>
      </c>
      <c r="LCO165" s="10">
        <f>general_device_image.description</f>
        <v>0</v>
      </c>
      <c r="LCP165" s="10">
        <f>general_device_image.description</f>
        <v>0</v>
      </c>
      <c r="LCQ165" s="10">
        <f>general_device_image.description</f>
        <v>0</v>
      </c>
      <c r="LCR165" s="10">
        <f>general_device_image.description</f>
        <v>0</v>
      </c>
      <c r="LCS165" s="10">
        <f>general_device_image.description</f>
        <v>0</v>
      </c>
      <c r="LCT165" s="10">
        <f>general_device_image.description</f>
        <v>0</v>
      </c>
      <c r="LCU165" s="10">
        <f>general_device_image.description</f>
        <v>0</v>
      </c>
      <c r="LCV165" s="10">
        <f>general_device_image.description</f>
        <v>0</v>
      </c>
      <c r="LCW165" s="10">
        <f>general_device_image.description</f>
        <v>0</v>
      </c>
      <c r="LCX165" s="10">
        <f>general_device_image.description</f>
        <v>0</v>
      </c>
      <c r="LCY165" s="10">
        <f>general_device_image.description</f>
        <v>0</v>
      </c>
      <c r="LCZ165" s="10">
        <f>general_device_image.description</f>
        <v>0</v>
      </c>
      <c r="LDA165" s="10">
        <f>general_device_image.description</f>
        <v>0</v>
      </c>
      <c r="LDB165" s="10">
        <f>general_device_image.description</f>
        <v>0</v>
      </c>
      <c r="LDC165" s="10">
        <f>general_device_image.description</f>
        <v>0</v>
      </c>
      <c r="LDD165" s="10">
        <f>general_device_image.description</f>
        <v>0</v>
      </c>
      <c r="LDE165" s="10">
        <f>general_device_image.description</f>
        <v>0</v>
      </c>
      <c r="LDF165" s="10">
        <f>general_device_image.description</f>
        <v>0</v>
      </c>
      <c r="LDG165" s="10">
        <f>general_device_image.description</f>
        <v>0</v>
      </c>
      <c r="LDH165" s="10">
        <f>general_device_image.description</f>
        <v>0</v>
      </c>
      <c r="LDI165" s="10">
        <f>general_device_image.description</f>
        <v>0</v>
      </c>
      <c r="LDJ165" s="10">
        <f>general_device_image.description</f>
        <v>0</v>
      </c>
      <c r="LDK165" s="10">
        <f>general_device_image.description</f>
        <v>0</v>
      </c>
      <c r="LDL165" s="10">
        <f>general_device_image.description</f>
        <v>0</v>
      </c>
      <c r="LDM165" s="10">
        <f>general_device_image.description</f>
        <v>0</v>
      </c>
      <c r="LDN165" s="10">
        <f>general_device_image.description</f>
        <v>0</v>
      </c>
      <c r="LDO165" s="10">
        <f>general_device_image.description</f>
        <v>0</v>
      </c>
      <c r="LDP165" s="10">
        <f>general_device_image.description</f>
        <v>0</v>
      </c>
      <c r="LDQ165" s="10">
        <f>general_device_image.description</f>
        <v>0</v>
      </c>
      <c r="LDR165" s="10">
        <f>general_device_image.description</f>
        <v>0</v>
      </c>
      <c r="LDS165" s="10">
        <f>general_device_image.description</f>
        <v>0</v>
      </c>
      <c r="LDT165" s="10">
        <f>general_device_image.description</f>
        <v>0</v>
      </c>
      <c r="LDU165" s="10">
        <f>general_device_image.description</f>
        <v>0</v>
      </c>
      <c r="LDV165" s="10">
        <f>general_device_image.description</f>
        <v>0</v>
      </c>
      <c r="LDW165" s="10">
        <f>general_device_image.description</f>
        <v>0</v>
      </c>
      <c r="LDX165" s="10">
        <f>general_device_image.description</f>
        <v>0</v>
      </c>
      <c r="LDY165" s="10">
        <f>general_device_image.description</f>
        <v>0</v>
      </c>
      <c r="LDZ165" s="10">
        <f>general_device_image.description</f>
        <v>0</v>
      </c>
      <c r="LEA165" s="10">
        <f>general_device_image.description</f>
        <v>0</v>
      </c>
      <c r="LEB165" s="10">
        <f>general_device_image.description</f>
        <v>0</v>
      </c>
      <c r="LEC165" s="10">
        <f>general_device_image.description</f>
        <v>0</v>
      </c>
      <c r="LED165" s="10">
        <f>general_device_image.description</f>
        <v>0</v>
      </c>
      <c r="LEE165" s="10">
        <f>general_device_image.description</f>
        <v>0</v>
      </c>
      <c r="LEF165" s="10">
        <f>general_device_image.description</f>
        <v>0</v>
      </c>
      <c r="LEG165" s="10">
        <f>general_device_image.description</f>
        <v>0</v>
      </c>
      <c r="LEH165" s="10">
        <f>general_device_image.description</f>
        <v>0</v>
      </c>
      <c r="LEI165" s="10">
        <f>general_device_image.description</f>
        <v>0</v>
      </c>
      <c r="LEJ165" s="10">
        <f>general_device_image.description</f>
        <v>0</v>
      </c>
      <c r="LEK165" s="10">
        <f>general_device_image.description</f>
        <v>0</v>
      </c>
      <c r="LEL165" s="10">
        <f>general_device_image.description</f>
        <v>0</v>
      </c>
      <c r="LEM165" s="10">
        <f>general_device_image.description</f>
        <v>0</v>
      </c>
      <c r="LEN165" s="10">
        <f>general_device_image.description</f>
        <v>0</v>
      </c>
      <c r="LEO165" s="10">
        <f>general_device_image.description</f>
        <v>0</v>
      </c>
      <c r="LEP165" s="10">
        <f>general_device_image.description</f>
        <v>0</v>
      </c>
      <c r="LEQ165" s="10">
        <f>general_device_image.description</f>
        <v>0</v>
      </c>
      <c r="LER165" s="10">
        <f>general_device_image.description</f>
        <v>0</v>
      </c>
      <c r="LES165" s="10">
        <f>general_device_image.description</f>
        <v>0</v>
      </c>
      <c r="LET165" s="10">
        <f>general_device_image.description</f>
        <v>0</v>
      </c>
      <c r="LEU165" s="10">
        <f>general_device_image.description</f>
        <v>0</v>
      </c>
      <c r="LEV165" s="10">
        <f>general_device_image.description</f>
        <v>0</v>
      </c>
      <c r="LEW165" s="10">
        <f>general_device_image.description</f>
        <v>0</v>
      </c>
      <c r="LEX165" s="10">
        <f>general_device_image.description</f>
        <v>0</v>
      </c>
      <c r="LEY165" s="10">
        <f>general_device_image.description</f>
        <v>0</v>
      </c>
      <c r="LEZ165" s="10">
        <f>general_device_image.description</f>
        <v>0</v>
      </c>
      <c r="LFA165" s="10">
        <f>general_device_image.description</f>
        <v>0</v>
      </c>
      <c r="LFB165" s="10">
        <f>general_device_image.description</f>
        <v>0</v>
      </c>
      <c r="LFC165" s="10">
        <f>general_device_image.description</f>
        <v>0</v>
      </c>
      <c r="LFD165" s="10">
        <f>general_device_image.description</f>
        <v>0</v>
      </c>
      <c r="LFE165" s="10">
        <f>general_device_image.description</f>
        <v>0</v>
      </c>
      <c r="LFF165" s="10">
        <f>general_device_image.description</f>
        <v>0</v>
      </c>
      <c r="LFG165" s="10">
        <f>general_device_image.description</f>
        <v>0</v>
      </c>
      <c r="LFH165" s="10">
        <f>general_device_image.description</f>
        <v>0</v>
      </c>
      <c r="LFI165" s="10">
        <f>general_device_image.description</f>
        <v>0</v>
      </c>
      <c r="LFJ165" s="10">
        <f>general_device_image.description</f>
        <v>0</v>
      </c>
      <c r="LFK165" s="10">
        <f>general_device_image.description</f>
        <v>0</v>
      </c>
      <c r="LFL165" s="10">
        <f>general_device_image.description</f>
        <v>0</v>
      </c>
      <c r="LFM165" s="10">
        <f>general_device_image.description</f>
        <v>0</v>
      </c>
      <c r="LFN165" s="10">
        <f>general_device_image.description</f>
        <v>0</v>
      </c>
      <c r="LFO165" s="10">
        <f>general_device_image.description</f>
        <v>0</v>
      </c>
      <c r="LFP165" s="10">
        <f>general_device_image.description</f>
        <v>0</v>
      </c>
      <c r="LFQ165" s="10">
        <f>general_device_image.description</f>
        <v>0</v>
      </c>
      <c r="LFR165" s="10">
        <f>general_device_image.description</f>
        <v>0</v>
      </c>
      <c r="LFS165" s="10">
        <f>general_device_image.description</f>
        <v>0</v>
      </c>
      <c r="LFT165" s="10">
        <f>general_device_image.description</f>
        <v>0</v>
      </c>
      <c r="LFU165" s="10">
        <f>general_device_image.description</f>
        <v>0</v>
      </c>
      <c r="LFV165" s="10">
        <f>general_device_image.description</f>
        <v>0</v>
      </c>
      <c r="LFW165" s="10">
        <f>general_device_image.description</f>
        <v>0</v>
      </c>
      <c r="LFX165" s="10">
        <f>general_device_image.description</f>
        <v>0</v>
      </c>
      <c r="LFY165" s="10">
        <f>general_device_image.description</f>
        <v>0</v>
      </c>
      <c r="LFZ165" s="10">
        <f>general_device_image.description</f>
        <v>0</v>
      </c>
      <c r="LGA165" s="10">
        <f>general_device_image.description</f>
        <v>0</v>
      </c>
      <c r="LGB165" s="10">
        <f>general_device_image.description</f>
        <v>0</v>
      </c>
      <c r="LGC165" s="10">
        <f>general_device_image.description</f>
        <v>0</v>
      </c>
      <c r="LGD165" s="10">
        <f>general_device_image.description</f>
        <v>0</v>
      </c>
      <c r="LGE165" s="10">
        <f>general_device_image.description</f>
        <v>0</v>
      </c>
      <c r="LGF165" s="10">
        <f>general_device_image.description</f>
        <v>0</v>
      </c>
      <c r="LGG165" s="10">
        <f>general_device_image.description</f>
        <v>0</v>
      </c>
      <c r="LGH165" s="10">
        <f>general_device_image.description</f>
        <v>0</v>
      </c>
      <c r="LGI165" s="10">
        <f>general_device_image.description</f>
        <v>0</v>
      </c>
      <c r="LGJ165" s="10">
        <f>general_device_image.description</f>
        <v>0</v>
      </c>
      <c r="LGK165" s="10">
        <f>general_device_image.description</f>
        <v>0</v>
      </c>
      <c r="LGL165" s="10">
        <f>general_device_image.description</f>
        <v>0</v>
      </c>
      <c r="LGM165" s="10">
        <f>general_device_image.description</f>
        <v>0</v>
      </c>
      <c r="LGN165" s="10">
        <f>general_device_image.description</f>
        <v>0</v>
      </c>
      <c r="LGO165" s="10">
        <f>general_device_image.description</f>
        <v>0</v>
      </c>
      <c r="LGP165" s="10">
        <f>general_device_image.description</f>
        <v>0</v>
      </c>
      <c r="LGQ165" s="10">
        <f>general_device_image.description</f>
        <v>0</v>
      </c>
      <c r="LGR165" s="10">
        <f>general_device_image.description</f>
        <v>0</v>
      </c>
      <c r="LGS165" s="10">
        <f>general_device_image.description</f>
        <v>0</v>
      </c>
      <c r="LGT165" s="10">
        <f>general_device_image.description</f>
        <v>0</v>
      </c>
      <c r="LGU165" s="10">
        <f>general_device_image.description</f>
        <v>0</v>
      </c>
      <c r="LGV165" s="10">
        <f>general_device_image.description</f>
        <v>0</v>
      </c>
      <c r="LGW165" s="10">
        <f>general_device_image.description</f>
        <v>0</v>
      </c>
      <c r="LGX165" s="10">
        <f>general_device_image.description</f>
        <v>0</v>
      </c>
      <c r="LGY165" s="10">
        <f>general_device_image.description</f>
        <v>0</v>
      </c>
      <c r="LGZ165" s="10">
        <f>general_device_image.description</f>
        <v>0</v>
      </c>
      <c r="LHA165" s="10">
        <f>general_device_image.description</f>
        <v>0</v>
      </c>
      <c r="LHB165" s="10">
        <f>general_device_image.description</f>
        <v>0</v>
      </c>
      <c r="LHC165" s="10">
        <f>general_device_image.description</f>
        <v>0</v>
      </c>
      <c r="LHD165" s="10">
        <f>general_device_image.description</f>
        <v>0</v>
      </c>
      <c r="LHE165" s="10">
        <f>general_device_image.description</f>
        <v>0</v>
      </c>
      <c r="LHF165" s="10">
        <f>general_device_image.description</f>
        <v>0</v>
      </c>
      <c r="LHG165" s="10">
        <f>general_device_image.description</f>
        <v>0</v>
      </c>
      <c r="LHH165" s="10">
        <f>general_device_image.description</f>
        <v>0</v>
      </c>
      <c r="LHI165" s="10">
        <f>general_device_image.description</f>
        <v>0</v>
      </c>
      <c r="LHJ165" s="10">
        <f>general_device_image.description</f>
        <v>0</v>
      </c>
      <c r="LHK165" s="10">
        <f>general_device_image.description</f>
        <v>0</v>
      </c>
      <c r="LHL165" s="10">
        <f>general_device_image.description</f>
        <v>0</v>
      </c>
      <c r="LHM165" s="10">
        <f>general_device_image.description</f>
        <v>0</v>
      </c>
      <c r="LHN165" s="10">
        <f>general_device_image.description</f>
        <v>0</v>
      </c>
      <c r="LHO165" s="10">
        <f>general_device_image.description</f>
        <v>0</v>
      </c>
      <c r="LHP165" s="10">
        <f>general_device_image.description</f>
        <v>0</v>
      </c>
      <c r="LHQ165" s="10">
        <f>general_device_image.description</f>
        <v>0</v>
      </c>
      <c r="LHR165" s="10">
        <f>general_device_image.description</f>
        <v>0</v>
      </c>
      <c r="LHS165" s="10">
        <f>general_device_image.description</f>
        <v>0</v>
      </c>
      <c r="LHT165" s="10">
        <f>general_device_image.description</f>
        <v>0</v>
      </c>
      <c r="LHU165" s="10">
        <f>general_device_image.description</f>
        <v>0</v>
      </c>
      <c r="LHV165" s="10">
        <f>general_device_image.description</f>
        <v>0</v>
      </c>
      <c r="LHW165" s="10">
        <f>general_device_image.description</f>
        <v>0</v>
      </c>
      <c r="LHX165" s="10">
        <f>general_device_image.description</f>
        <v>0</v>
      </c>
      <c r="LHY165" s="10">
        <f>general_device_image.description</f>
        <v>0</v>
      </c>
      <c r="LHZ165" s="10">
        <f>general_device_image.description</f>
        <v>0</v>
      </c>
      <c r="LIA165" s="10">
        <f>general_device_image.description</f>
        <v>0</v>
      </c>
      <c r="LIB165" s="10">
        <f>general_device_image.description</f>
        <v>0</v>
      </c>
      <c r="LIC165" s="10">
        <f>general_device_image.description</f>
        <v>0</v>
      </c>
      <c r="LID165" s="10">
        <f>general_device_image.description</f>
        <v>0</v>
      </c>
      <c r="LIE165" s="10">
        <f>general_device_image.description</f>
        <v>0</v>
      </c>
      <c r="LIF165" s="10">
        <f>general_device_image.description</f>
        <v>0</v>
      </c>
      <c r="LIG165" s="10">
        <f>general_device_image.description</f>
        <v>0</v>
      </c>
      <c r="LIH165" s="10">
        <f>general_device_image.description</f>
        <v>0</v>
      </c>
      <c r="LII165" s="10">
        <f>general_device_image.description</f>
        <v>0</v>
      </c>
      <c r="LIJ165" s="10">
        <f>general_device_image.description</f>
        <v>0</v>
      </c>
      <c r="LIK165" s="10">
        <f>general_device_image.description</f>
        <v>0</v>
      </c>
      <c r="LIL165" s="10">
        <f>general_device_image.description</f>
        <v>0</v>
      </c>
      <c r="LIM165" s="10">
        <f>general_device_image.description</f>
        <v>0</v>
      </c>
      <c r="LIN165" s="10">
        <f>general_device_image.description</f>
        <v>0</v>
      </c>
      <c r="LIO165" s="10">
        <f>general_device_image.description</f>
        <v>0</v>
      </c>
      <c r="LIP165" s="10">
        <f>general_device_image.description</f>
        <v>0</v>
      </c>
      <c r="LIQ165" s="10">
        <f>general_device_image.description</f>
        <v>0</v>
      </c>
      <c r="LIR165" s="10">
        <f>general_device_image.description</f>
        <v>0</v>
      </c>
      <c r="LIS165" s="10">
        <f>general_device_image.description</f>
        <v>0</v>
      </c>
      <c r="LIT165" s="10">
        <f>general_device_image.description</f>
        <v>0</v>
      </c>
      <c r="LIU165" s="10">
        <f>general_device_image.description</f>
        <v>0</v>
      </c>
      <c r="LIV165" s="10">
        <f>general_device_image.description</f>
        <v>0</v>
      </c>
      <c r="LIW165" s="10">
        <f>general_device_image.description</f>
        <v>0</v>
      </c>
      <c r="LIX165" s="10">
        <f>general_device_image.description</f>
        <v>0</v>
      </c>
      <c r="LIY165" s="10">
        <f>general_device_image.description</f>
        <v>0</v>
      </c>
      <c r="LIZ165" s="10">
        <f>general_device_image.description</f>
        <v>0</v>
      </c>
      <c r="LJA165" s="10">
        <f>general_device_image.description</f>
        <v>0</v>
      </c>
      <c r="LJB165" s="10">
        <f>general_device_image.description</f>
        <v>0</v>
      </c>
      <c r="LJC165" s="10">
        <f>general_device_image.description</f>
        <v>0</v>
      </c>
      <c r="LJD165" s="10">
        <f>general_device_image.description</f>
        <v>0</v>
      </c>
      <c r="LJE165" s="10">
        <f>general_device_image.description</f>
        <v>0</v>
      </c>
      <c r="LJF165" s="10">
        <f>general_device_image.description</f>
        <v>0</v>
      </c>
      <c r="LJG165" s="10">
        <f>general_device_image.description</f>
        <v>0</v>
      </c>
      <c r="LJH165" s="10">
        <f>general_device_image.description</f>
        <v>0</v>
      </c>
      <c r="LJI165" s="10">
        <f>general_device_image.description</f>
        <v>0</v>
      </c>
      <c r="LJJ165" s="10">
        <f>general_device_image.description</f>
        <v>0</v>
      </c>
      <c r="LJK165" s="10">
        <f>general_device_image.description</f>
        <v>0</v>
      </c>
      <c r="LJL165" s="10">
        <f>general_device_image.description</f>
        <v>0</v>
      </c>
      <c r="LJM165" s="10">
        <f>general_device_image.description</f>
        <v>0</v>
      </c>
      <c r="LJN165" s="10">
        <f>general_device_image.description</f>
        <v>0</v>
      </c>
      <c r="LJO165" s="10">
        <f>general_device_image.description</f>
        <v>0</v>
      </c>
      <c r="LJP165" s="10">
        <f>general_device_image.description</f>
        <v>0</v>
      </c>
      <c r="LJQ165" s="10">
        <f>general_device_image.description</f>
        <v>0</v>
      </c>
      <c r="LJR165" s="10">
        <f>general_device_image.description</f>
        <v>0</v>
      </c>
      <c r="LJS165" s="10">
        <f>general_device_image.description</f>
        <v>0</v>
      </c>
      <c r="LJT165" s="10">
        <f>general_device_image.description</f>
        <v>0</v>
      </c>
      <c r="LJU165" s="10">
        <f>general_device_image.description</f>
        <v>0</v>
      </c>
      <c r="LJV165" s="10">
        <f>general_device_image.description</f>
        <v>0</v>
      </c>
      <c r="LJW165" s="10">
        <f>general_device_image.description</f>
        <v>0</v>
      </c>
      <c r="LJX165" s="10">
        <f>general_device_image.description</f>
        <v>0</v>
      </c>
      <c r="LJY165" s="10">
        <f>general_device_image.description</f>
        <v>0</v>
      </c>
      <c r="LJZ165" s="10">
        <f>general_device_image.description</f>
        <v>0</v>
      </c>
      <c r="LKA165" s="10">
        <f>general_device_image.description</f>
        <v>0</v>
      </c>
      <c r="LKB165" s="10">
        <f>general_device_image.description</f>
        <v>0</v>
      </c>
      <c r="LKC165" s="10">
        <f>general_device_image.description</f>
        <v>0</v>
      </c>
      <c r="LKD165" s="10">
        <f>general_device_image.description</f>
        <v>0</v>
      </c>
      <c r="LKE165" s="10">
        <f>general_device_image.description</f>
        <v>0</v>
      </c>
      <c r="LKF165" s="10">
        <f>general_device_image.description</f>
        <v>0</v>
      </c>
      <c r="LKG165" s="10">
        <f>general_device_image.description</f>
        <v>0</v>
      </c>
      <c r="LKH165" s="10">
        <f>general_device_image.description</f>
        <v>0</v>
      </c>
      <c r="LKI165" s="10">
        <f>general_device_image.description</f>
        <v>0</v>
      </c>
      <c r="LKJ165" s="10">
        <f>general_device_image.description</f>
        <v>0</v>
      </c>
      <c r="LKK165" s="10">
        <f>general_device_image.description</f>
        <v>0</v>
      </c>
      <c r="LKL165" s="10">
        <f>general_device_image.description</f>
        <v>0</v>
      </c>
      <c r="LKM165" s="10">
        <f>general_device_image.description</f>
        <v>0</v>
      </c>
      <c r="LKN165" s="10">
        <f>general_device_image.description</f>
        <v>0</v>
      </c>
      <c r="LKO165" s="10">
        <f>general_device_image.description</f>
        <v>0</v>
      </c>
      <c r="LKP165" s="10">
        <f>general_device_image.description</f>
        <v>0</v>
      </c>
      <c r="LKQ165" s="10">
        <f>general_device_image.description</f>
        <v>0</v>
      </c>
      <c r="LKR165" s="10">
        <f>general_device_image.description</f>
        <v>0</v>
      </c>
      <c r="LKS165" s="10">
        <f>general_device_image.description</f>
        <v>0</v>
      </c>
      <c r="LKT165" s="10">
        <f>general_device_image.description</f>
        <v>0</v>
      </c>
      <c r="LKU165" s="10">
        <f>general_device_image.description</f>
        <v>0</v>
      </c>
      <c r="LKV165" s="10">
        <f>general_device_image.description</f>
        <v>0</v>
      </c>
      <c r="LKW165" s="10">
        <f>general_device_image.description</f>
        <v>0</v>
      </c>
      <c r="LKX165" s="10">
        <f>general_device_image.description</f>
        <v>0</v>
      </c>
      <c r="LKY165" s="10">
        <f>general_device_image.description</f>
        <v>0</v>
      </c>
      <c r="LKZ165" s="10">
        <f>general_device_image.description</f>
        <v>0</v>
      </c>
      <c r="LLA165" s="10">
        <f>general_device_image.description</f>
        <v>0</v>
      </c>
      <c r="LLB165" s="10">
        <f>general_device_image.description</f>
        <v>0</v>
      </c>
      <c r="LLC165" s="10">
        <f>general_device_image.description</f>
        <v>0</v>
      </c>
      <c r="LLD165" s="10">
        <f>general_device_image.description</f>
        <v>0</v>
      </c>
      <c r="LLE165" s="10">
        <f>general_device_image.description</f>
        <v>0</v>
      </c>
      <c r="LLF165" s="10">
        <f>general_device_image.description</f>
        <v>0</v>
      </c>
      <c r="LLG165" s="10">
        <f>general_device_image.description</f>
        <v>0</v>
      </c>
      <c r="LLH165" s="10">
        <f>general_device_image.description</f>
        <v>0</v>
      </c>
      <c r="LLI165" s="10">
        <f>general_device_image.description</f>
        <v>0</v>
      </c>
      <c r="LLJ165" s="10">
        <f>general_device_image.description</f>
        <v>0</v>
      </c>
      <c r="LLK165" s="10">
        <f>general_device_image.description</f>
        <v>0</v>
      </c>
      <c r="LLL165" s="10">
        <f>general_device_image.description</f>
        <v>0</v>
      </c>
      <c r="LLM165" s="10">
        <f>general_device_image.description</f>
        <v>0</v>
      </c>
      <c r="LLN165" s="10">
        <f>general_device_image.description</f>
        <v>0</v>
      </c>
      <c r="LLO165" s="10">
        <f>general_device_image.description</f>
        <v>0</v>
      </c>
      <c r="LLP165" s="10">
        <f>general_device_image.description</f>
        <v>0</v>
      </c>
      <c r="LLQ165" s="10">
        <f>general_device_image.description</f>
        <v>0</v>
      </c>
      <c r="LLR165" s="10">
        <f>general_device_image.description</f>
        <v>0</v>
      </c>
      <c r="LLS165" s="10">
        <f>general_device_image.description</f>
        <v>0</v>
      </c>
      <c r="LLT165" s="10">
        <f>general_device_image.description</f>
        <v>0</v>
      </c>
      <c r="LLU165" s="10">
        <f>general_device_image.description</f>
        <v>0</v>
      </c>
      <c r="LLV165" s="10">
        <f>general_device_image.description</f>
        <v>0</v>
      </c>
      <c r="LLW165" s="10">
        <f>general_device_image.description</f>
        <v>0</v>
      </c>
      <c r="LLX165" s="10">
        <f>general_device_image.description</f>
        <v>0</v>
      </c>
      <c r="LLY165" s="10">
        <f>general_device_image.description</f>
        <v>0</v>
      </c>
      <c r="LLZ165" s="10">
        <f>general_device_image.description</f>
        <v>0</v>
      </c>
      <c r="LMA165" s="10">
        <f>general_device_image.description</f>
        <v>0</v>
      </c>
      <c r="LMB165" s="10">
        <f>general_device_image.description</f>
        <v>0</v>
      </c>
      <c r="LMC165" s="10">
        <f>general_device_image.description</f>
        <v>0</v>
      </c>
      <c r="LMD165" s="10">
        <f>general_device_image.description</f>
        <v>0</v>
      </c>
      <c r="LME165" s="10">
        <f>general_device_image.description</f>
        <v>0</v>
      </c>
      <c r="LMF165" s="10">
        <f>general_device_image.description</f>
        <v>0</v>
      </c>
      <c r="LMG165" s="10">
        <f>general_device_image.description</f>
        <v>0</v>
      </c>
      <c r="LMH165" s="10">
        <f>general_device_image.description</f>
        <v>0</v>
      </c>
      <c r="LMI165" s="10">
        <f>general_device_image.description</f>
        <v>0</v>
      </c>
      <c r="LMJ165" s="10">
        <f>general_device_image.description</f>
        <v>0</v>
      </c>
      <c r="LMK165" s="10">
        <f>general_device_image.description</f>
        <v>0</v>
      </c>
      <c r="LML165" s="10">
        <f>general_device_image.description</f>
        <v>0</v>
      </c>
      <c r="LMM165" s="10">
        <f>general_device_image.description</f>
        <v>0</v>
      </c>
      <c r="LMN165" s="10">
        <f>general_device_image.description</f>
        <v>0</v>
      </c>
      <c r="LMO165" s="10">
        <f>general_device_image.description</f>
        <v>0</v>
      </c>
      <c r="LMP165" s="10">
        <f>general_device_image.description</f>
        <v>0</v>
      </c>
      <c r="LMQ165" s="10">
        <f>general_device_image.description</f>
        <v>0</v>
      </c>
      <c r="LMR165" s="10">
        <f>general_device_image.description</f>
        <v>0</v>
      </c>
      <c r="LMS165" s="10">
        <f>general_device_image.description</f>
        <v>0</v>
      </c>
      <c r="LMT165" s="10">
        <f>general_device_image.description</f>
        <v>0</v>
      </c>
      <c r="LMU165" s="10">
        <f>general_device_image.description</f>
        <v>0</v>
      </c>
      <c r="LMV165" s="10">
        <f>general_device_image.description</f>
        <v>0</v>
      </c>
      <c r="LMW165" s="10">
        <f>general_device_image.description</f>
        <v>0</v>
      </c>
      <c r="LMX165" s="10">
        <f>general_device_image.description</f>
        <v>0</v>
      </c>
      <c r="LMY165" s="10">
        <f>general_device_image.description</f>
        <v>0</v>
      </c>
      <c r="LMZ165" s="10">
        <f>general_device_image.description</f>
        <v>0</v>
      </c>
      <c r="LNA165" s="10">
        <f>general_device_image.description</f>
        <v>0</v>
      </c>
      <c r="LNB165" s="10">
        <f>general_device_image.description</f>
        <v>0</v>
      </c>
      <c r="LNC165" s="10">
        <f>general_device_image.description</f>
        <v>0</v>
      </c>
      <c r="LND165" s="10">
        <f>general_device_image.description</f>
        <v>0</v>
      </c>
      <c r="LNE165" s="10">
        <f>general_device_image.description</f>
        <v>0</v>
      </c>
      <c r="LNF165" s="10">
        <f>general_device_image.description</f>
        <v>0</v>
      </c>
      <c r="LNG165" s="10">
        <f>general_device_image.description</f>
        <v>0</v>
      </c>
      <c r="LNH165" s="10">
        <f>general_device_image.description</f>
        <v>0</v>
      </c>
      <c r="LNI165" s="10">
        <f>general_device_image.description</f>
        <v>0</v>
      </c>
      <c r="LNJ165" s="10">
        <f>general_device_image.description</f>
        <v>0</v>
      </c>
      <c r="LNK165" s="10">
        <f>general_device_image.description</f>
        <v>0</v>
      </c>
      <c r="LNL165" s="10">
        <f>general_device_image.description</f>
        <v>0</v>
      </c>
      <c r="LNM165" s="10">
        <f>general_device_image.description</f>
        <v>0</v>
      </c>
      <c r="LNN165" s="10">
        <f>general_device_image.description</f>
        <v>0</v>
      </c>
      <c r="LNO165" s="10">
        <f>general_device_image.description</f>
        <v>0</v>
      </c>
      <c r="LNP165" s="10">
        <f>general_device_image.description</f>
        <v>0</v>
      </c>
      <c r="LNQ165" s="10">
        <f>general_device_image.description</f>
        <v>0</v>
      </c>
      <c r="LNR165" s="10">
        <f>general_device_image.description</f>
        <v>0</v>
      </c>
      <c r="LNS165" s="10">
        <f>general_device_image.description</f>
        <v>0</v>
      </c>
      <c r="LNT165" s="10">
        <f>general_device_image.description</f>
        <v>0</v>
      </c>
      <c r="LNU165" s="10">
        <f>general_device_image.description</f>
        <v>0</v>
      </c>
      <c r="LNV165" s="10">
        <f>general_device_image.description</f>
        <v>0</v>
      </c>
      <c r="LNW165" s="10">
        <f>general_device_image.description</f>
        <v>0</v>
      </c>
      <c r="LNX165" s="10">
        <f>general_device_image.description</f>
        <v>0</v>
      </c>
      <c r="LNY165" s="10">
        <f>general_device_image.description</f>
        <v>0</v>
      </c>
      <c r="LNZ165" s="10">
        <f>general_device_image.description</f>
        <v>0</v>
      </c>
      <c r="LOA165" s="10">
        <f>general_device_image.description</f>
        <v>0</v>
      </c>
      <c r="LOB165" s="10">
        <f>general_device_image.description</f>
        <v>0</v>
      </c>
      <c r="LOC165" s="10">
        <f>general_device_image.description</f>
        <v>0</v>
      </c>
      <c r="LOD165" s="10">
        <f>general_device_image.description</f>
        <v>0</v>
      </c>
      <c r="LOE165" s="10">
        <f>general_device_image.description</f>
        <v>0</v>
      </c>
      <c r="LOF165" s="10">
        <f>general_device_image.description</f>
        <v>0</v>
      </c>
      <c r="LOG165" s="10">
        <f>general_device_image.description</f>
        <v>0</v>
      </c>
      <c r="LOH165" s="10">
        <f>general_device_image.description</f>
        <v>0</v>
      </c>
      <c r="LOI165" s="10">
        <f>general_device_image.description</f>
        <v>0</v>
      </c>
      <c r="LOJ165" s="10">
        <f>general_device_image.description</f>
        <v>0</v>
      </c>
      <c r="LOK165" s="10">
        <f>general_device_image.description</f>
        <v>0</v>
      </c>
      <c r="LOL165" s="10">
        <f>general_device_image.description</f>
        <v>0</v>
      </c>
      <c r="LOM165" s="10">
        <f>general_device_image.description</f>
        <v>0</v>
      </c>
      <c r="LON165" s="10">
        <f>general_device_image.description</f>
        <v>0</v>
      </c>
      <c r="LOO165" s="10">
        <f>general_device_image.description</f>
        <v>0</v>
      </c>
      <c r="LOP165" s="10">
        <f>general_device_image.description</f>
        <v>0</v>
      </c>
      <c r="LOQ165" s="10">
        <f>general_device_image.description</f>
        <v>0</v>
      </c>
      <c r="LOR165" s="10">
        <f>general_device_image.description</f>
        <v>0</v>
      </c>
      <c r="LOS165" s="10">
        <f>general_device_image.description</f>
        <v>0</v>
      </c>
      <c r="LOT165" s="10">
        <f>general_device_image.description</f>
        <v>0</v>
      </c>
      <c r="LOU165" s="10">
        <f>general_device_image.description</f>
        <v>0</v>
      </c>
      <c r="LOV165" s="10">
        <f>general_device_image.description</f>
        <v>0</v>
      </c>
      <c r="LOW165" s="10">
        <f>general_device_image.description</f>
        <v>0</v>
      </c>
      <c r="LOX165" s="10">
        <f>general_device_image.description</f>
        <v>0</v>
      </c>
      <c r="LOY165" s="10">
        <f>general_device_image.description</f>
        <v>0</v>
      </c>
      <c r="LOZ165" s="10">
        <f>general_device_image.description</f>
        <v>0</v>
      </c>
      <c r="LPA165" s="10">
        <f>general_device_image.description</f>
        <v>0</v>
      </c>
      <c r="LPB165" s="10">
        <f>general_device_image.description</f>
        <v>0</v>
      </c>
      <c r="LPC165" s="10">
        <f>general_device_image.description</f>
        <v>0</v>
      </c>
      <c r="LPD165" s="10">
        <f>general_device_image.description</f>
        <v>0</v>
      </c>
      <c r="LPE165" s="10">
        <f>general_device_image.description</f>
        <v>0</v>
      </c>
      <c r="LPF165" s="10">
        <f>general_device_image.description</f>
        <v>0</v>
      </c>
      <c r="LPG165" s="10">
        <f>general_device_image.description</f>
        <v>0</v>
      </c>
      <c r="LPH165" s="10">
        <f>general_device_image.description</f>
        <v>0</v>
      </c>
      <c r="LPI165" s="10">
        <f>general_device_image.description</f>
        <v>0</v>
      </c>
      <c r="LPJ165" s="10">
        <f>general_device_image.description</f>
        <v>0</v>
      </c>
      <c r="LPK165" s="10">
        <f>general_device_image.description</f>
        <v>0</v>
      </c>
      <c r="LPL165" s="10">
        <f>general_device_image.description</f>
        <v>0</v>
      </c>
      <c r="LPM165" s="10">
        <f>general_device_image.description</f>
        <v>0</v>
      </c>
      <c r="LPN165" s="10">
        <f>general_device_image.description</f>
        <v>0</v>
      </c>
      <c r="LPO165" s="10">
        <f>general_device_image.description</f>
        <v>0</v>
      </c>
      <c r="LPP165" s="10">
        <f>general_device_image.description</f>
        <v>0</v>
      </c>
      <c r="LPQ165" s="10">
        <f>general_device_image.description</f>
        <v>0</v>
      </c>
      <c r="LPR165" s="10">
        <f>general_device_image.description</f>
        <v>0</v>
      </c>
      <c r="LPS165" s="10">
        <f>general_device_image.description</f>
        <v>0</v>
      </c>
      <c r="LPT165" s="10">
        <f>general_device_image.description</f>
        <v>0</v>
      </c>
      <c r="LPU165" s="10">
        <f>general_device_image.description</f>
        <v>0</v>
      </c>
      <c r="LPV165" s="10">
        <f>general_device_image.description</f>
        <v>0</v>
      </c>
      <c r="LPW165" s="10">
        <f>general_device_image.description</f>
        <v>0</v>
      </c>
      <c r="LPX165" s="10">
        <f>general_device_image.description</f>
        <v>0</v>
      </c>
      <c r="LPY165" s="10">
        <f>general_device_image.description</f>
        <v>0</v>
      </c>
      <c r="LPZ165" s="10">
        <f>general_device_image.description</f>
        <v>0</v>
      </c>
      <c r="LQA165" s="10">
        <f>general_device_image.description</f>
        <v>0</v>
      </c>
      <c r="LQB165" s="10">
        <f>general_device_image.description</f>
        <v>0</v>
      </c>
      <c r="LQC165" s="10">
        <f>general_device_image.description</f>
        <v>0</v>
      </c>
      <c r="LQD165" s="10">
        <f>general_device_image.description</f>
        <v>0</v>
      </c>
      <c r="LQE165" s="10">
        <f>general_device_image.description</f>
        <v>0</v>
      </c>
      <c r="LQF165" s="10">
        <f>general_device_image.description</f>
        <v>0</v>
      </c>
      <c r="LQG165" s="10">
        <f>general_device_image.description</f>
        <v>0</v>
      </c>
      <c r="LQH165" s="10">
        <f>general_device_image.description</f>
        <v>0</v>
      </c>
      <c r="LQI165" s="10">
        <f>general_device_image.description</f>
        <v>0</v>
      </c>
      <c r="LQJ165" s="10">
        <f>general_device_image.description</f>
        <v>0</v>
      </c>
      <c r="LQK165" s="10">
        <f>general_device_image.description</f>
        <v>0</v>
      </c>
      <c r="LQL165" s="10">
        <f>general_device_image.description</f>
        <v>0</v>
      </c>
      <c r="LQM165" s="10">
        <f>general_device_image.description</f>
        <v>0</v>
      </c>
      <c r="LQN165" s="10">
        <f>general_device_image.description</f>
        <v>0</v>
      </c>
      <c r="LQO165" s="10">
        <f>general_device_image.description</f>
        <v>0</v>
      </c>
      <c r="LQP165" s="10">
        <f>general_device_image.description</f>
        <v>0</v>
      </c>
      <c r="LQQ165" s="10">
        <f>general_device_image.description</f>
        <v>0</v>
      </c>
      <c r="LQR165" s="10">
        <f>general_device_image.description</f>
        <v>0</v>
      </c>
      <c r="LQS165" s="10">
        <f>general_device_image.description</f>
        <v>0</v>
      </c>
      <c r="LQT165" s="10">
        <f>general_device_image.description</f>
        <v>0</v>
      </c>
      <c r="LQU165" s="10">
        <f>general_device_image.description</f>
        <v>0</v>
      </c>
      <c r="LQV165" s="10">
        <f>general_device_image.description</f>
        <v>0</v>
      </c>
      <c r="LQW165" s="10">
        <f>general_device_image.description</f>
        <v>0</v>
      </c>
      <c r="LQX165" s="10">
        <f>general_device_image.description</f>
        <v>0</v>
      </c>
      <c r="LQY165" s="10">
        <f>general_device_image.description</f>
        <v>0</v>
      </c>
      <c r="LQZ165" s="10">
        <f>general_device_image.description</f>
        <v>0</v>
      </c>
      <c r="LRA165" s="10">
        <f>general_device_image.description</f>
        <v>0</v>
      </c>
      <c r="LRB165" s="10">
        <f>general_device_image.description</f>
        <v>0</v>
      </c>
      <c r="LRC165" s="10">
        <f>general_device_image.description</f>
        <v>0</v>
      </c>
      <c r="LRD165" s="10">
        <f>general_device_image.description</f>
        <v>0</v>
      </c>
      <c r="LRE165" s="10">
        <f>general_device_image.description</f>
        <v>0</v>
      </c>
      <c r="LRF165" s="10">
        <f>general_device_image.description</f>
        <v>0</v>
      </c>
      <c r="LRG165" s="10">
        <f>general_device_image.description</f>
        <v>0</v>
      </c>
      <c r="LRH165" s="10">
        <f>general_device_image.description</f>
        <v>0</v>
      </c>
      <c r="LRI165" s="10">
        <f>general_device_image.description</f>
        <v>0</v>
      </c>
      <c r="LRJ165" s="10">
        <f>general_device_image.description</f>
        <v>0</v>
      </c>
      <c r="LRK165" s="10">
        <f>general_device_image.description</f>
        <v>0</v>
      </c>
      <c r="LRL165" s="10">
        <f>general_device_image.description</f>
        <v>0</v>
      </c>
      <c r="LRM165" s="10">
        <f>general_device_image.description</f>
        <v>0</v>
      </c>
      <c r="LRN165" s="10">
        <f>general_device_image.description</f>
        <v>0</v>
      </c>
      <c r="LRO165" s="10">
        <f>general_device_image.description</f>
        <v>0</v>
      </c>
      <c r="LRP165" s="10">
        <f>general_device_image.description</f>
        <v>0</v>
      </c>
      <c r="LRQ165" s="10">
        <f>general_device_image.description</f>
        <v>0</v>
      </c>
      <c r="LRR165" s="10">
        <f>general_device_image.description</f>
        <v>0</v>
      </c>
      <c r="LRS165" s="10">
        <f>general_device_image.description</f>
        <v>0</v>
      </c>
      <c r="LRT165" s="10">
        <f>general_device_image.description</f>
        <v>0</v>
      </c>
      <c r="LRU165" s="10">
        <f>general_device_image.description</f>
        <v>0</v>
      </c>
      <c r="LRV165" s="10">
        <f>general_device_image.description</f>
        <v>0</v>
      </c>
      <c r="LRW165" s="10">
        <f>general_device_image.description</f>
        <v>0</v>
      </c>
      <c r="LRX165" s="10">
        <f>general_device_image.description</f>
        <v>0</v>
      </c>
      <c r="LRY165" s="10">
        <f>general_device_image.description</f>
        <v>0</v>
      </c>
      <c r="LRZ165" s="10">
        <f>general_device_image.description</f>
        <v>0</v>
      </c>
      <c r="LSA165" s="10">
        <f>general_device_image.description</f>
        <v>0</v>
      </c>
      <c r="LSB165" s="10">
        <f>general_device_image.description</f>
        <v>0</v>
      </c>
      <c r="LSC165" s="10">
        <f>general_device_image.description</f>
        <v>0</v>
      </c>
      <c r="LSD165" s="10">
        <f>general_device_image.description</f>
        <v>0</v>
      </c>
      <c r="LSE165" s="10">
        <f>general_device_image.description</f>
        <v>0</v>
      </c>
      <c r="LSF165" s="10">
        <f>general_device_image.description</f>
        <v>0</v>
      </c>
      <c r="LSG165" s="10">
        <f>general_device_image.description</f>
        <v>0</v>
      </c>
      <c r="LSH165" s="10">
        <f>general_device_image.description</f>
        <v>0</v>
      </c>
      <c r="LSI165" s="10">
        <f>general_device_image.description</f>
        <v>0</v>
      </c>
      <c r="LSJ165" s="10">
        <f>general_device_image.description</f>
        <v>0</v>
      </c>
      <c r="LSK165" s="10">
        <f>general_device_image.description</f>
        <v>0</v>
      </c>
      <c r="LSL165" s="10">
        <f>general_device_image.description</f>
        <v>0</v>
      </c>
      <c r="LSM165" s="10">
        <f>general_device_image.description</f>
        <v>0</v>
      </c>
      <c r="LSN165" s="10">
        <f>general_device_image.description</f>
        <v>0</v>
      </c>
      <c r="LSO165" s="10">
        <f>general_device_image.description</f>
        <v>0</v>
      </c>
      <c r="LSP165" s="10">
        <f>general_device_image.description</f>
        <v>0</v>
      </c>
      <c r="LSQ165" s="10">
        <f>general_device_image.description</f>
        <v>0</v>
      </c>
      <c r="LSR165" s="10">
        <f>general_device_image.description</f>
        <v>0</v>
      </c>
      <c r="LSS165" s="10">
        <f>general_device_image.description</f>
        <v>0</v>
      </c>
      <c r="LST165" s="10">
        <f>general_device_image.description</f>
        <v>0</v>
      </c>
      <c r="LSU165" s="10">
        <f>general_device_image.description</f>
        <v>0</v>
      </c>
      <c r="LSV165" s="10">
        <f>general_device_image.description</f>
        <v>0</v>
      </c>
      <c r="LSW165" s="10">
        <f>general_device_image.description</f>
        <v>0</v>
      </c>
      <c r="LSX165" s="10">
        <f>general_device_image.description</f>
        <v>0</v>
      </c>
      <c r="LSY165" s="10">
        <f>general_device_image.description</f>
        <v>0</v>
      </c>
      <c r="LSZ165" s="10">
        <f>general_device_image.description</f>
        <v>0</v>
      </c>
      <c r="LTA165" s="10">
        <f>general_device_image.description</f>
        <v>0</v>
      </c>
      <c r="LTB165" s="10">
        <f>general_device_image.description</f>
        <v>0</v>
      </c>
      <c r="LTC165" s="10">
        <f>general_device_image.description</f>
        <v>0</v>
      </c>
      <c r="LTD165" s="10">
        <f>general_device_image.description</f>
        <v>0</v>
      </c>
      <c r="LTE165" s="10">
        <f>general_device_image.description</f>
        <v>0</v>
      </c>
      <c r="LTF165" s="10">
        <f>general_device_image.description</f>
        <v>0</v>
      </c>
      <c r="LTG165" s="10">
        <f>general_device_image.description</f>
        <v>0</v>
      </c>
      <c r="LTH165" s="10">
        <f>general_device_image.description</f>
        <v>0</v>
      </c>
      <c r="LTI165" s="10">
        <f>general_device_image.description</f>
        <v>0</v>
      </c>
      <c r="LTJ165" s="10">
        <f>general_device_image.description</f>
        <v>0</v>
      </c>
      <c r="LTK165" s="10">
        <f>general_device_image.description</f>
        <v>0</v>
      </c>
      <c r="LTL165" s="10">
        <f>general_device_image.description</f>
        <v>0</v>
      </c>
      <c r="LTM165" s="10">
        <f>general_device_image.description</f>
        <v>0</v>
      </c>
      <c r="LTN165" s="10">
        <f>general_device_image.description</f>
        <v>0</v>
      </c>
      <c r="LTO165" s="10">
        <f>general_device_image.description</f>
        <v>0</v>
      </c>
      <c r="LTP165" s="10">
        <f>general_device_image.description</f>
        <v>0</v>
      </c>
      <c r="LTQ165" s="10">
        <f>general_device_image.description</f>
        <v>0</v>
      </c>
      <c r="LTR165" s="10">
        <f>general_device_image.description</f>
        <v>0</v>
      </c>
      <c r="LTS165" s="10">
        <f>general_device_image.description</f>
        <v>0</v>
      </c>
      <c r="LTT165" s="10">
        <f>general_device_image.description</f>
        <v>0</v>
      </c>
      <c r="LTU165" s="10">
        <f>general_device_image.description</f>
        <v>0</v>
      </c>
      <c r="LTV165" s="10">
        <f>general_device_image.description</f>
        <v>0</v>
      </c>
      <c r="LTW165" s="10">
        <f>general_device_image.description</f>
        <v>0</v>
      </c>
      <c r="LTX165" s="10">
        <f>general_device_image.description</f>
        <v>0</v>
      </c>
      <c r="LTY165" s="10">
        <f>general_device_image.description</f>
        <v>0</v>
      </c>
      <c r="LTZ165" s="10">
        <f>general_device_image.description</f>
        <v>0</v>
      </c>
      <c r="LUA165" s="10">
        <f>general_device_image.description</f>
        <v>0</v>
      </c>
      <c r="LUB165" s="10">
        <f>general_device_image.description</f>
        <v>0</v>
      </c>
      <c r="LUC165" s="10">
        <f>general_device_image.description</f>
        <v>0</v>
      </c>
      <c r="LUD165" s="10">
        <f>general_device_image.description</f>
        <v>0</v>
      </c>
      <c r="LUE165" s="10">
        <f>general_device_image.description</f>
        <v>0</v>
      </c>
      <c r="LUF165" s="10">
        <f>general_device_image.description</f>
        <v>0</v>
      </c>
      <c r="LUG165" s="10">
        <f>general_device_image.description</f>
        <v>0</v>
      </c>
      <c r="LUH165" s="10">
        <f>general_device_image.description</f>
        <v>0</v>
      </c>
      <c r="LUI165" s="10">
        <f>general_device_image.description</f>
        <v>0</v>
      </c>
      <c r="LUJ165" s="10">
        <f>general_device_image.description</f>
        <v>0</v>
      </c>
      <c r="LUK165" s="10">
        <f>general_device_image.description</f>
        <v>0</v>
      </c>
      <c r="LUL165" s="10">
        <f>general_device_image.description</f>
        <v>0</v>
      </c>
      <c r="LUM165" s="10">
        <f>general_device_image.description</f>
        <v>0</v>
      </c>
      <c r="LUN165" s="10">
        <f>general_device_image.description</f>
        <v>0</v>
      </c>
      <c r="LUO165" s="10">
        <f>general_device_image.description</f>
        <v>0</v>
      </c>
      <c r="LUP165" s="10">
        <f>general_device_image.description</f>
        <v>0</v>
      </c>
      <c r="LUQ165" s="10">
        <f>general_device_image.description</f>
        <v>0</v>
      </c>
      <c r="LUR165" s="10">
        <f>general_device_image.description</f>
        <v>0</v>
      </c>
      <c r="LUS165" s="10">
        <f>general_device_image.description</f>
        <v>0</v>
      </c>
      <c r="LUT165" s="10">
        <f>general_device_image.description</f>
        <v>0</v>
      </c>
      <c r="LUU165" s="10">
        <f>general_device_image.description</f>
        <v>0</v>
      </c>
      <c r="LUV165" s="10">
        <f>general_device_image.description</f>
        <v>0</v>
      </c>
      <c r="LUW165" s="10">
        <f>general_device_image.description</f>
        <v>0</v>
      </c>
      <c r="LUX165" s="10">
        <f>general_device_image.description</f>
        <v>0</v>
      </c>
      <c r="LUY165" s="10">
        <f>general_device_image.description</f>
        <v>0</v>
      </c>
      <c r="LUZ165" s="10">
        <f>general_device_image.description</f>
        <v>0</v>
      </c>
      <c r="LVA165" s="10">
        <f>general_device_image.description</f>
        <v>0</v>
      </c>
      <c r="LVB165" s="10">
        <f>general_device_image.description</f>
        <v>0</v>
      </c>
      <c r="LVC165" s="10">
        <f>general_device_image.description</f>
        <v>0</v>
      </c>
      <c r="LVD165" s="10">
        <f>general_device_image.description</f>
        <v>0</v>
      </c>
      <c r="LVE165" s="10">
        <f>general_device_image.description</f>
        <v>0</v>
      </c>
      <c r="LVF165" s="10">
        <f>general_device_image.description</f>
        <v>0</v>
      </c>
      <c r="LVG165" s="10">
        <f>general_device_image.description</f>
        <v>0</v>
      </c>
      <c r="LVH165" s="10">
        <f>general_device_image.description</f>
        <v>0</v>
      </c>
      <c r="LVI165" s="10">
        <f>general_device_image.description</f>
        <v>0</v>
      </c>
      <c r="LVJ165" s="10">
        <f>general_device_image.description</f>
        <v>0</v>
      </c>
      <c r="LVK165" s="10">
        <f>general_device_image.description</f>
        <v>0</v>
      </c>
      <c r="LVL165" s="10">
        <f>general_device_image.description</f>
        <v>0</v>
      </c>
      <c r="LVM165" s="10">
        <f>general_device_image.description</f>
        <v>0</v>
      </c>
      <c r="LVN165" s="10">
        <f>general_device_image.description</f>
        <v>0</v>
      </c>
      <c r="LVO165" s="10">
        <f>general_device_image.description</f>
        <v>0</v>
      </c>
      <c r="LVP165" s="10">
        <f>general_device_image.description</f>
        <v>0</v>
      </c>
      <c r="LVQ165" s="10">
        <f>general_device_image.description</f>
        <v>0</v>
      </c>
      <c r="LVR165" s="10">
        <f>general_device_image.description</f>
        <v>0</v>
      </c>
      <c r="LVS165" s="10">
        <f>general_device_image.description</f>
        <v>0</v>
      </c>
      <c r="LVT165" s="10">
        <f>general_device_image.description</f>
        <v>0</v>
      </c>
      <c r="LVU165" s="10">
        <f>general_device_image.description</f>
        <v>0</v>
      </c>
      <c r="LVV165" s="10">
        <f>general_device_image.description</f>
        <v>0</v>
      </c>
      <c r="LVW165" s="10">
        <f>general_device_image.description</f>
        <v>0</v>
      </c>
      <c r="LVX165" s="10">
        <f>general_device_image.description</f>
        <v>0</v>
      </c>
      <c r="LVY165" s="10">
        <f>general_device_image.description</f>
        <v>0</v>
      </c>
      <c r="LVZ165" s="10">
        <f>general_device_image.description</f>
        <v>0</v>
      </c>
      <c r="LWA165" s="10">
        <f>general_device_image.description</f>
        <v>0</v>
      </c>
      <c r="LWB165" s="10">
        <f>general_device_image.description</f>
        <v>0</v>
      </c>
      <c r="LWC165" s="10">
        <f>general_device_image.description</f>
        <v>0</v>
      </c>
      <c r="LWD165" s="10">
        <f>general_device_image.description</f>
        <v>0</v>
      </c>
      <c r="LWE165" s="10">
        <f>general_device_image.description</f>
        <v>0</v>
      </c>
      <c r="LWF165" s="10">
        <f>general_device_image.description</f>
        <v>0</v>
      </c>
      <c r="LWG165" s="10">
        <f>general_device_image.description</f>
        <v>0</v>
      </c>
      <c r="LWH165" s="10">
        <f>general_device_image.description</f>
        <v>0</v>
      </c>
      <c r="LWI165" s="10">
        <f>general_device_image.description</f>
        <v>0</v>
      </c>
      <c r="LWJ165" s="10">
        <f>general_device_image.description</f>
        <v>0</v>
      </c>
      <c r="LWK165" s="10">
        <f>general_device_image.description</f>
        <v>0</v>
      </c>
      <c r="LWL165" s="10">
        <f>general_device_image.description</f>
        <v>0</v>
      </c>
      <c r="LWM165" s="10">
        <f>general_device_image.description</f>
        <v>0</v>
      </c>
      <c r="LWN165" s="10">
        <f>general_device_image.description</f>
        <v>0</v>
      </c>
      <c r="LWO165" s="10">
        <f>general_device_image.description</f>
        <v>0</v>
      </c>
      <c r="LWP165" s="10">
        <f>general_device_image.description</f>
        <v>0</v>
      </c>
      <c r="LWQ165" s="10">
        <f>general_device_image.description</f>
        <v>0</v>
      </c>
      <c r="LWR165" s="10">
        <f>general_device_image.description</f>
        <v>0</v>
      </c>
      <c r="LWS165" s="10">
        <f>general_device_image.description</f>
        <v>0</v>
      </c>
      <c r="LWT165" s="10">
        <f>general_device_image.description</f>
        <v>0</v>
      </c>
      <c r="LWU165" s="10">
        <f>general_device_image.description</f>
        <v>0</v>
      </c>
      <c r="LWV165" s="10">
        <f>general_device_image.description</f>
        <v>0</v>
      </c>
      <c r="LWW165" s="10">
        <f>general_device_image.description</f>
        <v>0</v>
      </c>
      <c r="LWX165" s="10">
        <f>general_device_image.description</f>
        <v>0</v>
      </c>
      <c r="LWY165" s="10">
        <f>general_device_image.description</f>
        <v>0</v>
      </c>
      <c r="LWZ165" s="10">
        <f>general_device_image.description</f>
        <v>0</v>
      </c>
      <c r="LXA165" s="10">
        <f>general_device_image.description</f>
        <v>0</v>
      </c>
      <c r="LXB165" s="10">
        <f>general_device_image.description</f>
        <v>0</v>
      </c>
      <c r="LXC165" s="10">
        <f>general_device_image.description</f>
        <v>0</v>
      </c>
      <c r="LXD165" s="10">
        <f>general_device_image.description</f>
        <v>0</v>
      </c>
      <c r="LXE165" s="10">
        <f>general_device_image.description</f>
        <v>0</v>
      </c>
      <c r="LXF165" s="10">
        <f>general_device_image.description</f>
        <v>0</v>
      </c>
      <c r="LXG165" s="10">
        <f>general_device_image.description</f>
        <v>0</v>
      </c>
      <c r="LXH165" s="10">
        <f>general_device_image.description</f>
        <v>0</v>
      </c>
      <c r="LXI165" s="10">
        <f>general_device_image.description</f>
        <v>0</v>
      </c>
      <c r="LXJ165" s="10">
        <f>general_device_image.description</f>
        <v>0</v>
      </c>
      <c r="LXK165" s="10">
        <f>general_device_image.description</f>
        <v>0</v>
      </c>
      <c r="LXL165" s="10">
        <f>general_device_image.description</f>
        <v>0</v>
      </c>
      <c r="LXM165" s="10">
        <f>general_device_image.description</f>
        <v>0</v>
      </c>
      <c r="LXN165" s="10">
        <f>general_device_image.description</f>
        <v>0</v>
      </c>
      <c r="LXO165" s="10">
        <f>general_device_image.description</f>
        <v>0</v>
      </c>
      <c r="LXP165" s="10">
        <f>general_device_image.description</f>
        <v>0</v>
      </c>
      <c r="LXQ165" s="10">
        <f>general_device_image.description</f>
        <v>0</v>
      </c>
      <c r="LXR165" s="10">
        <f>general_device_image.description</f>
        <v>0</v>
      </c>
      <c r="LXS165" s="10">
        <f>general_device_image.description</f>
        <v>0</v>
      </c>
      <c r="LXT165" s="10">
        <f>general_device_image.description</f>
        <v>0</v>
      </c>
      <c r="LXU165" s="10">
        <f>general_device_image.description</f>
        <v>0</v>
      </c>
      <c r="LXV165" s="10">
        <f>general_device_image.description</f>
        <v>0</v>
      </c>
      <c r="LXW165" s="10">
        <f>general_device_image.description</f>
        <v>0</v>
      </c>
      <c r="LXX165" s="10">
        <f>general_device_image.description</f>
        <v>0</v>
      </c>
      <c r="LXY165" s="10">
        <f>general_device_image.description</f>
        <v>0</v>
      </c>
      <c r="LXZ165" s="10">
        <f>general_device_image.description</f>
        <v>0</v>
      </c>
      <c r="LYA165" s="10">
        <f>general_device_image.description</f>
        <v>0</v>
      </c>
      <c r="LYB165" s="10">
        <f>general_device_image.description</f>
        <v>0</v>
      </c>
      <c r="LYC165" s="10">
        <f>general_device_image.description</f>
        <v>0</v>
      </c>
      <c r="LYD165" s="10">
        <f>general_device_image.description</f>
        <v>0</v>
      </c>
      <c r="LYE165" s="10">
        <f>general_device_image.description</f>
        <v>0</v>
      </c>
      <c r="LYF165" s="10">
        <f>general_device_image.description</f>
        <v>0</v>
      </c>
      <c r="LYG165" s="10">
        <f>general_device_image.description</f>
        <v>0</v>
      </c>
      <c r="LYH165" s="10">
        <f>general_device_image.description</f>
        <v>0</v>
      </c>
      <c r="LYI165" s="10">
        <f>general_device_image.description</f>
        <v>0</v>
      </c>
      <c r="LYJ165" s="10">
        <f>general_device_image.description</f>
        <v>0</v>
      </c>
      <c r="LYK165" s="10">
        <f>general_device_image.description</f>
        <v>0</v>
      </c>
      <c r="LYL165" s="10">
        <f>general_device_image.description</f>
        <v>0</v>
      </c>
      <c r="LYM165" s="10">
        <f>general_device_image.description</f>
        <v>0</v>
      </c>
      <c r="LYN165" s="10">
        <f>general_device_image.description</f>
        <v>0</v>
      </c>
      <c r="LYO165" s="10">
        <f>general_device_image.description</f>
        <v>0</v>
      </c>
      <c r="LYP165" s="10">
        <f>general_device_image.description</f>
        <v>0</v>
      </c>
      <c r="LYQ165" s="10">
        <f>general_device_image.description</f>
        <v>0</v>
      </c>
      <c r="LYR165" s="10">
        <f>general_device_image.description</f>
        <v>0</v>
      </c>
      <c r="LYS165" s="10">
        <f>general_device_image.description</f>
        <v>0</v>
      </c>
      <c r="LYT165" s="10">
        <f>general_device_image.description</f>
        <v>0</v>
      </c>
      <c r="LYU165" s="10">
        <f>general_device_image.description</f>
        <v>0</v>
      </c>
      <c r="LYV165" s="10">
        <f>general_device_image.description</f>
        <v>0</v>
      </c>
      <c r="LYW165" s="10">
        <f>general_device_image.description</f>
        <v>0</v>
      </c>
      <c r="LYX165" s="10">
        <f>general_device_image.description</f>
        <v>0</v>
      </c>
      <c r="LYY165" s="10">
        <f>general_device_image.description</f>
        <v>0</v>
      </c>
      <c r="LYZ165" s="10">
        <f>general_device_image.description</f>
        <v>0</v>
      </c>
      <c r="LZA165" s="10">
        <f>general_device_image.description</f>
        <v>0</v>
      </c>
      <c r="LZB165" s="10">
        <f>general_device_image.description</f>
        <v>0</v>
      </c>
      <c r="LZC165" s="10">
        <f>general_device_image.description</f>
        <v>0</v>
      </c>
      <c r="LZD165" s="10">
        <f>general_device_image.description</f>
        <v>0</v>
      </c>
      <c r="LZE165" s="10">
        <f>general_device_image.description</f>
        <v>0</v>
      </c>
      <c r="LZF165" s="10">
        <f>general_device_image.description</f>
        <v>0</v>
      </c>
      <c r="LZG165" s="10">
        <f>general_device_image.description</f>
        <v>0</v>
      </c>
      <c r="LZH165" s="10">
        <f>general_device_image.description</f>
        <v>0</v>
      </c>
      <c r="LZI165" s="10">
        <f>general_device_image.description</f>
        <v>0</v>
      </c>
      <c r="LZJ165" s="10">
        <f>general_device_image.description</f>
        <v>0</v>
      </c>
      <c r="LZK165" s="10">
        <f>general_device_image.description</f>
        <v>0</v>
      </c>
      <c r="LZL165" s="10">
        <f>general_device_image.description</f>
        <v>0</v>
      </c>
      <c r="LZM165" s="10">
        <f>general_device_image.description</f>
        <v>0</v>
      </c>
      <c r="LZN165" s="10">
        <f>general_device_image.description</f>
        <v>0</v>
      </c>
      <c r="LZO165" s="10">
        <f>general_device_image.description</f>
        <v>0</v>
      </c>
      <c r="LZP165" s="10">
        <f>general_device_image.description</f>
        <v>0</v>
      </c>
      <c r="LZQ165" s="10">
        <f>general_device_image.description</f>
        <v>0</v>
      </c>
      <c r="LZR165" s="10">
        <f>general_device_image.description</f>
        <v>0</v>
      </c>
      <c r="LZS165" s="10">
        <f>general_device_image.description</f>
        <v>0</v>
      </c>
      <c r="LZT165" s="10">
        <f>general_device_image.description</f>
        <v>0</v>
      </c>
      <c r="LZU165" s="10">
        <f>general_device_image.description</f>
        <v>0</v>
      </c>
      <c r="LZV165" s="10">
        <f>general_device_image.description</f>
        <v>0</v>
      </c>
      <c r="LZW165" s="10">
        <f>general_device_image.description</f>
        <v>0</v>
      </c>
      <c r="LZX165" s="10">
        <f>general_device_image.description</f>
        <v>0</v>
      </c>
      <c r="LZY165" s="10">
        <f>general_device_image.description</f>
        <v>0</v>
      </c>
      <c r="LZZ165" s="10">
        <f>general_device_image.description</f>
        <v>0</v>
      </c>
      <c r="MAA165" s="10">
        <f>general_device_image.description</f>
        <v>0</v>
      </c>
      <c r="MAB165" s="10">
        <f>general_device_image.description</f>
        <v>0</v>
      </c>
      <c r="MAC165" s="10">
        <f>general_device_image.description</f>
        <v>0</v>
      </c>
      <c r="MAD165" s="10">
        <f>general_device_image.description</f>
        <v>0</v>
      </c>
      <c r="MAE165" s="10">
        <f>general_device_image.description</f>
        <v>0</v>
      </c>
      <c r="MAF165" s="10">
        <f>general_device_image.description</f>
        <v>0</v>
      </c>
      <c r="MAG165" s="10">
        <f>general_device_image.description</f>
        <v>0</v>
      </c>
      <c r="MAH165" s="10">
        <f>general_device_image.description</f>
        <v>0</v>
      </c>
      <c r="MAI165" s="10">
        <f>general_device_image.description</f>
        <v>0</v>
      </c>
      <c r="MAJ165" s="10">
        <f>general_device_image.description</f>
        <v>0</v>
      </c>
      <c r="MAK165" s="10">
        <f>general_device_image.description</f>
        <v>0</v>
      </c>
      <c r="MAL165" s="10">
        <f>general_device_image.description</f>
        <v>0</v>
      </c>
      <c r="MAM165" s="10">
        <f>general_device_image.description</f>
        <v>0</v>
      </c>
      <c r="MAN165" s="10">
        <f>general_device_image.description</f>
        <v>0</v>
      </c>
      <c r="MAO165" s="10">
        <f>general_device_image.description</f>
        <v>0</v>
      </c>
      <c r="MAP165" s="10">
        <f>general_device_image.description</f>
        <v>0</v>
      </c>
      <c r="MAQ165" s="10">
        <f>general_device_image.description</f>
        <v>0</v>
      </c>
      <c r="MAR165" s="10">
        <f>general_device_image.description</f>
        <v>0</v>
      </c>
      <c r="MAS165" s="10">
        <f>general_device_image.description</f>
        <v>0</v>
      </c>
      <c r="MAT165" s="10">
        <f>general_device_image.description</f>
        <v>0</v>
      </c>
      <c r="MAU165" s="10">
        <f>general_device_image.description</f>
        <v>0</v>
      </c>
      <c r="MAV165" s="10">
        <f>general_device_image.description</f>
        <v>0</v>
      </c>
      <c r="MAW165" s="10">
        <f>general_device_image.description</f>
        <v>0</v>
      </c>
      <c r="MAX165" s="10">
        <f>general_device_image.description</f>
        <v>0</v>
      </c>
      <c r="MAY165" s="10">
        <f>general_device_image.description</f>
        <v>0</v>
      </c>
      <c r="MAZ165" s="10">
        <f>general_device_image.description</f>
        <v>0</v>
      </c>
      <c r="MBA165" s="10">
        <f>general_device_image.description</f>
        <v>0</v>
      </c>
      <c r="MBB165" s="10">
        <f>general_device_image.description</f>
        <v>0</v>
      </c>
      <c r="MBC165" s="10">
        <f>general_device_image.description</f>
        <v>0</v>
      </c>
      <c r="MBD165" s="10">
        <f>general_device_image.description</f>
        <v>0</v>
      </c>
      <c r="MBE165" s="10">
        <f>general_device_image.description</f>
        <v>0</v>
      </c>
      <c r="MBF165" s="10">
        <f>general_device_image.description</f>
        <v>0</v>
      </c>
      <c r="MBG165" s="10">
        <f>general_device_image.description</f>
        <v>0</v>
      </c>
      <c r="MBH165" s="10">
        <f>general_device_image.description</f>
        <v>0</v>
      </c>
      <c r="MBI165" s="10">
        <f>general_device_image.description</f>
        <v>0</v>
      </c>
      <c r="MBJ165" s="10">
        <f>general_device_image.description</f>
        <v>0</v>
      </c>
      <c r="MBK165" s="10">
        <f>general_device_image.description</f>
        <v>0</v>
      </c>
      <c r="MBL165" s="10">
        <f>general_device_image.description</f>
        <v>0</v>
      </c>
      <c r="MBM165" s="10">
        <f>general_device_image.description</f>
        <v>0</v>
      </c>
      <c r="MBN165" s="10">
        <f>general_device_image.description</f>
        <v>0</v>
      </c>
      <c r="MBO165" s="10">
        <f>general_device_image.description</f>
        <v>0</v>
      </c>
      <c r="MBP165" s="10">
        <f>general_device_image.description</f>
        <v>0</v>
      </c>
      <c r="MBQ165" s="10">
        <f>general_device_image.description</f>
        <v>0</v>
      </c>
      <c r="MBR165" s="10">
        <f>general_device_image.description</f>
        <v>0</v>
      </c>
      <c r="MBS165" s="10">
        <f>general_device_image.description</f>
        <v>0</v>
      </c>
      <c r="MBT165" s="10">
        <f>general_device_image.description</f>
        <v>0</v>
      </c>
      <c r="MBU165" s="10">
        <f>general_device_image.description</f>
        <v>0</v>
      </c>
      <c r="MBV165" s="10">
        <f>general_device_image.description</f>
        <v>0</v>
      </c>
      <c r="MBW165" s="10">
        <f>general_device_image.description</f>
        <v>0</v>
      </c>
      <c r="MBX165" s="10">
        <f>general_device_image.description</f>
        <v>0</v>
      </c>
      <c r="MBY165" s="10">
        <f>general_device_image.description</f>
        <v>0</v>
      </c>
      <c r="MBZ165" s="10">
        <f>general_device_image.description</f>
        <v>0</v>
      </c>
      <c r="MCA165" s="10">
        <f>general_device_image.description</f>
        <v>0</v>
      </c>
      <c r="MCB165" s="10">
        <f>general_device_image.description</f>
        <v>0</v>
      </c>
      <c r="MCC165" s="10">
        <f>general_device_image.description</f>
        <v>0</v>
      </c>
      <c r="MCD165" s="10">
        <f>general_device_image.description</f>
        <v>0</v>
      </c>
      <c r="MCE165" s="10">
        <f>general_device_image.description</f>
        <v>0</v>
      </c>
      <c r="MCF165" s="10">
        <f>general_device_image.description</f>
        <v>0</v>
      </c>
      <c r="MCG165" s="10">
        <f>general_device_image.description</f>
        <v>0</v>
      </c>
      <c r="MCH165" s="10">
        <f>general_device_image.description</f>
        <v>0</v>
      </c>
      <c r="MCI165" s="10">
        <f>general_device_image.description</f>
        <v>0</v>
      </c>
      <c r="MCJ165" s="10">
        <f>general_device_image.description</f>
        <v>0</v>
      </c>
      <c r="MCK165" s="10">
        <f>general_device_image.description</f>
        <v>0</v>
      </c>
      <c r="MCL165" s="10">
        <f>general_device_image.description</f>
        <v>0</v>
      </c>
      <c r="MCM165" s="10">
        <f>general_device_image.description</f>
        <v>0</v>
      </c>
      <c r="MCN165" s="10">
        <f>general_device_image.description</f>
        <v>0</v>
      </c>
      <c r="MCO165" s="10">
        <f>general_device_image.description</f>
        <v>0</v>
      </c>
      <c r="MCP165" s="10">
        <f>general_device_image.description</f>
        <v>0</v>
      </c>
      <c r="MCQ165" s="10">
        <f>general_device_image.description</f>
        <v>0</v>
      </c>
      <c r="MCR165" s="10">
        <f>general_device_image.description</f>
        <v>0</v>
      </c>
      <c r="MCS165" s="10">
        <f>general_device_image.description</f>
        <v>0</v>
      </c>
      <c r="MCT165" s="10">
        <f>general_device_image.description</f>
        <v>0</v>
      </c>
      <c r="MCU165" s="10">
        <f>general_device_image.description</f>
        <v>0</v>
      </c>
      <c r="MCV165" s="10">
        <f>general_device_image.description</f>
        <v>0</v>
      </c>
      <c r="MCW165" s="10">
        <f>general_device_image.description</f>
        <v>0</v>
      </c>
      <c r="MCX165" s="10">
        <f>general_device_image.description</f>
        <v>0</v>
      </c>
      <c r="MCY165" s="10">
        <f>general_device_image.description</f>
        <v>0</v>
      </c>
      <c r="MCZ165" s="10">
        <f>general_device_image.description</f>
        <v>0</v>
      </c>
      <c r="MDA165" s="10">
        <f>general_device_image.description</f>
        <v>0</v>
      </c>
      <c r="MDB165" s="10">
        <f>general_device_image.description</f>
        <v>0</v>
      </c>
      <c r="MDC165" s="10">
        <f>general_device_image.description</f>
        <v>0</v>
      </c>
      <c r="MDD165" s="10">
        <f>general_device_image.description</f>
        <v>0</v>
      </c>
      <c r="MDE165" s="10">
        <f>general_device_image.description</f>
        <v>0</v>
      </c>
      <c r="MDF165" s="10">
        <f>general_device_image.description</f>
        <v>0</v>
      </c>
      <c r="MDG165" s="10">
        <f>general_device_image.description</f>
        <v>0</v>
      </c>
      <c r="MDH165" s="10">
        <f>general_device_image.description</f>
        <v>0</v>
      </c>
      <c r="MDI165" s="10">
        <f>general_device_image.description</f>
        <v>0</v>
      </c>
      <c r="MDJ165" s="10">
        <f>general_device_image.description</f>
        <v>0</v>
      </c>
      <c r="MDK165" s="10">
        <f>general_device_image.description</f>
        <v>0</v>
      </c>
      <c r="MDL165" s="10">
        <f>general_device_image.description</f>
        <v>0</v>
      </c>
      <c r="MDM165" s="10">
        <f>general_device_image.description</f>
        <v>0</v>
      </c>
      <c r="MDN165" s="10">
        <f>general_device_image.description</f>
        <v>0</v>
      </c>
      <c r="MDO165" s="10">
        <f>general_device_image.description</f>
        <v>0</v>
      </c>
      <c r="MDP165" s="10">
        <f>general_device_image.description</f>
        <v>0</v>
      </c>
      <c r="MDQ165" s="10">
        <f>general_device_image.description</f>
        <v>0</v>
      </c>
      <c r="MDR165" s="10">
        <f>general_device_image.description</f>
        <v>0</v>
      </c>
      <c r="MDS165" s="10">
        <f>general_device_image.description</f>
        <v>0</v>
      </c>
      <c r="MDT165" s="10">
        <f>general_device_image.description</f>
        <v>0</v>
      </c>
      <c r="MDU165" s="10">
        <f>general_device_image.description</f>
        <v>0</v>
      </c>
      <c r="MDV165" s="10">
        <f>general_device_image.description</f>
        <v>0</v>
      </c>
      <c r="MDW165" s="10">
        <f>general_device_image.description</f>
        <v>0</v>
      </c>
      <c r="MDX165" s="10">
        <f>general_device_image.description</f>
        <v>0</v>
      </c>
      <c r="MDY165" s="10">
        <f>general_device_image.description</f>
        <v>0</v>
      </c>
      <c r="MDZ165" s="10">
        <f>general_device_image.description</f>
        <v>0</v>
      </c>
      <c r="MEA165" s="10">
        <f>general_device_image.description</f>
        <v>0</v>
      </c>
      <c r="MEB165" s="10">
        <f>general_device_image.description</f>
        <v>0</v>
      </c>
      <c r="MEC165" s="10">
        <f>general_device_image.description</f>
        <v>0</v>
      </c>
      <c r="MED165" s="10">
        <f>general_device_image.description</f>
        <v>0</v>
      </c>
      <c r="MEE165" s="10">
        <f>general_device_image.description</f>
        <v>0</v>
      </c>
      <c r="MEF165" s="10">
        <f>general_device_image.description</f>
        <v>0</v>
      </c>
      <c r="MEG165" s="10">
        <f>general_device_image.description</f>
        <v>0</v>
      </c>
      <c r="MEH165" s="10">
        <f>general_device_image.description</f>
        <v>0</v>
      </c>
      <c r="MEI165" s="10">
        <f>general_device_image.description</f>
        <v>0</v>
      </c>
      <c r="MEJ165" s="10">
        <f>general_device_image.description</f>
        <v>0</v>
      </c>
      <c r="MEK165" s="10">
        <f>general_device_image.description</f>
        <v>0</v>
      </c>
      <c r="MEL165" s="10">
        <f>general_device_image.description</f>
        <v>0</v>
      </c>
      <c r="MEM165" s="10">
        <f>general_device_image.description</f>
        <v>0</v>
      </c>
      <c r="MEN165" s="10">
        <f>general_device_image.description</f>
        <v>0</v>
      </c>
      <c r="MEO165" s="10">
        <f>general_device_image.description</f>
        <v>0</v>
      </c>
      <c r="MEP165" s="10">
        <f>general_device_image.description</f>
        <v>0</v>
      </c>
      <c r="MEQ165" s="10">
        <f>general_device_image.description</f>
        <v>0</v>
      </c>
      <c r="MER165" s="10">
        <f>general_device_image.description</f>
        <v>0</v>
      </c>
      <c r="MES165" s="10">
        <f>general_device_image.description</f>
        <v>0</v>
      </c>
      <c r="MET165" s="10">
        <f>general_device_image.description</f>
        <v>0</v>
      </c>
      <c r="MEU165" s="10">
        <f>general_device_image.description</f>
        <v>0</v>
      </c>
      <c r="MEV165" s="10">
        <f>general_device_image.description</f>
        <v>0</v>
      </c>
      <c r="MEW165" s="10">
        <f>general_device_image.description</f>
        <v>0</v>
      </c>
      <c r="MEX165" s="10">
        <f>general_device_image.description</f>
        <v>0</v>
      </c>
      <c r="MEY165" s="10">
        <f>general_device_image.description</f>
        <v>0</v>
      </c>
      <c r="MEZ165" s="10">
        <f>general_device_image.description</f>
        <v>0</v>
      </c>
      <c r="MFA165" s="10">
        <f>general_device_image.description</f>
        <v>0</v>
      </c>
      <c r="MFB165" s="10">
        <f>general_device_image.description</f>
        <v>0</v>
      </c>
      <c r="MFC165" s="10">
        <f>general_device_image.description</f>
        <v>0</v>
      </c>
      <c r="MFD165" s="10">
        <f>general_device_image.description</f>
        <v>0</v>
      </c>
      <c r="MFE165" s="10">
        <f>general_device_image.description</f>
        <v>0</v>
      </c>
      <c r="MFF165" s="10">
        <f>general_device_image.description</f>
        <v>0</v>
      </c>
      <c r="MFG165" s="10">
        <f>general_device_image.description</f>
        <v>0</v>
      </c>
      <c r="MFH165" s="10">
        <f>general_device_image.description</f>
        <v>0</v>
      </c>
      <c r="MFI165" s="10">
        <f>general_device_image.description</f>
        <v>0</v>
      </c>
      <c r="MFJ165" s="10">
        <f>general_device_image.description</f>
        <v>0</v>
      </c>
      <c r="MFK165" s="10">
        <f>general_device_image.description</f>
        <v>0</v>
      </c>
      <c r="MFL165" s="10">
        <f>general_device_image.description</f>
        <v>0</v>
      </c>
      <c r="MFM165" s="10">
        <f>general_device_image.description</f>
        <v>0</v>
      </c>
      <c r="MFN165" s="10">
        <f>general_device_image.description</f>
        <v>0</v>
      </c>
      <c r="MFO165" s="10">
        <f>general_device_image.description</f>
        <v>0</v>
      </c>
      <c r="MFP165" s="10">
        <f>general_device_image.description</f>
        <v>0</v>
      </c>
      <c r="MFQ165" s="10">
        <f>general_device_image.description</f>
        <v>0</v>
      </c>
      <c r="MFR165" s="10">
        <f>general_device_image.description</f>
        <v>0</v>
      </c>
      <c r="MFS165" s="10">
        <f>general_device_image.description</f>
        <v>0</v>
      </c>
      <c r="MFT165" s="10">
        <f>general_device_image.description</f>
        <v>0</v>
      </c>
      <c r="MFU165" s="10">
        <f>general_device_image.description</f>
        <v>0</v>
      </c>
      <c r="MFV165" s="10">
        <f>general_device_image.description</f>
        <v>0</v>
      </c>
      <c r="MFW165" s="10">
        <f>general_device_image.description</f>
        <v>0</v>
      </c>
      <c r="MFX165" s="10">
        <f>general_device_image.description</f>
        <v>0</v>
      </c>
      <c r="MFY165" s="10">
        <f>general_device_image.description</f>
        <v>0</v>
      </c>
      <c r="MFZ165" s="10">
        <f>general_device_image.description</f>
        <v>0</v>
      </c>
      <c r="MGA165" s="10">
        <f>general_device_image.description</f>
        <v>0</v>
      </c>
      <c r="MGB165" s="10">
        <f>general_device_image.description</f>
        <v>0</v>
      </c>
      <c r="MGC165" s="10">
        <f>general_device_image.description</f>
        <v>0</v>
      </c>
      <c r="MGD165" s="10">
        <f>general_device_image.description</f>
        <v>0</v>
      </c>
      <c r="MGE165" s="10">
        <f>general_device_image.description</f>
        <v>0</v>
      </c>
      <c r="MGF165" s="10">
        <f>general_device_image.description</f>
        <v>0</v>
      </c>
      <c r="MGG165" s="10">
        <f>general_device_image.description</f>
        <v>0</v>
      </c>
      <c r="MGH165" s="10">
        <f>general_device_image.description</f>
        <v>0</v>
      </c>
      <c r="MGI165" s="10">
        <f>general_device_image.description</f>
        <v>0</v>
      </c>
      <c r="MGJ165" s="10">
        <f>general_device_image.description</f>
        <v>0</v>
      </c>
      <c r="MGK165" s="10">
        <f>general_device_image.description</f>
        <v>0</v>
      </c>
      <c r="MGL165" s="10">
        <f>general_device_image.description</f>
        <v>0</v>
      </c>
      <c r="MGM165" s="10">
        <f>general_device_image.description</f>
        <v>0</v>
      </c>
      <c r="MGN165" s="10">
        <f>general_device_image.description</f>
        <v>0</v>
      </c>
      <c r="MGO165" s="10">
        <f>general_device_image.description</f>
        <v>0</v>
      </c>
      <c r="MGP165" s="10">
        <f>general_device_image.description</f>
        <v>0</v>
      </c>
      <c r="MGQ165" s="10">
        <f>general_device_image.description</f>
        <v>0</v>
      </c>
      <c r="MGR165" s="10">
        <f>general_device_image.description</f>
        <v>0</v>
      </c>
      <c r="MGS165" s="10">
        <f>general_device_image.description</f>
        <v>0</v>
      </c>
      <c r="MGT165" s="10">
        <f>general_device_image.description</f>
        <v>0</v>
      </c>
      <c r="MGU165" s="10">
        <f>general_device_image.description</f>
        <v>0</v>
      </c>
      <c r="MGV165" s="10">
        <f>general_device_image.description</f>
        <v>0</v>
      </c>
      <c r="MGW165" s="10">
        <f>general_device_image.description</f>
        <v>0</v>
      </c>
      <c r="MGX165" s="10">
        <f>general_device_image.description</f>
        <v>0</v>
      </c>
      <c r="MGY165" s="10">
        <f>general_device_image.description</f>
        <v>0</v>
      </c>
      <c r="MGZ165" s="10">
        <f>general_device_image.description</f>
        <v>0</v>
      </c>
      <c r="MHA165" s="10">
        <f>general_device_image.description</f>
        <v>0</v>
      </c>
      <c r="MHB165" s="10">
        <f>general_device_image.description</f>
        <v>0</v>
      </c>
      <c r="MHC165" s="10">
        <f>general_device_image.description</f>
        <v>0</v>
      </c>
      <c r="MHD165" s="10">
        <f>general_device_image.description</f>
        <v>0</v>
      </c>
      <c r="MHE165" s="10">
        <f>general_device_image.description</f>
        <v>0</v>
      </c>
      <c r="MHF165" s="10">
        <f>general_device_image.description</f>
        <v>0</v>
      </c>
      <c r="MHG165" s="10">
        <f>general_device_image.description</f>
        <v>0</v>
      </c>
      <c r="MHH165" s="10">
        <f>general_device_image.description</f>
        <v>0</v>
      </c>
      <c r="MHI165" s="10">
        <f>general_device_image.description</f>
        <v>0</v>
      </c>
      <c r="MHJ165" s="10">
        <f>general_device_image.description</f>
        <v>0</v>
      </c>
      <c r="MHK165" s="10">
        <f>general_device_image.description</f>
        <v>0</v>
      </c>
      <c r="MHL165" s="10">
        <f>general_device_image.description</f>
        <v>0</v>
      </c>
      <c r="MHM165" s="10">
        <f>general_device_image.description</f>
        <v>0</v>
      </c>
      <c r="MHN165" s="10">
        <f>general_device_image.description</f>
        <v>0</v>
      </c>
      <c r="MHO165" s="10">
        <f>general_device_image.description</f>
        <v>0</v>
      </c>
      <c r="MHP165" s="10">
        <f>general_device_image.description</f>
        <v>0</v>
      </c>
      <c r="MHQ165" s="10">
        <f>general_device_image.description</f>
        <v>0</v>
      </c>
      <c r="MHR165" s="10">
        <f>general_device_image.description</f>
        <v>0</v>
      </c>
      <c r="MHS165" s="10">
        <f>general_device_image.description</f>
        <v>0</v>
      </c>
      <c r="MHT165" s="10">
        <f>general_device_image.description</f>
        <v>0</v>
      </c>
      <c r="MHU165" s="10">
        <f>general_device_image.description</f>
        <v>0</v>
      </c>
      <c r="MHV165" s="10">
        <f>general_device_image.description</f>
        <v>0</v>
      </c>
      <c r="MHW165" s="10">
        <f>general_device_image.description</f>
        <v>0</v>
      </c>
      <c r="MHX165" s="10">
        <f>general_device_image.description</f>
        <v>0</v>
      </c>
      <c r="MHY165" s="10">
        <f>general_device_image.description</f>
        <v>0</v>
      </c>
      <c r="MHZ165" s="10">
        <f>general_device_image.description</f>
        <v>0</v>
      </c>
      <c r="MIA165" s="10">
        <f>general_device_image.description</f>
        <v>0</v>
      </c>
      <c r="MIB165" s="10">
        <f>general_device_image.description</f>
        <v>0</v>
      </c>
      <c r="MIC165" s="10">
        <f>general_device_image.description</f>
        <v>0</v>
      </c>
      <c r="MID165" s="10">
        <f>general_device_image.description</f>
        <v>0</v>
      </c>
      <c r="MIE165" s="10">
        <f>general_device_image.description</f>
        <v>0</v>
      </c>
      <c r="MIF165" s="10">
        <f>general_device_image.description</f>
        <v>0</v>
      </c>
      <c r="MIG165" s="10">
        <f>general_device_image.description</f>
        <v>0</v>
      </c>
      <c r="MIH165" s="10">
        <f>general_device_image.description</f>
        <v>0</v>
      </c>
      <c r="MII165" s="10">
        <f>general_device_image.description</f>
        <v>0</v>
      </c>
      <c r="MIJ165" s="10">
        <f>general_device_image.description</f>
        <v>0</v>
      </c>
      <c r="MIK165" s="10">
        <f>general_device_image.description</f>
        <v>0</v>
      </c>
      <c r="MIL165" s="10">
        <f>general_device_image.description</f>
        <v>0</v>
      </c>
      <c r="MIM165" s="10">
        <f>general_device_image.description</f>
        <v>0</v>
      </c>
      <c r="MIN165" s="10">
        <f>general_device_image.description</f>
        <v>0</v>
      </c>
      <c r="MIO165" s="10">
        <f>general_device_image.description</f>
        <v>0</v>
      </c>
      <c r="MIP165" s="10">
        <f>general_device_image.description</f>
        <v>0</v>
      </c>
      <c r="MIQ165" s="10">
        <f>general_device_image.description</f>
        <v>0</v>
      </c>
      <c r="MIR165" s="10">
        <f>general_device_image.description</f>
        <v>0</v>
      </c>
      <c r="MIS165" s="10">
        <f>general_device_image.description</f>
        <v>0</v>
      </c>
      <c r="MIT165" s="10">
        <f>general_device_image.description</f>
        <v>0</v>
      </c>
      <c r="MIU165" s="10">
        <f>general_device_image.description</f>
        <v>0</v>
      </c>
      <c r="MIV165" s="10">
        <f>general_device_image.description</f>
        <v>0</v>
      </c>
      <c r="MIW165" s="10">
        <f>general_device_image.description</f>
        <v>0</v>
      </c>
      <c r="MIX165" s="10">
        <f>general_device_image.description</f>
        <v>0</v>
      </c>
      <c r="MIY165" s="10">
        <f>general_device_image.description</f>
        <v>0</v>
      </c>
      <c r="MIZ165" s="10">
        <f>general_device_image.description</f>
        <v>0</v>
      </c>
      <c r="MJA165" s="10">
        <f>general_device_image.description</f>
        <v>0</v>
      </c>
      <c r="MJB165" s="10">
        <f>general_device_image.description</f>
        <v>0</v>
      </c>
      <c r="MJC165" s="10">
        <f>general_device_image.description</f>
        <v>0</v>
      </c>
      <c r="MJD165" s="10">
        <f>general_device_image.description</f>
        <v>0</v>
      </c>
      <c r="MJE165" s="10">
        <f>general_device_image.description</f>
        <v>0</v>
      </c>
      <c r="MJF165" s="10">
        <f>general_device_image.description</f>
        <v>0</v>
      </c>
      <c r="MJG165" s="10">
        <f>general_device_image.description</f>
        <v>0</v>
      </c>
      <c r="MJH165" s="10">
        <f>general_device_image.description</f>
        <v>0</v>
      </c>
      <c r="MJI165" s="10">
        <f>general_device_image.description</f>
        <v>0</v>
      </c>
      <c r="MJJ165" s="10">
        <f>general_device_image.description</f>
        <v>0</v>
      </c>
      <c r="MJK165" s="10">
        <f>general_device_image.description</f>
        <v>0</v>
      </c>
      <c r="MJL165" s="10">
        <f>general_device_image.description</f>
        <v>0</v>
      </c>
      <c r="MJM165" s="10">
        <f>general_device_image.description</f>
        <v>0</v>
      </c>
      <c r="MJN165" s="10">
        <f>general_device_image.description</f>
        <v>0</v>
      </c>
      <c r="MJO165" s="10">
        <f>general_device_image.description</f>
        <v>0</v>
      </c>
      <c r="MJP165" s="10">
        <f>general_device_image.description</f>
        <v>0</v>
      </c>
      <c r="MJQ165" s="10">
        <f>general_device_image.description</f>
        <v>0</v>
      </c>
      <c r="MJR165" s="10">
        <f>general_device_image.description</f>
        <v>0</v>
      </c>
      <c r="MJS165" s="10">
        <f>general_device_image.description</f>
        <v>0</v>
      </c>
      <c r="MJT165" s="10">
        <f>general_device_image.description</f>
        <v>0</v>
      </c>
      <c r="MJU165" s="10">
        <f>general_device_image.description</f>
        <v>0</v>
      </c>
      <c r="MJV165" s="10">
        <f>general_device_image.description</f>
        <v>0</v>
      </c>
      <c r="MJW165" s="10">
        <f>general_device_image.description</f>
        <v>0</v>
      </c>
      <c r="MJX165" s="10">
        <f>general_device_image.description</f>
        <v>0</v>
      </c>
      <c r="MJY165" s="10">
        <f>general_device_image.description</f>
        <v>0</v>
      </c>
      <c r="MJZ165" s="10">
        <f>general_device_image.description</f>
        <v>0</v>
      </c>
      <c r="MKA165" s="10">
        <f>general_device_image.description</f>
        <v>0</v>
      </c>
      <c r="MKB165" s="10">
        <f>general_device_image.description</f>
        <v>0</v>
      </c>
      <c r="MKC165" s="10">
        <f>general_device_image.description</f>
        <v>0</v>
      </c>
      <c r="MKD165" s="10">
        <f>general_device_image.description</f>
        <v>0</v>
      </c>
      <c r="MKE165" s="10">
        <f>general_device_image.description</f>
        <v>0</v>
      </c>
      <c r="MKF165" s="10">
        <f>general_device_image.description</f>
        <v>0</v>
      </c>
      <c r="MKG165" s="10">
        <f>general_device_image.description</f>
        <v>0</v>
      </c>
      <c r="MKH165" s="10">
        <f>general_device_image.description</f>
        <v>0</v>
      </c>
      <c r="MKI165" s="10">
        <f>general_device_image.description</f>
        <v>0</v>
      </c>
      <c r="MKJ165" s="10">
        <f>general_device_image.description</f>
        <v>0</v>
      </c>
      <c r="MKK165" s="10">
        <f>general_device_image.description</f>
        <v>0</v>
      </c>
      <c r="MKL165" s="10">
        <f>general_device_image.description</f>
        <v>0</v>
      </c>
      <c r="MKM165" s="10">
        <f>general_device_image.description</f>
        <v>0</v>
      </c>
      <c r="MKN165" s="10">
        <f>general_device_image.description</f>
        <v>0</v>
      </c>
      <c r="MKO165" s="10">
        <f>general_device_image.description</f>
        <v>0</v>
      </c>
      <c r="MKP165" s="10">
        <f>general_device_image.description</f>
        <v>0</v>
      </c>
      <c r="MKQ165" s="10">
        <f>general_device_image.description</f>
        <v>0</v>
      </c>
      <c r="MKR165" s="10">
        <f>general_device_image.description</f>
        <v>0</v>
      </c>
      <c r="MKS165" s="10">
        <f>general_device_image.description</f>
        <v>0</v>
      </c>
      <c r="MKT165" s="10">
        <f>general_device_image.description</f>
        <v>0</v>
      </c>
      <c r="MKU165" s="10">
        <f>general_device_image.description</f>
        <v>0</v>
      </c>
      <c r="MKV165" s="10">
        <f>general_device_image.description</f>
        <v>0</v>
      </c>
      <c r="MKW165" s="10">
        <f>general_device_image.description</f>
        <v>0</v>
      </c>
      <c r="MKX165" s="10">
        <f>general_device_image.description</f>
        <v>0</v>
      </c>
      <c r="MKY165" s="10">
        <f>general_device_image.description</f>
        <v>0</v>
      </c>
      <c r="MKZ165" s="10">
        <f>general_device_image.description</f>
        <v>0</v>
      </c>
      <c r="MLA165" s="10">
        <f>general_device_image.description</f>
        <v>0</v>
      </c>
      <c r="MLB165" s="10">
        <f>general_device_image.description</f>
        <v>0</v>
      </c>
      <c r="MLC165" s="10">
        <f>general_device_image.description</f>
        <v>0</v>
      </c>
      <c r="MLD165" s="10">
        <f>general_device_image.description</f>
        <v>0</v>
      </c>
      <c r="MLE165" s="10">
        <f>general_device_image.description</f>
        <v>0</v>
      </c>
      <c r="MLF165" s="10">
        <f>general_device_image.description</f>
        <v>0</v>
      </c>
      <c r="MLG165" s="10">
        <f>general_device_image.description</f>
        <v>0</v>
      </c>
      <c r="MLH165" s="10">
        <f>general_device_image.description</f>
        <v>0</v>
      </c>
      <c r="MLI165" s="10">
        <f>general_device_image.description</f>
        <v>0</v>
      </c>
      <c r="MLJ165" s="10">
        <f>general_device_image.description</f>
        <v>0</v>
      </c>
      <c r="MLK165" s="10">
        <f>general_device_image.description</f>
        <v>0</v>
      </c>
      <c r="MLL165" s="10">
        <f>general_device_image.description</f>
        <v>0</v>
      </c>
      <c r="MLM165" s="10">
        <f>general_device_image.description</f>
        <v>0</v>
      </c>
      <c r="MLN165" s="10">
        <f>general_device_image.description</f>
        <v>0</v>
      </c>
      <c r="MLO165" s="10">
        <f>general_device_image.description</f>
        <v>0</v>
      </c>
      <c r="MLP165" s="10">
        <f>general_device_image.description</f>
        <v>0</v>
      </c>
      <c r="MLQ165" s="10">
        <f>general_device_image.description</f>
        <v>0</v>
      </c>
      <c r="MLR165" s="10">
        <f>general_device_image.description</f>
        <v>0</v>
      </c>
      <c r="MLS165" s="10">
        <f>general_device_image.description</f>
        <v>0</v>
      </c>
      <c r="MLT165" s="10">
        <f>general_device_image.description</f>
        <v>0</v>
      </c>
      <c r="MLU165" s="10">
        <f>general_device_image.description</f>
        <v>0</v>
      </c>
      <c r="MLV165" s="10">
        <f>general_device_image.description</f>
        <v>0</v>
      </c>
      <c r="MLW165" s="10">
        <f>general_device_image.description</f>
        <v>0</v>
      </c>
      <c r="MLX165" s="10">
        <f>general_device_image.description</f>
        <v>0</v>
      </c>
      <c r="MLY165" s="10">
        <f>general_device_image.description</f>
        <v>0</v>
      </c>
      <c r="MLZ165" s="10">
        <f>general_device_image.description</f>
        <v>0</v>
      </c>
      <c r="MMA165" s="10">
        <f>general_device_image.description</f>
        <v>0</v>
      </c>
      <c r="MMB165" s="10">
        <f>general_device_image.description</f>
        <v>0</v>
      </c>
      <c r="MMC165" s="10">
        <f>general_device_image.description</f>
        <v>0</v>
      </c>
      <c r="MMD165" s="10">
        <f>general_device_image.description</f>
        <v>0</v>
      </c>
      <c r="MME165" s="10">
        <f>general_device_image.description</f>
        <v>0</v>
      </c>
      <c r="MMF165" s="10">
        <f>general_device_image.description</f>
        <v>0</v>
      </c>
      <c r="MMG165" s="10">
        <f>general_device_image.description</f>
        <v>0</v>
      </c>
      <c r="MMH165" s="10">
        <f>general_device_image.description</f>
        <v>0</v>
      </c>
      <c r="MMI165" s="10">
        <f>general_device_image.description</f>
        <v>0</v>
      </c>
      <c r="MMJ165" s="10">
        <f>general_device_image.description</f>
        <v>0</v>
      </c>
      <c r="MMK165" s="10">
        <f>general_device_image.description</f>
        <v>0</v>
      </c>
      <c r="MML165" s="10">
        <f>general_device_image.description</f>
        <v>0</v>
      </c>
      <c r="MMM165" s="10">
        <f>general_device_image.description</f>
        <v>0</v>
      </c>
      <c r="MMN165" s="10">
        <f>general_device_image.description</f>
        <v>0</v>
      </c>
      <c r="MMO165" s="10">
        <f>general_device_image.description</f>
        <v>0</v>
      </c>
      <c r="MMP165" s="10">
        <f>general_device_image.description</f>
        <v>0</v>
      </c>
      <c r="MMQ165" s="10">
        <f>general_device_image.description</f>
        <v>0</v>
      </c>
      <c r="MMR165" s="10">
        <f>general_device_image.description</f>
        <v>0</v>
      </c>
      <c r="MMS165" s="10">
        <f>general_device_image.description</f>
        <v>0</v>
      </c>
      <c r="MMT165" s="10">
        <f>general_device_image.description</f>
        <v>0</v>
      </c>
      <c r="MMU165" s="10">
        <f>general_device_image.description</f>
        <v>0</v>
      </c>
      <c r="MMV165" s="10">
        <f>general_device_image.description</f>
        <v>0</v>
      </c>
      <c r="MMW165" s="10">
        <f>general_device_image.description</f>
        <v>0</v>
      </c>
      <c r="MMX165" s="10">
        <f>general_device_image.description</f>
        <v>0</v>
      </c>
      <c r="MMY165" s="10">
        <f>general_device_image.description</f>
        <v>0</v>
      </c>
      <c r="MMZ165" s="10">
        <f>general_device_image.description</f>
        <v>0</v>
      </c>
      <c r="MNA165" s="10">
        <f>general_device_image.description</f>
        <v>0</v>
      </c>
      <c r="MNB165" s="10">
        <f>general_device_image.description</f>
        <v>0</v>
      </c>
      <c r="MNC165" s="10">
        <f>general_device_image.description</f>
        <v>0</v>
      </c>
      <c r="MND165" s="10">
        <f>general_device_image.description</f>
        <v>0</v>
      </c>
      <c r="MNE165" s="10">
        <f>general_device_image.description</f>
        <v>0</v>
      </c>
      <c r="MNF165" s="10">
        <f>general_device_image.description</f>
        <v>0</v>
      </c>
      <c r="MNG165" s="10">
        <f>general_device_image.description</f>
        <v>0</v>
      </c>
      <c r="MNH165" s="10">
        <f>general_device_image.description</f>
        <v>0</v>
      </c>
      <c r="MNI165" s="10">
        <f>general_device_image.description</f>
        <v>0</v>
      </c>
      <c r="MNJ165" s="10">
        <f>general_device_image.description</f>
        <v>0</v>
      </c>
      <c r="MNK165" s="10">
        <f>general_device_image.description</f>
        <v>0</v>
      </c>
      <c r="MNL165" s="10">
        <f>general_device_image.description</f>
        <v>0</v>
      </c>
      <c r="MNM165" s="10">
        <f>general_device_image.description</f>
        <v>0</v>
      </c>
      <c r="MNN165" s="10">
        <f>general_device_image.description</f>
        <v>0</v>
      </c>
      <c r="MNO165" s="10">
        <f>general_device_image.description</f>
        <v>0</v>
      </c>
      <c r="MNP165" s="10">
        <f>general_device_image.description</f>
        <v>0</v>
      </c>
      <c r="MNQ165" s="10">
        <f>general_device_image.description</f>
        <v>0</v>
      </c>
      <c r="MNR165" s="10">
        <f>general_device_image.description</f>
        <v>0</v>
      </c>
      <c r="MNS165" s="10">
        <f>general_device_image.description</f>
        <v>0</v>
      </c>
      <c r="MNT165" s="10">
        <f>general_device_image.description</f>
        <v>0</v>
      </c>
      <c r="MNU165" s="10">
        <f>general_device_image.description</f>
        <v>0</v>
      </c>
      <c r="MNV165" s="10">
        <f>general_device_image.description</f>
        <v>0</v>
      </c>
      <c r="MNW165" s="10">
        <f>general_device_image.description</f>
        <v>0</v>
      </c>
      <c r="MNX165" s="10">
        <f>general_device_image.description</f>
        <v>0</v>
      </c>
      <c r="MNY165" s="10">
        <f>general_device_image.description</f>
        <v>0</v>
      </c>
      <c r="MNZ165" s="10">
        <f>general_device_image.description</f>
        <v>0</v>
      </c>
      <c r="MOA165" s="10">
        <f>general_device_image.description</f>
        <v>0</v>
      </c>
      <c r="MOB165" s="10">
        <f>general_device_image.description</f>
        <v>0</v>
      </c>
      <c r="MOC165" s="10">
        <f>general_device_image.description</f>
        <v>0</v>
      </c>
      <c r="MOD165" s="10">
        <f>general_device_image.description</f>
        <v>0</v>
      </c>
      <c r="MOE165" s="10">
        <f>general_device_image.description</f>
        <v>0</v>
      </c>
      <c r="MOF165" s="10">
        <f>general_device_image.description</f>
        <v>0</v>
      </c>
      <c r="MOG165" s="10">
        <f>general_device_image.description</f>
        <v>0</v>
      </c>
      <c r="MOH165" s="10">
        <f>general_device_image.description</f>
        <v>0</v>
      </c>
      <c r="MOI165" s="10">
        <f>general_device_image.description</f>
        <v>0</v>
      </c>
      <c r="MOJ165" s="10">
        <f>general_device_image.description</f>
        <v>0</v>
      </c>
      <c r="MOK165" s="10">
        <f>general_device_image.description</f>
        <v>0</v>
      </c>
      <c r="MOL165" s="10">
        <f>general_device_image.description</f>
        <v>0</v>
      </c>
      <c r="MOM165" s="10">
        <f>general_device_image.description</f>
        <v>0</v>
      </c>
      <c r="MON165" s="10">
        <f>general_device_image.description</f>
        <v>0</v>
      </c>
      <c r="MOO165" s="10">
        <f>general_device_image.description</f>
        <v>0</v>
      </c>
      <c r="MOP165" s="10">
        <f>general_device_image.description</f>
        <v>0</v>
      </c>
      <c r="MOQ165" s="10">
        <f>general_device_image.description</f>
        <v>0</v>
      </c>
      <c r="MOR165" s="10">
        <f>general_device_image.description</f>
        <v>0</v>
      </c>
      <c r="MOS165" s="10">
        <f>general_device_image.description</f>
        <v>0</v>
      </c>
      <c r="MOT165" s="10">
        <f>general_device_image.description</f>
        <v>0</v>
      </c>
      <c r="MOU165" s="10">
        <f>general_device_image.description</f>
        <v>0</v>
      </c>
      <c r="MOV165" s="10">
        <f>general_device_image.description</f>
        <v>0</v>
      </c>
      <c r="MOW165" s="10">
        <f>general_device_image.description</f>
        <v>0</v>
      </c>
      <c r="MOX165" s="10">
        <f>general_device_image.description</f>
        <v>0</v>
      </c>
      <c r="MOY165" s="10">
        <f>general_device_image.description</f>
        <v>0</v>
      </c>
      <c r="MOZ165" s="10">
        <f>general_device_image.description</f>
        <v>0</v>
      </c>
      <c r="MPA165" s="10">
        <f>general_device_image.description</f>
        <v>0</v>
      </c>
      <c r="MPB165" s="10">
        <f>general_device_image.description</f>
        <v>0</v>
      </c>
      <c r="MPC165" s="10">
        <f>general_device_image.description</f>
        <v>0</v>
      </c>
      <c r="MPD165" s="10">
        <f>general_device_image.description</f>
        <v>0</v>
      </c>
      <c r="MPE165" s="10">
        <f>general_device_image.description</f>
        <v>0</v>
      </c>
      <c r="MPF165" s="10">
        <f>general_device_image.description</f>
        <v>0</v>
      </c>
      <c r="MPG165" s="10">
        <f>general_device_image.description</f>
        <v>0</v>
      </c>
      <c r="MPH165" s="10">
        <f>general_device_image.description</f>
        <v>0</v>
      </c>
      <c r="MPI165" s="10">
        <f>general_device_image.description</f>
        <v>0</v>
      </c>
      <c r="MPJ165" s="10">
        <f>general_device_image.description</f>
        <v>0</v>
      </c>
      <c r="MPK165" s="10">
        <f>general_device_image.description</f>
        <v>0</v>
      </c>
      <c r="MPL165" s="10">
        <f>general_device_image.description</f>
        <v>0</v>
      </c>
      <c r="MPM165" s="10">
        <f>general_device_image.description</f>
        <v>0</v>
      </c>
      <c r="MPN165" s="10">
        <f>general_device_image.description</f>
        <v>0</v>
      </c>
      <c r="MPO165" s="10">
        <f>general_device_image.description</f>
        <v>0</v>
      </c>
      <c r="MPP165" s="10">
        <f>general_device_image.description</f>
        <v>0</v>
      </c>
      <c r="MPQ165" s="10">
        <f>general_device_image.description</f>
        <v>0</v>
      </c>
      <c r="MPR165" s="10">
        <f>general_device_image.description</f>
        <v>0</v>
      </c>
      <c r="MPS165" s="10">
        <f>general_device_image.description</f>
        <v>0</v>
      </c>
      <c r="MPT165" s="10">
        <f>general_device_image.description</f>
        <v>0</v>
      </c>
      <c r="MPU165" s="10">
        <f>general_device_image.description</f>
        <v>0</v>
      </c>
      <c r="MPV165" s="10">
        <f>general_device_image.description</f>
        <v>0</v>
      </c>
      <c r="MPW165" s="10">
        <f>general_device_image.description</f>
        <v>0</v>
      </c>
      <c r="MPX165" s="10">
        <f>general_device_image.description</f>
        <v>0</v>
      </c>
      <c r="MPY165" s="10">
        <f>general_device_image.description</f>
        <v>0</v>
      </c>
      <c r="MPZ165" s="10">
        <f>general_device_image.description</f>
        <v>0</v>
      </c>
      <c r="MQA165" s="10">
        <f>general_device_image.description</f>
        <v>0</v>
      </c>
      <c r="MQB165" s="10">
        <f>general_device_image.description</f>
        <v>0</v>
      </c>
      <c r="MQC165" s="10">
        <f>general_device_image.description</f>
        <v>0</v>
      </c>
      <c r="MQD165" s="10">
        <f>general_device_image.description</f>
        <v>0</v>
      </c>
      <c r="MQE165" s="10">
        <f>general_device_image.description</f>
        <v>0</v>
      </c>
      <c r="MQF165" s="10">
        <f>general_device_image.description</f>
        <v>0</v>
      </c>
      <c r="MQG165" s="10">
        <f>general_device_image.description</f>
        <v>0</v>
      </c>
      <c r="MQH165" s="10">
        <f>general_device_image.description</f>
        <v>0</v>
      </c>
      <c r="MQI165" s="10">
        <f>general_device_image.description</f>
        <v>0</v>
      </c>
      <c r="MQJ165" s="10">
        <f>general_device_image.description</f>
        <v>0</v>
      </c>
      <c r="MQK165" s="10">
        <f>general_device_image.description</f>
        <v>0</v>
      </c>
      <c r="MQL165" s="10">
        <f>general_device_image.description</f>
        <v>0</v>
      </c>
      <c r="MQM165" s="10">
        <f>general_device_image.description</f>
        <v>0</v>
      </c>
      <c r="MQN165" s="10">
        <f>general_device_image.description</f>
        <v>0</v>
      </c>
      <c r="MQO165" s="10">
        <f>general_device_image.description</f>
        <v>0</v>
      </c>
      <c r="MQP165" s="10">
        <f>general_device_image.description</f>
        <v>0</v>
      </c>
      <c r="MQQ165" s="10">
        <f>general_device_image.description</f>
        <v>0</v>
      </c>
      <c r="MQR165" s="10">
        <f>general_device_image.description</f>
        <v>0</v>
      </c>
      <c r="MQS165" s="10">
        <f>general_device_image.description</f>
        <v>0</v>
      </c>
      <c r="MQT165" s="10">
        <f>general_device_image.description</f>
        <v>0</v>
      </c>
      <c r="MQU165" s="10">
        <f>general_device_image.description</f>
        <v>0</v>
      </c>
      <c r="MQV165" s="10">
        <f>general_device_image.description</f>
        <v>0</v>
      </c>
      <c r="MQW165" s="10">
        <f>general_device_image.description</f>
        <v>0</v>
      </c>
      <c r="MQX165" s="10">
        <f>general_device_image.description</f>
        <v>0</v>
      </c>
      <c r="MQY165" s="10">
        <f>general_device_image.description</f>
        <v>0</v>
      </c>
      <c r="MQZ165" s="10">
        <f>general_device_image.description</f>
        <v>0</v>
      </c>
      <c r="MRA165" s="10">
        <f>general_device_image.description</f>
        <v>0</v>
      </c>
      <c r="MRB165" s="10">
        <f>general_device_image.description</f>
        <v>0</v>
      </c>
      <c r="MRC165" s="10">
        <f>general_device_image.description</f>
        <v>0</v>
      </c>
      <c r="MRD165" s="10">
        <f>general_device_image.description</f>
        <v>0</v>
      </c>
      <c r="MRE165" s="10">
        <f>general_device_image.description</f>
        <v>0</v>
      </c>
      <c r="MRF165" s="10">
        <f>general_device_image.description</f>
        <v>0</v>
      </c>
      <c r="MRG165" s="10">
        <f>general_device_image.description</f>
        <v>0</v>
      </c>
      <c r="MRH165" s="10">
        <f>general_device_image.description</f>
        <v>0</v>
      </c>
      <c r="MRI165" s="10">
        <f>general_device_image.description</f>
        <v>0</v>
      </c>
      <c r="MRJ165" s="10">
        <f>general_device_image.description</f>
        <v>0</v>
      </c>
      <c r="MRK165" s="10">
        <f>general_device_image.description</f>
        <v>0</v>
      </c>
      <c r="MRL165" s="10">
        <f>general_device_image.description</f>
        <v>0</v>
      </c>
      <c r="MRM165" s="10">
        <f>general_device_image.description</f>
        <v>0</v>
      </c>
      <c r="MRN165" s="10">
        <f>general_device_image.description</f>
        <v>0</v>
      </c>
      <c r="MRO165" s="10">
        <f>general_device_image.description</f>
        <v>0</v>
      </c>
      <c r="MRP165" s="10">
        <f>general_device_image.description</f>
        <v>0</v>
      </c>
      <c r="MRQ165" s="10">
        <f>general_device_image.description</f>
        <v>0</v>
      </c>
      <c r="MRR165" s="10">
        <f>general_device_image.description</f>
        <v>0</v>
      </c>
      <c r="MRS165" s="10">
        <f>general_device_image.description</f>
        <v>0</v>
      </c>
      <c r="MRT165" s="10">
        <f>general_device_image.description</f>
        <v>0</v>
      </c>
      <c r="MRU165" s="10">
        <f>general_device_image.description</f>
        <v>0</v>
      </c>
      <c r="MRV165" s="10">
        <f>general_device_image.description</f>
        <v>0</v>
      </c>
      <c r="MRW165" s="10">
        <f>general_device_image.description</f>
        <v>0</v>
      </c>
      <c r="MRX165" s="10">
        <f>general_device_image.description</f>
        <v>0</v>
      </c>
      <c r="MRY165" s="10">
        <f>general_device_image.description</f>
        <v>0</v>
      </c>
      <c r="MRZ165" s="10">
        <f>general_device_image.description</f>
        <v>0</v>
      </c>
      <c r="MSA165" s="10">
        <f>general_device_image.description</f>
        <v>0</v>
      </c>
      <c r="MSB165" s="10">
        <f>general_device_image.description</f>
        <v>0</v>
      </c>
      <c r="MSC165" s="10">
        <f>general_device_image.description</f>
        <v>0</v>
      </c>
      <c r="MSD165" s="10">
        <f>general_device_image.description</f>
        <v>0</v>
      </c>
      <c r="MSE165" s="10">
        <f>general_device_image.description</f>
        <v>0</v>
      </c>
      <c r="MSF165" s="10">
        <f>general_device_image.description</f>
        <v>0</v>
      </c>
      <c r="MSG165" s="10">
        <f>general_device_image.description</f>
        <v>0</v>
      </c>
      <c r="MSH165" s="10">
        <f>general_device_image.description</f>
        <v>0</v>
      </c>
      <c r="MSI165" s="10">
        <f>general_device_image.description</f>
        <v>0</v>
      </c>
      <c r="MSJ165" s="10">
        <f>general_device_image.description</f>
        <v>0</v>
      </c>
      <c r="MSK165" s="10">
        <f>general_device_image.description</f>
        <v>0</v>
      </c>
      <c r="MSL165" s="10">
        <f>general_device_image.description</f>
        <v>0</v>
      </c>
      <c r="MSM165" s="10">
        <f>general_device_image.description</f>
        <v>0</v>
      </c>
      <c r="MSN165" s="10">
        <f>general_device_image.description</f>
        <v>0</v>
      </c>
      <c r="MSO165" s="10">
        <f>general_device_image.description</f>
        <v>0</v>
      </c>
      <c r="MSP165" s="10">
        <f>general_device_image.description</f>
        <v>0</v>
      </c>
      <c r="MSQ165" s="10">
        <f>general_device_image.description</f>
        <v>0</v>
      </c>
      <c r="MSR165" s="10">
        <f>general_device_image.description</f>
        <v>0</v>
      </c>
      <c r="MSS165" s="10">
        <f>general_device_image.description</f>
        <v>0</v>
      </c>
      <c r="MST165" s="10">
        <f>general_device_image.description</f>
        <v>0</v>
      </c>
      <c r="MSU165" s="10">
        <f>general_device_image.description</f>
        <v>0</v>
      </c>
      <c r="MSV165" s="10">
        <f>general_device_image.description</f>
        <v>0</v>
      </c>
      <c r="MSW165" s="10">
        <f>general_device_image.description</f>
        <v>0</v>
      </c>
      <c r="MSX165" s="10">
        <f>general_device_image.description</f>
        <v>0</v>
      </c>
      <c r="MSY165" s="10">
        <f>general_device_image.description</f>
        <v>0</v>
      </c>
      <c r="MSZ165" s="10">
        <f>general_device_image.description</f>
        <v>0</v>
      </c>
      <c r="MTA165" s="10">
        <f>general_device_image.description</f>
        <v>0</v>
      </c>
      <c r="MTB165" s="10">
        <f>general_device_image.description</f>
        <v>0</v>
      </c>
      <c r="MTC165" s="10">
        <f>general_device_image.description</f>
        <v>0</v>
      </c>
      <c r="MTD165" s="10">
        <f>general_device_image.description</f>
        <v>0</v>
      </c>
      <c r="MTE165" s="10">
        <f>general_device_image.description</f>
        <v>0</v>
      </c>
      <c r="MTF165" s="10">
        <f>general_device_image.description</f>
        <v>0</v>
      </c>
      <c r="MTG165" s="10">
        <f>general_device_image.description</f>
        <v>0</v>
      </c>
      <c r="MTH165" s="10">
        <f>general_device_image.description</f>
        <v>0</v>
      </c>
      <c r="MTI165" s="10">
        <f>general_device_image.description</f>
        <v>0</v>
      </c>
      <c r="MTJ165" s="10">
        <f>general_device_image.description</f>
        <v>0</v>
      </c>
      <c r="MTK165" s="10">
        <f>general_device_image.description</f>
        <v>0</v>
      </c>
      <c r="MTL165" s="10">
        <f>general_device_image.description</f>
        <v>0</v>
      </c>
      <c r="MTM165" s="10">
        <f>general_device_image.description</f>
        <v>0</v>
      </c>
      <c r="MTN165" s="10">
        <f>general_device_image.description</f>
        <v>0</v>
      </c>
      <c r="MTO165" s="10">
        <f>general_device_image.description</f>
        <v>0</v>
      </c>
      <c r="MTP165" s="10">
        <f>general_device_image.description</f>
        <v>0</v>
      </c>
      <c r="MTQ165" s="10">
        <f>general_device_image.description</f>
        <v>0</v>
      </c>
      <c r="MTR165" s="10">
        <f>general_device_image.description</f>
        <v>0</v>
      </c>
      <c r="MTS165" s="10">
        <f>general_device_image.description</f>
        <v>0</v>
      </c>
      <c r="MTT165" s="10">
        <f>general_device_image.description</f>
        <v>0</v>
      </c>
      <c r="MTU165" s="10">
        <f>general_device_image.description</f>
        <v>0</v>
      </c>
      <c r="MTV165" s="10">
        <f>general_device_image.description</f>
        <v>0</v>
      </c>
      <c r="MTW165" s="10">
        <f>general_device_image.description</f>
        <v>0</v>
      </c>
      <c r="MTX165" s="10">
        <f>general_device_image.description</f>
        <v>0</v>
      </c>
      <c r="MTY165" s="10">
        <f>general_device_image.description</f>
        <v>0</v>
      </c>
      <c r="MTZ165" s="10">
        <f>general_device_image.description</f>
        <v>0</v>
      </c>
      <c r="MUA165" s="10">
        <f>general_device_image.description</f>
        <v>0</v>
      </c>
      <c r="MUB165" s="10">
        <f>general_device_image.description</f>
        <v>0</v>
      </c>
      <c r="MUC165" s="10">
        <f>general_device_image.description</f>
        <v>0</v>
      </c>
      <c r="MUD165" s="10">
        <f>general_device_image.description</f>
        <v>0</v>
      </c>
      <c r="MUE165" s="10">
        <f>general_device_image.description</f>
        <v>0</v>
      </c>
      <c r="MUF165" s="10">
        <f>general_device_image.description</f>
        <v>0</v>
      </c>
      <c r="MUG165" s="10">
        <f>general_device_image.description</f>
        <v>0</v>
      </c>
      <c r="MUH165" s="10">
        <f>general_device_image.description</f>
        <v>0</v>
      </c>
      <c r="MUI165" s="10">
        <f>general_device_image.description</f>
        <v>0</v>
      </c>
      <c r="MUJ165" s="10">
        <f>general_device_image.description</f>
        <v>0</v>
      </c>
      <c r="MUK165" s="10">
        <f>general_device_image.description</f>
        <v>0</v>
      </c>
      <c r="MUL165" s="10">
        <f>general_device_image.description</f>
        <v>0</v>
      </c>
      <c r="MUM165" s="10">
        <f>general_device_image.description</f>
        <v>0</v>
      </c>
      <c r="MUN165" s="10">
        <f>general_device_image.description</f>
        <v>0</v>
      </c>
      <c r="MUO165" s="10">
        <f>general_device_image.description</f>
        <v>0</v>
      </c>
      <c r="MUP165" s="10">
        <f>general_device_image.description</f>
        <v>0</v>
      </c>
      <c r="MUQ165" s="10">
        <f>general_device_image.description</f>
        <v>0</v>
      </c>
      <c r="MUR165" s="10">
        <f>general_device_image.description</f>
        <v>0</v>
      </c>
      <c r="MUS165" s="10">
        <f>general_device_image.description</f>
        <v>0</v>
      </c>
      <c r="MUT165" s="10">
        <f>general_device_image.description</f>
        <v>0</v>
      </c>
      <c r="MUU165" s="10">
        <f>general_device_image.description</f>
        <v>0</v>
      </c>
      <c r="MUV165" s="10">
        <f>general_device_image.description</f>
        <v>0</v>
      </c>
      <c r="MUW165" s="10">
        <f>general_device_image.description</f>
        <v>0</v>
      </c>
      <c r="MUX165" s="10">
        <f>general_device_image.description</f>
        <v>0</v>
      </c>
      <c r="MUY165" s="10">
        <f>general_device_image.description</f>
        <v>0</v>
      </c>
      <c r="MUZ165" s="10">
        <f>general_device_image.description</f>
        <v>0</v>
      </c>
      <c r="MVA165" s="10">
        <f>general_device_image.description</f>
        <v>0</v>
      </c>
      <c r="MVB165" s="10">
        <f>general_device_image.description</f>
        <v>0</v>
      </c>
      <c r="MVC165" s="10">
        <f>general_device_image.description</f>
        <v>0</v>
      </c>
      <c r="MVD165" s="10">
        <f>general_device_image.description</f>
        <v>0</v>
      </c>
      <c r="MVE165" s="10">
        <f>general_device_image.description</f>
        <v>0</v>
      </c>
      <c r="MVF165" s="10">
        <f>general_device_image.description</f>
        <v>0</v>
      </c>
      <c r="MVG165" s="10">
        <f>general_device_image.description</f>
        <v>0</v>
      </c>
      <c r="MVH165" s="10">
        <f>general_device_image.description</f>
        <v>0</v>
      </c>
      <c r="MVI165" s="10">
        <f>general_device_image.description</f>
        <v>0</v>
      </c>
      <c r="MVJ165" s="10">
        <f>general_device_image.description</f>
        <v>0</v>
      </c>
      <c r="MVK165" s="10">
        <f>general_device_image.description</f>
        <v>0</v>
      </c>
      <c r="MVL165" s="10">
        <f>general_device_image.description</f>
        <v>0</v>
      </c>
      <c r="MVM165" s="10">
        <f>general_device_image.description</f>
        <v>0</v>
      </c>
      <c r="MVN165" s="10">
        <f>general_device_image.description</f>
        <v>0</v>
      </c>
      <c r="MVO165" s="10">
        <f>general_device_image.description</f>
        <v>0</v>
      </c>
      <c r="MVP165" s="10">
        <f>general_device_image.description</f>
        <v>0</v>
      </c>
      <c r="MVQ165" s="10">
        <f>general_device_image.description</f>
        <v>0</v>
      </c>
      <c r="MVR165" s="10">
        <f>general_device_image.description</f>
        <v>0</v>
      </c>
      <c r="MVS165" s="10">
        <f>general_device_image.description</f>
        <v>0</v>
      </c>
      <c r="MVT165" s="10">
        <f>general_device_image.description</f>
        <v>0</v>
      </c>
      <c r="MVU165" s="10">
        <f>general_device_image.description</f>
        <v>0</v>
      </c>
      <c r="MVV165" s="10">
        <f>general_device_image.description</f>
        <v>0</v>
      </c>
      <c r="MVW165" s="10">
        <f>general_device_image.description</f>
        <v>0</v>
      </c>
      <c r="MVX165" s="10">
        <f>general_device_image.description</f>
        <v>0</v>
      </c>
      <c r="MVY165" s="10">
        <f>general_device_image.description</f>
        <v>0</v>
      </c>
      <c r="MVZ165" s="10">
        <f>general_device_image.description</f>
        <v>0</v>
      </c>
      <c r="MWA165" s="10">
        <f>general_device_image.description</f>
        <v>0</v>
      </c>
      <c r="MWB165" s="10">
        <f>general_device_image.description</f>
        <v>0</v>
      </c>
      <c r="MWC165" s="10">
        <f>general_device_image.description</f>
        <v>0</v>
      </c>
      <c r="MWD165" s="10">
        <f>general_device_image.description</f>
        <v>0</v>
      </c>
      <c r="MWE165" s="10">
        <f>general_device_image.description</f>
        <v>0</v>
      </c>
      <c r="MWF165" s="10">
        <f>general_device_image.description</f>
        <v>0</v>
      </c>
      <c r="MWG165" s="10">
        <f>general_device_image.description</f>
        <v>0</v>
      </c>
      <c r="MWH165" s="10">
        <f>general_device_image.description</f>
        <v>0</v>
      </c>
      <c r="MWI165" s="10">
        <f>general_device_image.description</f>
        <v>0</v>
      </c>
      <c r="MWJ165" s="10">
        <f>general_device_image.description</f>
        <v>0</v>
      </c>
      <c r="MWK165" s="10">
        <f>general_device_image.description</f>
        <v>0</v>
      </c>
      <c r="MWL165" s="10">
        <f>general_device_image.description</f>
        <v>0</v>
      </c>
      <c r="MWM165" s="10">
        <f>general_device_image.description</f>
        <v>0</v>
      </c>
      <c r="MWN165" s="10">
        <f>general_device_image.description</f>
        <v>0</v>
      </c>
      <c r="MWO165" s="10">
        <f>general_device_image.description</f>
        <v>0</v>
      </c>
      <c r="MWP165" s="10">
        <f>general_device_image.description</f>
        <v>0</v>
      </c>
      <c r="MWQ165" s="10">
        <f>general_device_image.description</f>
        <v>0</v>
      </c>
      <c r="MWR165" s="10">
        <f>general_device_image.description</f>
        <v>0</v>
      </c>
      <c r="MWS165" s="10">
        <f>general_device_image.description</f>
        <v>0</v>
      </c>
      <c r="MWT165" s="10">
        <f>general_device_image.description</f>
        <v>0</v>
      </c>
      <c r="MWU165" s="10">
        <f>general_device_image.description</f>
        <v>0</v>
      </c>
      <c r="MWV165" s="10">
        <f>general_device_image.description</f>
        <v>0</v>
      </c>
      <c r="MWW165" s="10">
        <f>general_device_image.description</f>
        <v>0</v>
      </c>
      <c r="MWX165" s="10">
        <f>general_device_image.description</f>
        <v>0</v>
      </c>
      <c r="MWY165" s="10">
        <f>general_device_image.description</f>
        <v>0</v>
      </c>
      <c r="MWZ165" s="10">
        <f>general_device_image.description</f>
        <v>0</v>
      </c>
      <c r="MXA165" s="10">
        <f>general_device_image.description</f>
        <v>0</v>
      </c>
      <c r="MXB165" s="10">
        <f>general_device_image.description</f>
        <v>0</v>
      </c>
      <c r="MXC165" s="10">
        <f>general_device_image.description</f>
        <v>0</v>
      </c>
      <c r="MXD165" s="10">
        <f>general_device_image.description</f>
        <v>0</v>
      </c>
      <c r="MXE165" s="10">
        <f>general_device_image.description</f>
        <v>0</v>
      </c>
      <c r="MXF165" s="10">
        <f>general_device_image.description</f>
        <v>0</v>
      </c>
      <c r="MXG165" s="10">
        <f>general_device_image.description</f>
        <v>0</v>
      </c>
      <c r="MXH165" s="10">
        <f>general_device_image.description</f>
        <v>0</v>
      </c>
      <c r="MXI165" s="10">
        <f>general_device_image.description</f>
        <v>0</v>
      </c>
      <c r="MXJ165" s="10">
        <f>general_device_image.description</f>
        <v>0</v>
      </c>
      <c r="MXK165" s="10">
        <f>general_device_image.description</f>
        <v>0</v>
      </c>
      <c r="MXL165" s="10">
        <f>general_device_image.description</f>
        <v>0</v>
      </c>
      <c r="MXM165" s="10">
        <f>general_device_image.description</f>
        <v>0</v>
      </c>
      <c r="MXN165" s="10">
        <f>general_device_image.description</f>
        <v>0</v>
      </c>
      <c r="MXO165" s="10">
        <f>general_device_image.description</f>
        <v>0</v>
      </c>
      <c r="MXP165" s="10">
        <f>general_device_image.description</f>
        <v>0</v>
      </c>
      <c r="MXQ165" s="10">
        <f>general_device_image.description</f>
        <v>0</v>
      </c>
      <c r="MXR165" s="10">
        <f>general_device_image.description</f>
        <v>0</v>
      </c>
      <c r="MXS165" s="10">
        <f>general_device_image.description</f>
        <v>0</v>
      </c>
      <c r="MXT165" s="10">
        <f>general_device_image.description</f>
        <v>0</v>
      </c>
      <c r="MXU165" s="10">
        <f>general_device_image.description</f>
        <v>0</v>
      </c>
      <c r="MXV165" s="10">
        <f>general_device_image.description</f>
        <v>0</v>
      </c>
      <c r="MXW165" s="10">
        <f>general_device_image.description</f>
        <v>0</v>
      </c>
      <c r="MXX165" s="10">
        <f>general_device_image.description</f>
        <v>0</v>
      </c>
      <c r="MXY165" s="10">
        <f>general_device_image.description</f>
        <v>0</v>
      </c>
      <c r="MXZ165" s="10">
        <f>general_device_image.description</f>
        <v>0</v>
      </c>
      <c r="MYA165" s="10">
        <f>general_device_image.description</f>
        <v>0</v>
      </c>
      <c r="MYB165" s="10">
        <f>general_device_image.description</f>
        <v>0</v>
      </c>
      <c r="MYC165" s="10">
        <f>general_device_image.description</f>
        <v>0</v>
      </c>
      <c r="MYD165" s="10">
        <f>general_device_image.description</f>
        <v>0</v>
      </c>
      <c r="MYE165" s="10">
        <f>general_device_image.description</f>
        <v>0</v>
      </c>
      <c r="MYF165" s="10">
        <f>general_device_image.description</f>
        <v>0</v>
      </c>
      <c r="MYG165" s="10">
        <f>general_device_image.description</f>
        <v>0</v>
      </c>
      <c r="MYH165" s="10">
        <f>general_device_image.description</f>
        <v>0</v>
      </c>
      <c r="MYI165" s="10">
        <f>general_device_image.description</f>
        <v>0</v>
      </c>
      <c r="MYJ165" s="10">
        <f>general_device_image.description</f>
        <v>0</v>
      </c>
      <c r="MYK165" s="10">
        <f>general_device_image.description</f>
        <v>0</v>
      </c>
      <c r="MYL165" s="10">
        <f>general_device_image.description</f>
        <v>0</v>
      </c>
      <c r="MYM165" s="10">
        <f>general_device_image.description</f>
        <v>0</v>
      </c>
      <c r="MYN165" s="10">
        <f>general_device_image.description</f>
        <v>0</v>
      </c>
      <c r="MYO165" s="10">
        <f>general_device_image.description</f>
        <v>0</v>
      </c>
      <c r="MYP165" s="10">
        <f>general_device_image.description</f>
        <v>0</v>
      </c>
      <c r="MYQ165" s="10">
        <f>general_device_image.description</f>
        <v>0</v>
      </c>
      <c r="MYR165" s="10">
        <f>general_device_image.description</f>
        <v>0</v>
      </c>
      <c r="MYS165" s="10">
        <f>general_device_image.description</f>
        <v>0</v>
      </c>
      <c r="MYT165" s="10">
        <f>general_device_image.description</f>
        <v>0</v>
      </c>
      <c r="MYU165" s="10">
        <f>general_device_image.description</f>
        <v>0</v>
      </c>
      <c r="MYV165" s="10">
        <f>general_device_image.description</f>
        <v>0</v>
      </c>
      <c r="MYW165" s="10">
        <f>general_device_image.description</f>
        <v>0</v>
      </c>
      <c r="MYX165" s="10">
        <f>general_device_image.description</f>
        <v>0</v>
      </c>
      <c r="MYY165" s="10">
        <f>general_device_image.description</f>
        <v>0</v>
      </c>
      <c r="MYZ165" s="10">
        <f>general_device_image.description</f>
        <v>0</v>
      </c>
      <c r="MZA165" s="10">
        <f>general_device_image.description</f>
        <v>0</v>
      </c>
      <c r="MZB165" s="10">
        <f>general_device_image.description</f>
        <v>0</v>
      </c>
      <c r="MZC165" s="10">
        <f>general_device_image.description</f>
        <v>0</v>
      </c>
      <c r="MZD165" s="10">
        <f>general_device_image.description</f>
        <v>0</v>
      </c>
      <c r="MZE165" s="10">
        <f>general_device_image.description</f>
        <v>0</v>
      </c>
      <c r="MZF165" s="10">
        <f>general_device_image.description</f>
        <v>0</v>
      </c>
      <c r="MZG165" s="10">
        <f>general_device_image.description</f>
        <v>0</v>
      </c>
      <c r="MZH165" s="10">
        <f>general_device_image.description</f>
        <v>0</v>
      </c>
      <c r="MZI165" s="10">
        <f>general_device_image.description</f>
        <v>0</v>
      </c>
      <c r="MZJ165" s="10">
        <f>general_device_image.description</f>
        <v>0</v>
      </c>
      <c r="MZK165" s="10">
        <f>general_device_image.description</f>
        <v>0</v>
      </c>
      <c r="MZL165" s="10">
        <f>general_device_image.description</f>
        <v>0</v>
      </c>
      <c r="MZM165" s="10">
        <f>general_device_image.description</f>
        <v>0</v>
      </c>
      <c r="MZN165" s="10">
        <f>general_device_image.description</f>
        <v>0</v>
      </c>
      <c r="MZO165" s="10">
        <f>general_device_image.description</f>
        <v>0</v>
      </c>
      <c r="MZP165" s="10">
        <f>general_device_image.description</f>
        <v>0</v>
      </c>
      <c r="MZQ165" s="10">
        <f>general_device_image.description</f>
        <v>0</v>
      </c>
      <c r="MZR165" s="10">
        <f>general_device_image.description</f>
        <v>0</v>
      </c>
      <c r="MZS165" s="10">
        <f>general_device_image.description</f>
        <v>0</v>
      </c>
      <c r="MZT165" s="10">
        <f>general_device_image.description</f>
        <v>0</v>
      </c>
      <c r="MZU165" s="10">
        <f>general_device_image.description</f>
        <v>0</v>
      </c>
      <c r="MZV165" s="10">
        <f>general_device_image.description</f>
        <v>0</v>
      </c>
      <c r="MZW165" s="10">
        <f>general_device_image.description</f>
        <v>0</v>
      </c>
      <c r="MZX165" s="10">
        <f>general_device_image.description</f>
        <v>0</v>
      </c>
      <c r="MZY165" s="10">
        <f>general_device_image.description</f>
        <v>0</v>
      </c>
      <c r="MZZ165" s="10">
        <f>general_device_image.description</f>
        <v>0</v>
      </c>
      <c r="NAA165" s="10">
        <f>general_device_image.description</f>
        <v>0</v>
      </c>
      <c r="NAB165" s="10">
        <f>general_device_image.description</f>
        <v>0</v>
      </c>
      <c r="NAC165" s="10">
        <f>general_device_image.description</f>
        <v>0</v>
      </c>
      <c r="NAD165" s="10">
        <f>general_device_image.description</f>
        <v>0</v>
      </c>
      <c r="NAE165" s="10">
        <f>general_device_image.description</f>
        <v>0</v>
      </c>
      <c r="NAF165" s="10">
        <f>general_device_image.description</f>
        <v>0</v>
      </c>
      <c r="NAG165" s="10">
        <f>general_device_image.description</f>
        <v>0</v>
      </c>
      <c r="NAH165" s="10">
        <f>general_device_image.description</f>
        <v>0</v>
      </c>
      <c r="NAI165" s="10">
        <f>general_device_image.description</f>
        <v>0</v>
      </c>
      <c r="NAJ165" s="10">
        <f>general_device_image.description</f>
        <v>0</v>
      </c>
      <c r="NAK165" s="10">
        <f>general_device_image.description</f>
        <v>0</v>
      </c>
      <c r="NAL165" s="10">
        <f>general_device_image.description</f>
        <v>0</v>
      </c>
      <c r="NAM165" s="10">
        <f>general_device_image.description</f>
        <v>0</v>
      </c>
      <c r="NAN165" s="10">
        <f>general_device_image.description</f>
        <v>0</v>
      </c>
      <c r="NAO165" s="10">
        <f>general_device_image.description</f>
        <v>0</v>
      </c>
      <c r="NAP165" s="10">
        <f>general_device_image.description</f>
        <v>0</v>
      </c>
      <c r="NAQ165" s="10">
        <f>general_device_image.description</f>
        <v>0</v>
      </c>
      <c r="NAR165" s="10">
        <f>general_device_image.description</f>
        <v>0</v>
      </c>
      <c r="NAS165" s="10">
        <f>general_device_image.description</f>
        <v>0</v>
      </c>
      <c r="NAT165" s="10">
        <f>general_device_image.description</f>
        <v>0</v>
      </c>
      <c r="NAU165" s="10">
        <f>general_device_image.description</f>
        <v>0</v>
      </c>
      <c r="NAV165" s="10">
        <f>general_device_image.description</f>
        <v>0</v>
      </c>
      <c r="NAW165" s="10">
        <f>general_device_image.description</f>
        <v>0</v>
      </c>
      <c r="NAX165" s="10">
        <f>general_device_image.description</f>
        <v>0</v>
      </c>
      <c r="NAY165" s="10">
        <f>general_device_image.description</f>
        <v>0</v>
      </c>
      <c r="NAZ165" s="10">
        <f>general_device_image.description</f>
        <v>0</v>
      </c>
      <c r="NBA165" s="10">
        <f>general_device_image.description</f>
        <v>0</v>
      </c>
      <c r="NBB165" s="10">
        <f>general_device_image.description</f>
        <v>0</v>
      </c>
      <c r="NBC165" s="10">
        <f>general_device_image.description</f>
        <v>0</v>
      </c>
      <c r="NBD165" s="10">
        <f>general_device_image.description</f>
        <v>0</v>
      </c>
      <c r="NBE165" s="10">
        <f>general_device_image.description</f>
        <v>0</v>
      </c>
      <c r="NBF165" s="10">
        <f>general_device_image.description</f>
        <v>0</v>
      </c>
      <c r="NBG165" s="10">
        <f>general_device_image.description</f>
        <v>0</v>
      </c>
      <c r="NBH165" s="10">
        <f>general_device_image.description</f>
        <v>0</v>
      </c>
      <c r="NBI165" s="10">
        <f>general_device_image.description</f>
        <v>0</v>
      </c>
      <c r="NBJ165" s="10">
        <f>general_device_image.description</f>
        <v>0</v>
      </c>
      <c r="NBK165" s="10">
        <f>general_device_image.description</f>
        <v>0</v>
      </c>
      <c r="NBL165" s="10">
        <f>general_device_image.description</f>
        <v>0</v>
      </c>
      <c r="NBM165" s="10">
        <f>general_device_image.description</f>
        <v>0</v>
      </c>
      <c r="NBN165" s="10">
        <f>general_device_image.description</f>
        <v>0</v>
      </c>
      <c r="NBO165" s="10">
        <f>general_device_image.description</f>
        <v>0</v>
      </c>
      <c r="NBP165" s="10">
        <f>general_device_image.description</f>
        <v>0</v>
      </c>
      <c r="NBQ165" s="10">
        <f>general_device_image.description</f>
        <v>0</v>
      </c>
      <c r="NBR165" s="10">
        <f>general_device_image.description</f>
        <v>0</v>
      </c>
      <c r="NBS165" s="10">
        <f>general_device_image.description</f>
        <v>0</v>
      </c>
      <c r="NBT165" s="10">
        <f>general_device_image.description</f>
        <v>0</v>
      </c>
      <c r="NBU165" s="10">
        <f>general_device_image.description</f>
        <v>0</v>
      </c>
      <c r="NBV165" s="10">
        <f>general_device_image.description</f>
        <v>0</v>
      </c>
      <c r="NBW165" s="10">
        <f>general_device_image.description</f>
        <v>0</v>
      </c>
      <c r="NBX165" s="10">
        <f>general_device_image.description</f>
        <v>0</v>
      </c>
      <c r="NBY165" s="10">
        <f>general_device_image.description</f>
        <v>0</v>
      </c>
      <c r="NBZ165" s="10">
        <f>general_device_image.description</f>
        <v>0</v>
      </c>
      <c r="NCA165" s="10">
        <f>general_device_image.description</f>
        <v>0</v>
      </c>
      <c r="NCB165" s="10">
        <f>general_device_image.description</f>
        <v>0</v>
      </c>
      <c r="NCC165" s="10">
        <f>general_device_image.description</f>
        <v>0</v>
      </c>
      <c r="NCD165" s="10">
        <f>general_device_image.description</f>
        <v>0</v>
      </c>
      <c r="NCE165" s="10">
        <f>general_device_image.description</f>
        <v>0</v>
      </c>
      <c r="NCF165" s="10">
        <f>general_device_image.description</f>
        <v>0</v>
      </c>
      <c r="NCG165" s="10">
        <f>general_device_image.description</f>
        <v>0</v>
      </c>
      <c r="NCH165" s="10">
        <f>general_device_image.description</f>
        <v>0</v>
      </c>
      <c r="NCI165" s="10">
        <f>general_device_image.description</f>
        <v>0</v>
      </c>
      <c r="NCJ165" s="10">
        <f>general_device_image.description</f>
        <v>0</v>
      </c>
      <c r="NCK165" s="10">
        <f>general_device_image.description</f>
        <v>0</v>
      </c>
      <c r="NCL165" s="10">
        <f>general_device_image.description</f>
        <v>0</v>
      </c>
      <c r="NCM165" s="10">
        <f>general_device_image.description</f>
        <v>0</v>
      </c>
      <c r="NCN165" s="10">
        <f>general_device_image.description</f>
        <v>0</v>
      </c>
      <c r="NCO165" s="10">
        <f>general_device_image.description</f>
        <v>0</v>
      </c>
      <c r="NCP165" s="10">
        <f>general_device_image.description</f>
        <v>0</v>
      </c>
      <c r="NCQ165" s="10">
        <f>general_device_image.description</f>
        <v>0</v>
      </c>
      <c r="NCR165" s="10">
        <f>general_device_image.description</f>
        <v>0</v>
      </c>
      <c r="NCS165" s="10">
        <f>general_device_image.description</f>
        <v>0</v>
      </c>
      <c r="NCT165" s="10">
        <f>general_device_image.description</f>
        <v>0</v>
      </c>
      <c r="NCU165" s="10">
        <f>general_device_image.description</f>
        <v>0</v>
      </c>
      <c r="NCV165" s="10">
        <f>general_device_image.description</f>
        <v>0</v>
      </c>
      <c r="NCW165" s="10">
        <f>general_device_image.description</f>
        <v>0</v>
      </c>
      <c r="NCX165" s="10">
        <f>general_device_image.description</f>
        <v>0</v>
      </c>
      <c r="NCY165" s="10">
        <f>general_device_image.description</f>
        <v>0</v>
      </c>
      <c r="NCZ165" s="10">
        <f>general_device_image.description</f>
        <v>0</v>
      </c>
      <c r="NDA165" s="10">
        <f>general_device_image.description</f>
        <v>0</v>
      </c>
      <c r="NDB165" s="10">
        <f>general_device_image.description</f>
        <v>0</v>
      </c>
      <c r="NDC165" s="10">
        <f>general_device_image.description</f>
        <v>0</v>
      </c>
      <c r="NDD165" s="10">
        <f>general_device_image.description</f>
        <v>0</v>
      </c>
      <c r="NDE165" s="10">
        <f>general_device_image.description</f>
        <v>0</v>
      </c>
      <c r="NDF165" s="10">
        <f>general_device_image.description</f>
        <v>0</v>
      </c>
      <c r="NDG165" s="10">
        <f>general_device_image.description</f>
        <v>0</v>
      </c>
      <c r="NDH165" s="10">
        <f>general_device_image.description</f>
        <v>0</v>
      </c>
      <c r="NDI165" s="10">
        <f>general_device_image.description</f>
        <v>0</v>
      </c>
      <c r="NDJ165" s="10">
        <f>general_device_image.description</f>
        <v>0</v>
      </c>
      <c r="NDK165" s="10">
        <f>general_device_image.description</f>
        <v>0</v>
      </c>
      <c r="NDL165" s="10">
        <f>general_device_image.description</f>
        <v>0</v>
      </c>
      <c r="NDM165" s="10">
        <f>general_device_image.description</f>
        <v>0</v>
      </c>
      <c r="NDN165" s="10">
        <f>general_device_image.description</f>
        <v>0</v>
      </c>
      <c r="NDO165" s="10">
        <f>general_device_image.description</f>
        <v>0</v>
      </c>
      <c r="NDP165" s="10">
        <f>general_device_image.description</f>
        <v>0</v>
      </c>
      <c r="NDQ165" s="10">
        <f>general_device_image.description</f>
        <v>0</v>
      </c>
      <c r="NDR165" s="10">
        <f>general_device_image.description</f>
        <v>0</v>
      </c>
      <c r="NDS165" s="10">
        <f>general_device_image.description</f>
        <v>0</v>
      </c>
      <c r="NDT165" s="10">
        <f>general_device_image.description</f>
        <v>0</v>
      </c>
      <c r="NDU165" s="10">
        <f>general_device_image.description</f>
        <v>0</v>
      </c>
      <c r="NDV165" s="10">
        <f>general_device_image.description</f>
        <v>0</v>
      </c>
      <c r="NDW165" s="10">
        <f>general_device_image.description</f>
        <v>0</v>
      </c>
      <c r="NDX165" s="10">
        <f>general_device_image.description</f>
        <v>0</v>
      </c>
      <c r="NDY165" s="10">
        <f>general_device_image.description</f>
        <v>0</v>
      </c>
      <c r="NDZ165" s="10">
        <f>general_device_image.description</f>
        <v>0</v>
      </c>
      <c r="NEA165" s="10">
        <f>general_device_image.description</f>
        <v>0</v>
      </c>
      <c r="NEB165" s="10">
        <f>general_device_image.description</f>
        <v>0</v>
      </c>
      <c r="NEC165" s="10">
        <f>general_device_image.description</f>
        <v>0</v>
      </c>
      <c r="NED165" s="10">
        <f>general_device_image.description</f>
        <v>0</v>
      </c>
      <c r="NEE165" s="10">
        <f>general_device_image.description</f>
        <v>0</v>
      </c>
      <c r="NEF165" s="10">
        <f>general_device_image.description</f>
        <v>0</v>
      </c>
      <c r="NEG165" s="10">
        <f>general_device_image.description</f>
        <v>0</v>
      </c>
      <c r="NEH165" s="10">
        <f>general_device_image.description</f>
        <v>0</v>
      </c>
      <c r="NEI165" s="10">
        <f>general_device_image.description</f>
        <v>0</v>
      </c>
      <c r="NEJ165" s="10">
        <f>general_device_image.description</f>
        <v>0</v>
      </c>
      <c r="NEK165" s="10">
        <f>general_device_image.description</f>
        <v>0</v>
      </c>
      <c r="NEL165" s="10">
        <f>general_device_image.description</f>
        <v>0</v>
      </c>
      <c r="NEM165" s="10">
        <f>general_device_image.description</f>
        <v>0</v>
      </c>
      <c r="NEN165" s="10">
        <f>general_device_image.description</f>
        <v>0</v>
      </c>
      <c r="NEO165" s="10">
        <f>general_device_image.description</f>
        <v>0</v>
      </c>
      <c r="NEP165" s="10">
        <f>general_device_image.description</f>
        <v>0</v>
      </c>
      <c r="NEQ165" s="10">
        <f>general_device_image.description</f>
        <v>0</v>
      </c>
      <c r="NER165" s="10">
        <f>general_device_image.description</f>
        <v>0</v>
      </c>
      <c r="NES165" s="10">
        <f>general_device_image.description</f>
        <v>0</v>
      </c>
      <c r="NET165" s="10">
        <f>general_device_image.description</f>
        <v>0</v>
      </c>
      <c r="NEU165" s="10">
        <f>general_device_image.description</f>
        <v>0</v>
      </c>
      <c r="NEV165" s="10">
        <f>general_device_image.description</f>
        <v>0</v>
      </c>
      <c r="NEW165" s="10">
        <f>general_device_image.description</f>
        <v>0</v>
      </c>
      <c r="NEX165" s="10">
        <f>general_device_image.description</f>
        <v>0</v>
      </c>
      <c r="NEY165" s="10">
        <f>general_device_image.description</f>
        <v>0</v>
      </c>
      <c r="NEZ165" s="10">
        <f>general_device_image.description</f>
        <v>0</v>
      </c>
      <c r="NFA165" s="10">
        <f>general_device_image.description</f>
        <v>0</v>
      </c>
      <c r="NFB165" s="10">
        <f>general_device_image.description</f>
        <v>0</v>
      </c>
      <c r="NFC165" s="10">
        <f>general_device_image.description</f>
        <v>0</v>
      </c>
      <c r="NFD165" s="10">
        <f>general_device_image.description</f>
        <v>0</v>
      </c>
      <c r="NFE165" s="10">
        <f>general_device_image.description</f>
        <v>0</v>
      </c>
      <c r="NFF165" s="10">
        <f>general_device_image.description</f>
        <v>0</v>
      </c>
      <c r="NFG165" s="10">
        <f>general_device_image.description</f>
        <v>0</v>
      </c>
      <c r="NFH165" s="10">
        <f>general_device_image.description</f>
        <v>0</v>
      </c>
      <c r="NFI165" s="10">
        <f>general_device_image.description</f>
        <v>0</v>
      </c>
      <c r="NFJ165" s="10">
        <f>general_device_image.description</f>
        <v>0</v>
      </c>
      <c r="NFK165" s="10">
        <f>general_device_image.description</f>
        <v>0</v>
      </c>
      <c r="NFL165" s="10">
        <f>general_device_image.description</f>
        <v>0</v>
      </c>
      <c r="NFM165" s="10">
        <f>general_device_image.description</f>
        <v>0</v>
      </c>
      <c r="NFN165" s="10">
        <f>general_device_image.description</f>
        <v>0</v>
      </c>
      <c r="NFO165" s="10">
        <f>general_device_image.description</f>
        <v>0</v>
      </c>
      <c r="NFP165" s="10">
        <f>general_device_image.description</f>
        <v>0</v>
      </c>
      <c r="NFQ165" s="10">
        <f>general_device_image.description</f>
        <v>0</v>
      </c>
      <c r="NFR165" s="10">
        <f>general_device_image.description</f>
        <v>0</v>
      </c>
      <c r="NFS165" s="10">
        <f>general_device_image.description</f>
        <v>0</v>
      </c>
      <c r="NFT165" s="10">
        <f>general_device_image.description</f>
        <v>0</v>
      </c>
      <c r="NFU165" s="10">
        <f>general_device_image.description</f>
        <v>0</v>
      </c>
      <c r="NFV165" s="10">
        <f>general_device_image.description</f>
        <v>0</v>
      </c>
      <c r="NFW165" s="10">
        <f>general_device_image.description</f>
        <v>0</v>
      </c>
      <c r="NFX165" s="10">
        <f>general_device_image.description</f>
        <v>0</v>
      </c>
      <c r="NFY165" s="10">
        <f>general_device_image.description</f>
        <v>0</v>
      </c>
      <c r="NFZ165" s="10">
        <f>general_device_image.description</f>
        <v>0</v>
      </c>
      <c r="NGA165" s="10">
        <f>general_device_image.description</f>
        <v>0</v>
      </c>
      <c r="NGB165" s="10">
        <f>general_device_image.description</f>
        <v>0</v>
      </c>
      <c r="NGC165" s="10">
        <f>general_device_image.description</f>
        <v>0</v>
      </c>
      <c r="NGD165" s="10">
        <f>general_device_image.description</f>
        <v>0</v>
      </c>
      <c r="NGE165" s="10">
        <f>general_device_image.description</f>
        <v>0</v>
      </c>
      <c r="NGF165" s="10">
        <f>general_device_image.description</f>
        <v>0</v>
      </c>
      <c r="NGG165" s="10">
        <f>general_device_image.description</f>
        <v>0</v>
      </c>
      <c r="NGH165" s="10">
        <f>general_device_image.description</f>
        <v>0</v>
      </c>
      <c r="NGI165" s="10">
        <f>general_device_image.description</f>
        <v>0</v>
      </c>
      <c r="NGJ165" s="10">
        <f>general_device_image.description</f>
        <v>0</v>
      </c>
      <c r="NGK165" s="10">
        <f>general_device_image.description</f>
        <v>0</v>
      </c>
      <c r="NGL165" s="10">
        <f>general_device_image.description</f>
        <v>0</v>
      </c>
      <c r="NGM165" s="10">
        <f>general_device_image.description</f>
        <v>0</v>
      </c>
      <c r="NGN165" s="10">
        <f>general_device_image.description</f>
        <v>0</v>
      </c>
      <c r="NGO165" s="10">
        <f>general_device_image.description</f>
        <v>0</v>
      </c>
      <c r="NGP165" s="10">
        <f>general_device_image.description</f>
        <v>0</v>
      </c>
      <c r="NGQ165" s="10">
        <f>general_device_image.description</f>
        <v>0</v>
      </c>
      <c r="NGR165" s="10">
        <f>general_device_image.description</f>
        <v>0</v>
      </c>
      <c r="NGS165" s="10">
        <f>general_device_image.description</f>
        <v>0</v>
      </c>
      <c r="NGT165" s="10">
        <f>general_device_image.description</f>
        <v>0</v>
      </c>
      <c r="NGU165" s="10">
        <f>general_device_image.description</f>
        <v>0</v>
      </c>
      <c r="NGV165" s="10">
        <f>general_device_image.description</f>
        <v>0</v>
      </c>
      <c r="NGW165" s="10">
        <f>general_device_image.description</f>
        <v>0</v>
      </c>
      <c r="NGX165" s="10">
        <f>general_device_image.description</f>
        <v>0</v>
      </c>
      <c r="NGY165" s="10">
        <f>general_device_image.description</f>
        <v>0</v>
      </c>
      <c r="NGZ165" s="10">
        <f>general_device_image.description</f>
        <v>0</v>
      </c>
      <c r="NHA165" s="10">
        <f>general_device_image.description</f>
        <v>0</v>
      </c>
      <c r="NHB165" s="10">
        <f>general_device_image.description</f>
        <v>0</v>
      </c>
      <c r="NHC165" s="10">
        <f>general_device_image.description</f>
        <v>0</v>
      </c>
      <c r="NHD165" s="10">
        <f>general_device_image.description</f>
        <v>0</v>
      </c>
      <c r="NHE165" s="10">
        <f>general_device_image.description</f>
        <v>0</v>
      </c>
      <c r="NHF165" s="10">
        <f>general_device_image.description</f>
        <v>0</v>
      </c>
      <c r="NHG165" s="10">
        <f>general_device_image.description</f>
        <v>0</v>
      </c>
      <c r="NHH165" s="10">
        <f>general_device_image.description</f>
        <v>0</v>
      </c>
      <c r="NHI165" s="10">
        <f>general_device_image.description</f>
        <v>0</v>
      </c>
      <c r="NHJ165" s="10">
        <f>general_device_image.description</f>
        <v>0</v>
      </c>
      <c r="NHK165" s="10">
        <f>general_device_image.description</f>
        <v>0</v>
      </c>
      <c r="NHL165" s="10">
        <f>general_device_image.description</f>
        <v>0</v>
      </c>
      <c r="NHM165" s="10">
        <f>general_device_image.description</f>
        <v>0</v>
      </c>
      <c r="NHN165" s="10">
        <f>general_device_image.description</f>
        <v>0</v>
      </c>
      <c r="NHO165" s="10">
        <f>general_device_image.description</f>
        <v>0</v>
      </c>
      <c r="NHP165" s="10">
        <f>general_device_image.description</f>
        <v>0</v>
      </c>
      <c r="NHQ165" s="10">
        <f>general_device_image.description</f>
        <v>0</v>
      </c>
      <c r="NHR165" s="10">
        <f>general_device_image.description</f>
        <v>0</v>
      </c>
      <c r="NHS165" s="10">
        <f>general_device_image.description</f>
        <v>0</v>
      </c>
      <c r="NHT165" s="10">
        <f>general_device_image.description</f>
        <v>0</v>
      </c>
      <c r="NHU165" s="10">
        <f>general_device_image.description</f>
        <v>0</v>
      </c>
      <c r="NHV165" s="10">
        <f>general_device_image.description</f>
        <v>0</v>
      </c>
      <c r="NHW165" s="10">
        <f>general_device_image.description</f>
        <v>0</v>
      </c>
      <c r="NHX165" s="10">
        <f>general_device_image.description</f>
        <v>0</v>
      </c>
      <c r="NHY165" s="10">
        <f>general_device_image.description</f>
        <v>0</v>
      </c>
      <c r="NHZ165" s="10">
        <f>general_device_image.description</f>
        <v>0</v>
      </c>
      <c r="NIA165" s="10">
        <f>general_device_image.description</f>
        <v>0</v>
      </c>
      <c r="NIB165" s="10">
        <f>general_device_image.description</f>
        <v>0</v>
      </c>
      <c r="NIC165" s="10">
        <f>general_device_image.description</f>
        <v>0</v>
      </c>
      <c r="NID165" s="10">
        <f>general_device_image.description</f>
        <v>0</v>
      </c>
      <c r="NIE165" s="10">
        <f>general_device_image.description</f>
        <v>0</v>
      </c>
      <c r="NIF165" s="10">
        <f>general_device_image.description</f>
        <v>0</v>
      </c>
      <c r="NIG165" s="10">
        <f>general_device_image.description</f>
        <v>0</v>
      </c>
      <c r="NIH165" s="10">
        <f>general_device_image.description</f>
        <v>0</v>
      </c>
      <c r="NII165" s="10">
        <f>general_device_image.description</f>
        <v>0</v>
      </c>
      <c r="NIJ165" s="10">
        <f>general_device_image.description</f>
        <v>0</v>
      </c>
      <c r="NIK165" s="10">
        <f>general_device_image.description</f>
        <v>0</v>
      </c>
      <c r="NIL165" s="10">
        <f>general_device_image.description</f>
        <v>0</v>
      </c>
      <c r="NIM165" s="10">
        <f>general_device_image.description</f>
        <v>0</v>
      </c>
      <c r="NIN165" s="10">
        <f>general_device_image.description</f>
        <v>0</v>
      </c>
      <c r="NIO165" s="10">
        <f>general_device_image.description</f>
        <v>0</v>
      </c>
      <c r="NIP165" s="10">
        <f>general_device_image.description</f>
        <v>0</v>
      </c>
      <c r="NIQ165" s="10">
        <f>general_device_image.description</f>
        <v>0</v>
      </c>
      <c r="NIR165" s="10">
        <f>general_device_image.description</f>
        <v>0</v>
      </c>
      <c r="NIS165" s="10">
        <f>general_device_image.description</f>
        <v>0</v>
      </c>
      <c r="NIT165" s="10">
        <f>general_device_image.description</f>
        <v>0</v>
      </c>
      <c r="NIU165" s="10">
        <f>general_device_image.description</f>
        <v>0</v>
      </c>
      <c r="NIV165" s="10">
        <f>general_device_image.description</f>
        <v>0</v>
      </c>
      <c r="NIW165" s="10">
        <f>general_device_image.description</f>
        <v>0</v>
      </c>
      <c r="NIX165" s="10">
        <f>general_device_image.description</f>
        <v>0</v>
      </c>
      <c r="NIY165" s="10">
        <f>general_device_image.description</f>
        <v>0</v>
      </c>
      <c r="NIZ165" s="10">
        <f>general_device_image.description</f>
        <v>0</v>
      </c>
      <c r="NJA165" s="10">
        <f>general_device_image.description</f>
        <v>0</v>
      </c>
      <c r="NJB165" s="10">
        <f>general_device_image.description</f>
        <v>0</v>
      </c>
      <c r="NJC165" s="10">
        <f>general_device_image.description</f>
        <v>0</v>
      </c>
      <c r="NJD165" s="10">
        <f>general_device_image.description</f>
        <v>0</v>
      </c>
      <c r="NJE165" s="10">
        <f>general_device_image.description</f>
        <v>0</v>
      </c>
      <c r="NJF165" s="10">
        <f>general_device_image.description</f>
        <v>0</v>
      </c>
      <c r="NJG165" s="10">
        <f>general_device_image.description</f>
        <v>0</v>
      </c>
      <c r="NJH165" s="10">
        <f>general_device_image.description</f>
        <v>0</v>
      </c>
      <c r="NJI165" s="10">
        <f>general_device_image.description</f>
        <v>0</v>
      </c>
      <c r="NJJ165" s="10">
        <f>general_device_image.description</f>
        <v>0</v>
      </c>
      <c r="NJK165" s="10">
        <f>general_device_image.description</f>
        <v>0</v>
      </c>
      <c r="NJL165" s="10">
        <f>general_device_image.description</f>
        <v>0</v>
      </c>
      <c r="NJM165" s="10">
        <f>general_device_image.description</f>
        <v>0</v>
      </c>
      <c r="NJN165" s="10">
        <f>general_device_image.description</f>
        <v>0</v>
      </c>
      <c r="NJO165" s="10">
        <f>general_device_image.description</f>
        <v>0</v>
      </c>
      <c r="NJP165" s="10">
        <f>general_device_image.description</f>
        <v>0</v>
      </c>
      <c r="NJQ165" s="10">
        <f>general_device_image.description</f>
        <v>0</v>
      </c>
      <c r="NJR165" s="10">
        <f>general_device_image.description</f>
        <v>0</v>
      </c>
      <c r="NJS165" s="10">
        <f>general_device_image.description</f>
        <v>0</v>
      </c>
      <c r="NJT165" s="10">
        <f>general_device_image.description</f>
        <v>0</v>
      </c>
      <c r="NJU165" s="10">
        <f>general_device_image.description</f>
        <v>0</v>
      </c>
      <c r="NJV165" s="10">
        <f>general_device_image.description</f>
        <v>0</v>
      </c>
      <c r="NJW165" s="10">
        <f>general_device_image.description</f>
        <v>0</v>
      </c>
      <c r="NJX165" s="10">
        <f>general_device_image.description</f>
        <v>0</v>
      </c>
      <c r="NJY165" s="10">
        <f>general_device_image.description</f>
        <v>0</v>
      </c>
      <c r="NJZ165" s="10">
        <f>general_device_image.description</f>
        <v>0</v>
      </c>
      <c r="NKA165" s="10">
        <f>general_device_image.description</f>
        <v>0</v>
      </c>
      <c r="NKB165" s="10">
        <f>general_device_image.description</f>
        <v>0</v>
      </c>
      <c r="NKC165" s="10">
        <f>general_device_image.description</f>
        <v>0</v>
      </c>
      <c r="NKD165" s="10">
        <f>general_device_image.description</f>
        <v>0</v>
      </c>
      <c r="NKE165" s="10">
        <f>general_device_image.description</f>
        <v>0</v>
      </c>
      <c r="NKF165" s="10">
        <f>general_device_image.description</f>
        <v>0</v>
      </c>
      <c r="NKG165" s="10">
        <f>general_device_image.description</f>
        <v>0</v>
      </c>
      <c r="NKH165" s="10">
        <f>general_device_image.description</f>
        <v>0</v>
      </c>
      <c r="NKI165" s="10">
        <f>general_device_image.description</f>
        <v>0</v>
      </c>
      <c r="NKJ165" s="10">
        <f>general_device_image.description</f>
        <v>0</v>
      </c>
      <c r="NKK165" s="10">
        <f>general_device_image.description</f>
        <v>0</v>
      </c>
      <c r="NKL165" s="10">
        <f>general_device_image.description</f>
        <v>0</v>
      </c>
      <c r="NKM165" s="10">
        <f>general_device_image.description</f>
        <v>0</v>
      </c>
      <c r="NKN165" s="10">
        <f>general_device_image.description</f>
        <v>0</v>
      </c>
      <c r="NKO165" s="10">
        <f>general_device_image.description</f>
        <v>0</v>
      </c>
      <c r="NKP165" s="10">
        <f>general_device_image.description</f>
        <v>0</v>
      </c>
      <c r="NKQ165" s="10">
        <f>general_device_image.description</f>
        <v>0</v>
      </c>
      <c r="NKR165" s="10">
        <f>general_device_image.description</f>
        <v>0</v>
      </c>
      <c r="NKS165" s="10">
        <f>general_device_image.description</f>
        <v>0</v>
      </c>
      <c r="NKT165" s="10">
        <f>general_device_image.description</f>
        <v>0</v>
      </c>
      <c r="NKU165" s="10">
        <f>general_device_image.description</f>
        <v>0</v>
      </c>
      <c r="NKV165" s="10">
        <f>general_device_image.description</f>
        <v>0</v>
      </c>
      <c r="NKW165" s="10">
        <f>general_device_image.description</f>
        <v>0</v>
      </c>
      <c r="NKX165" s="10">
        <f>general_device_image.description</f>
        <v>0</v>
      </c>
      <c r="NKY165" s="10">
        <f>general_device_image.description</f>
        <v>0</v>
      </c>
      <c r="NKZ165" s="10">
        <f>general_device_image.description</f>
        <v>0</v>
      </c>
      <c r="NLA165" s="10">
        <f>general_device_image.description</f>
        <v>0</v>
      </c>
      <c r="NLB165" s="10">
        <f>general_device_image.description</f>
        <v>0</v>
      </c>
      <c r="NLC165" s="10">
        <f>general_device_image.description</f>
        <v>0</v>
      </c>
      <c r="NLD165" s="10">
        <f>general_device_image.description</f>
        <v>0</v>
      </c>
      <c r="NLE165" s="10">
        <f>general_device_image.description</f>
        <v>0</v>
      </c>
      <c r="NLF165" s="10">
        <f>general_device_image.description</f>
        <v>0</v>
      </c>
      <c r="NLG165" s="10">
        <f>general_device_image.description</f>
        <v>0</v>
      </c>
      <c r="NLH165" s="10">
        <f>general_device_image.description</f>
        <v>0</v>
      </c>
      <c r="NLI165" s="10">
        <f>general_device_image.description</f>
        <v>0</v>
      </c>
      <c r="NLJ165" s="10">
        <f>general_device_image.description</f>
        <v>0</v>
      </c>
      <c r="NLK165" s="10">
        <f>general_device_image.description</f>
        <v>0</v>
      </c>
      <c r="NLL165" s="10">
        <f>general_device_image.description</f>
        <v>0</v>
      </c>
      <c r="NLM165" s="10">
        <f>general_device_image.description</f>
        <v>0</v>
      </c>
      <c r="NLN165" s="10">
        <f>general_device_image.description</f>
        <v>0</v>
      </c>
      <c r="NLO165" s="10">
        <f>general_device_image.description</f>
        <v>0</v>
      </c>
      <c r="NLP165" s="10">
        <f>general_device_image.description</f>
        <v>0</v>
      </c>
      <c r="NLQ165" s="10">
        <f>general_device_image.description</f>
        <v>0</v>
      </c>
      <c r="NLR165" s="10">
        <f>general_device_image.description</f>
        <v>0</v>
      </c>
      <c r="NLS165" s="10">
        <f>general_device_image.description</f>
        <v>0</v>
      </c>
      <c r="NLT165" s="10">
        <f>general_device_image.description</f>
        <v>0</v>
      </c>
      <c r="NLU165" s="10">
        <f>general_device_image.description</f>
        <v>0</v>
      </c>
      <c r="NLV165" s="10">
        <f>general_device_image.description</f>
        <v>0</v>
      </c>
      <c r="NLW165" s="10">
        <f>general_device_image.description</f>
        <v>0</v>
      </c>
      <c r="NLX165" s="10">
        <f>general_device_image.description</f>
        <v>0</v>
      </c>
      <c r="NLY165" s="10">
        <f>general_device_image.description</f>
        <v>0</v>
      </c>
      <c r="NLZ165" s="10">
        <f>general_device_image.description</f>
        <v>0</v>
      </c>
      <c r="NMA165" s="10">
        <f>general_device_image.description</f>
        <v>0</v>
      </c>
      <c r="NMB165" s="10">
        <f>general_device_image.description</f>
        <v>0</v>
      </c>
      <c r="NMC165" s="10">
        <f>general_device_image.description</f>
        <v>0</v>
      </c>
      <c r="NMD165" s="10">
        <f>general_device_image.description</f>
        <v>0</v>
      </c>
      <c r="NME165" s="10">
        <f>general_device_image.description</f>
        <v>0</v>
      </c>
      <c r="NMF165" s="10">
        <f>general_device_image.description</f>
        <v>0</v>
      </c>
      <c r="NMG165" s="10">
        <f>general_device_image.description</f>
        <v>0</v>
      </c>
      <c r="NMH165" s="10">
        <f>general_device_image.description</f>
        <v>0</v>
      </c>
      <c r="NMI165" s="10">
        <f>general_device_image.description</f>
        <v>0</v>
      </c>
      <c r="NMJ165" s="10">
        <f>general_device_image.description</f>
        <v>0</v>
      </c>
      <c r="NMK165" s="10">
        <f>general_device_image.description</f>
        <v>0</v>
      </c>
      <c r="NML165" s="10">
        <f>general_device_image.description</f>
        <v>0</v>
      </c>
      <c r="NMM165" s="10">
        <f>general_device_image.description</f>
        <v>0</v>
      </c>
      <c r="NMN165" s="10">
        <f>general_device_image.description</f>
        <v>0</v>
      </c>
      <c r="NMO165" s="10">
        <f>general_device_image.description</f>
        <v>0</v>
      </c>
      <c r="NMP165" s="10">
        <f>general_device_image.description</f>
        <v>0</v>
      </c>
      <c r="NMQ165" s="10">
        <f>general_device_image.description</f>
        <v>0</v>
      </c>
      <c r="NMR165" s="10">
        <f>general_device_image.description</f>
        <v>0</v>
      </c>
      <c r="NMS165" s="10">
        <f>general_device_image.description</f>
        <v>0</v>
      </c>
      <c r="NMT165" s="10">
        <f>general_device_image.description</f>
        <v>0</v>
      </c>
      <c r="NMU165" s="10">
        <f>general_device_image.description</f>
        <v>0</v>
      </c>
      <c r="NMV165" s="10">
        <f>general_device_image.description</f>
        <v>0</v>
      </c>
      <c r="NMW165" s="10">
        <f>general_device_image.description</f>
        <v>0</v>
      </c>
      <c r="NMX165" s="10">
        <f>general_device_image.description</f>
        <v>0</v>
      </c>
      <c r="NMY165" s="10">
        <f>general_device_image.description</f>
        <v>0</v>
      </c>
      <c r="NMZ165" s="10">
        <f>general_device_image.description</f>
        <v>0</v>
      </c>
      <c r="NNA165" s="10">
        <f>general_device_image.description</f>
        <v>0</v>
      </c>
      <c r="NNB165" s="10">
        <f>general_device_image.description</f>
        <v>0</v>
      </c>
      <c r="NNC165" s="10">
        <f>general_device_image.description</f>
        <v>0</v>
      </c>
      <c r="NND165" s="10">
        <f>general_device_image.description</f>
        <v>0</v>
      </c>
      <c r="NNE165" s="10">
        <f>general_device_image.description</f>
        <v>0</v>
      </c>
      <c r="NNF165" s="10">
        <f>general_device_image.description</f>
        <v>0</v>
      </c>
      <c r="NNG165" s="10">
        <f>general_device_image.description</f>
        <v>0</v>
      </c>
      <c r="NNH165" s="10">
        <f>general_device_image.description</f>
        <v>0</v>
      </c>
      <c r="NNI165" s="10">
        <f>general_device_image.description</f>
        <v>0</v>
      </c>
      <c r="NNJ165" s="10">
        <f>general_device_image.description</f>
        <v>0</v>
      </c>
      <c r="NNK165" s="10">
        <f>general_device_image.description</f>
        <v>0</v>
      </c>
      <c r="NNL165" s="10">
        <f>general_device_image.description</f>
        <v>0</v>
      </c>
      <c r="NNM165" s="10">
        <f>general_device_image.description</f>
        <v>0</v>
      </c>
      <c r="NNN165" s="10">
        <f>general_device_image.description</f>
        <v>0</v>
      </c>
      <c r="NNO165" s="10">
        <f>general_device_image.description</f>
        <v>0</v>
      </c>
      <c r="NNP165" s="10">
        <f>general_device_image.description</f>
        <v>0</v>
      </c>
      <c r="NNQ165" s="10">
        <f>general_device_image.description</f>
        <v>0</v>
      </c>
      <c r="NNR165" s="10">
        <f>general_device_image.description</f>
        <v>0</v>
      </c>
      <c r="NNS165" s="10">
        <f>general_device_image.description</f>
        <v>0</v>
      </c>
      <c r="NNT165" s="10">
        <f>general_device_image.description</f>
        <v>0</v>
      </c>
      <c r="NNU165" s="10">
        <f>general_device_image.description</f>
        <v>0</v>
      </c>
      <c r="NNV165" s="10">
        <f>general_device_image.description</f>
        <v>0</v>
      </c>
      <c r="NNW165" s="10">
        <f>general_device_image.description</f>
        <v>0</v>
      </c>
      <c r="NNX165" s="10">
        <f>general_device_image.description</f>
        <v>0</v>
      </c>
      <c r="NNY165" s="10">
        <f>general_device_image.description</f>
        <v>0</v>
      </c>
      <c r="NNZ165" s="10">
        <f>general_device_image.description</f>
        <v>0</v>
      </c>
      <c r="NOA165" s="10">
        <f>general_device_image.description</f>
        <v>0</v>
      </c>
      <c r="NOB165" s="10">
        <f>general_device_image.description</f>
        <v>0</v>
      </c>
      <c r="NOC165" s="10">
        <f>general_device_image.description</f>
        <v>0</v>
      </c>
      <c r="NOD165" s="10">
        <f>general_device_image.description</f>
        <v>0</v>
      </c>
      <c r="NOE165" s="10">
        <f>general_device_image.description</f>
        <v>0</v>
      </c>
      <c r="NOF165" s="10">
        <f>general_device_image.description</f>
        <v>0</v>
      </c>
      <c r="NOG165" s="10">
        <f>general_device_image.description</f>
        <v>0</v>
      </c>
      <c r="NOH165" s="10">
        <f>general_device_image.description</f>
        <v>0</v>
      </c>
      <c r="NOI165" s="10">
        <f>general_device_image.description</f>
        <v>0</v>
      </c>
      <c r="NOJ165" s="10">
        <f>general_device_image.description</f>
        <v>0</v>
      </c>
      <c r="NOK165" s="10">
        <f>general_device_image.description</f>
        <v>0</v>
      </c>
      <c r="NOL165" s="10">
        <f>general_device_image.description</f>
        <v>0</v>
      </c>
      <c r="NOM165" s="10">
        <f>general_device_image.description</f>
        <v>0</v>
      </c>
      <c r="NON165" s="10">
        <f>general_device_image.description</f>
        <v>0</v>
      </c>
      <c r="NOO165" s="10">
        <f>general_device_image.description</f>
        <v>0</v>
      </c>
      <c r="NOP165" s="10">
        <f>general_device_image.description</f>
        <v>0</v>
      </c>
      <c r="NOQ165" s="10">
        <f>general_device_image.description</f>
        <v>0</v>
      </c>
      <c r="NOR165" s="10">
        <f>general_device_image.description</f>
        <v>0</v>
      </c>
      <c r="NOS165" s="10">
        <f>general_device_image.description</f>
        <v>0</v>
      </c>
      <c r="NOT165" s="10">
        <f>general_device_image.description</f>
        <v>0</v>
      </c>
      <c r="NOU165" s="10">
        <f>general_device_image.description</f>
        <v>0</v>
      </c>
      <c r="NOV165" s="10">
        <f>general_device_image.description</f>
        <v>0</v>
      </c>
      <c r="NOW165" s="10">
        <f>general_device_image.description</f>
        <v>0</v>
      </c>
      <c r="NOX165" s="10">
        <f>general_device_image.description</f>
        <v>0</v>
      </c>
      <c r="NOY165" s="10">
        <f>general_device_image.description</f>
        <v>0</v>
      </c>
      <c r="NOZ165" s="10">
        <f>general_device_image.description</f>
        <v>0</v>
      </c>
      <c r="NPA165" s="10">
        <f>general_device_image.description</f>
        <v>0</v>
      </c>
      <c r="NPB165" s="10">
        <f>general_device_image.description</f>
        <v>0</v>
      </c>
      <c r="NPC165" s="10">
        <f>general_device_image.description</f>
        <v>0</v>
      </c>
      <c r="NPD165" s="10">
        <f>general_device_image.description</f>
        <v>0</v>
      </c>
      <c r="NPE165" s="10">
        <f>general_device_image.description</f>
        <v>0</v>
      </c>
      <c r="NPF165" s="10">
        <f>general_device_image.description</f>
        <v>0</v>
      </c>
      <c r="NPG165" s="10">
        <f>general_device_image.description</f>
        <v>0</v>
      </c>
      <c r="NPH165" s="10">
        <f>general_device_image.description</f>
        <v>0</v>
      </c>
      <c r="NPI165" s="10">
        <f>general_device_image.description</f>
        <v>0</v>
      </c>
      <c r="NPJ165" s="10">
        <f>general_device_image.description</f>
        <v>0</v>
      </c>
      <c r="NPK165" s="10">
        <f>general_device_image.description</f>
        <v>0</v>
      </c>
      <c r="NPL165" s="10">
        <f>general_device_image.description</f>
        <v>0</v>
      </c>
      <c r="NPM165" s="10">
        <f>general_device_image.description</f>
        <v>0</v>
      </c>
      <c r="NPN165" s="10">
        <f>general_device_image.description</f>
        <v>0</v>
      </c>
      <c r="NPO165" s="10">
        <f>general_device_image.description</f>
        <v>0</v>
      </c>
      <c r="NPP165" s="10">
        <f>general_device_image.description</f>
        <v>0</v>
      </c>
      <c r="NPQ165" s="10">
        <f>general_device_image.description</f>
        <v>0</v>
      </c>
      <c r="NPR165" s="10">
        <f>general_device_image.description</f>
        <v>0</v>
      </c>
      <c r="NPS165" s="10">
        <f>general_device_image.description</f>
        <v>0</v>
      </c>
      <c r="NPT165" s="10">
        <f>general_device_image.description</f>
        <v>0</v>
      </c>
      <c r="NPU165" s="10">
        <f>general_device_image.description</f>
        <v>0</v>
      </c>
      <c r="NPV165" s="10">
        <f>general_device_image.description</f>
        <v>0</v>
      </c>
      <c r="NPW165" s="10">
        <f>general_device_image.description</f>
        <v>0</v>
      </c>
      <c r="NPX165" s="10">
        <f>general_device_image.description</f>
        <v>0</v>
      </c>
      <c r="NPY165" s="10">
        <f>general_device_image.description</f>
        <v>0</v>
      </c>
      <c r="NPZ165" s="10">
        <f>general_device_image.description</f>
        <v>0</v>
      </c>
      <c r="NQA165" s="10">
        <f>general_device_image.description</f>
        <v>0</v>
      </c>
      <c r="NQB165" s="10">
        <f>general_device_image.description</f>
        <v>0</v>
      </c>
      <c r="NQC165" s="10">
        <f>general_device_image.description</f>
        <v>0</v>
      </c>
      <c r="NQD165" s="10">
        <f>general_device_image.description</f>
        <v>0</v>
      </c>
      <c r="NQE165" s="10">
        <f>general_device_image.description</f>
        <v>0</v>
      </c>
      <c r="NQF165" s="10">
        <f>general_device_image.description</f>
        <v>0</v>
      </c>
      <c r="NQG165" s="10">
        <f>general_device_image.description</f>
        <v>0</v>
      </c>
      <c r="NQH165" s="10">
        <f>general_device_image.description</f>
        <v>0</v>
      </c>
      <c r="NQI165" s="10">
        <f>general_device_image.description</f>
        <v>0</v>
      </c>
      <c r="NQJ165" s="10">
        <f>general_device_image.description</f>
        <v>0</v>
      </c>
      <c r="NQK165" s="10">
        <f>general_device_image.description</f>
        <v>0</v>
      </c>
      <c r="NQL165" s="10">
        <f>general_device_image.description</f>
        <v>0</v>
      </c>
      <c r="NQM165" s="10">
        <f>general_device_image.description</f>
        <v>0</v>
      </c>
      <c r="NQN165" s="10">
        <f>general_device_image.description</f>
        <v>0</v>
      </c>
      <c r="NQO165" s="10">
        <f>general_device_image.description</f>
        <v>0</v>
      </c>
      <c r="NQP165" s="10">
        <f>general_device_image.description</f>
        <v>0</v>
      </c>
      <c r="NQQ165" s="10">
        <f>general_device_image.description</f>
        <v>0</v>
      </c>
      <c r="NQR165" s="10">
        <f>general_device_image.description</f>
        <v>0</v>
      </c>
      <c r="NQS165" s="10">
        <f>general_device_image.description</f>
        <v>0</v>
      </c>
      <c r="NQT165" s="10">
        <f>general_device_image.description</f>
        <v>0</v>
      </c>
      <c r="NQU165" s="10">
        <f>general_device_image.description</f>
        <v>0</v>
      </c>
      <c r="NQV165" s="10">
        <f>general_device_image.description</f>
        <v>0</v>
      </c>
      <c r="NQW165" s="10">
        <f>general_device_image.description</f>
        <v>0</v>
      </c>
      <c r="NQX165" s="10">
        <f>general_device_image.description</f>
        <v>0</v>
      </c>
      <c r="NQY165" s="10">
        <f>general_device_image.description</f>
        <v>0</v>
      </c>
      <c r="NQZ165" s="10">
        <f>general_device_image.description</f>
        <v>0</v>
      </c>
      <c r="NRA165" s="10">
        <f>general_device_image.description</f>
        <v>0</v>
      </c>
      <c r="NRB165" s="10">
        <f>general_device_image.description</f>
        <v>0</v>
      </c>
      <c r="NRC165" s="10">
        <f>general_device_image.description</f>
        <v>0</v>
      </c>
      <c r="NRD165" s="10">
        <f>general_device_image.description</f>
        <v>0</v>
      </c>
      <c r="NRE165" s="10">
        <f>general_device_image.description</f>
        <v>0</v>
      </c>
      <c r="NRF165" s="10">
        <f>general_device_image.description</f>
        <v>0</v>
      </c>
      <c r="NRG165" s="10">
        <f>general_device_image.description</f>
        <v>0</v>
      </c>
      <c r="NRH165" s="10">
        <f>general_device_image.description</f>
        <v>0</v>
      </c>
      <c r="NRI165" s="10">
        <f>general_device_image.description</f>
        <v>0</v>
      </c>
      <c r="NRJ165" s="10">
        <f>general_device_image.description</f>
        <v>0</v>
      </c>
      <c r="NRK165" s="10">
        <f>general_device_image.description</f>
        <v>0</v>
      </c>
      <c r="NRL165" s="10">
        <f>general_device_image.description</f>
        <v>0</v>
      </c>
      <c r="NRM165" s="10">
        <f>general_device_image.description</f>
        <v>0</v>
      </c>
      <c r="NRN165" s="10">
        <f>general_device_image.description</f>
        <v>0</v>
      </c>
      <c r="NRO165" s="10">
        <f>general_device_image.description</f>
        <v>0</v>
      </c>
      <c r="NRP165" s="10">
        <f>general_device_image.description</f>
        <v>0</v>
      </c>
      <c r="NRQ165" s="10">
        <f>general_device_image.description</f>
        <v>0</v>
      </c>
      <c r="NRR165" s="10">
        <f>general_device_image.description</f>
        <v>0</v>
      </c>
      <c r="NRS165" s="10">
        <f>general_device_image.description</f>
        <v>0</v>
      </c>
      <c r="NRT165" s="10">
        <f>general_device_image.description</f>
        <v>0</v>
      </c>
      <c r="NRU165" s="10">
        <f>general_device_image.description</f>
        <v>0</v>
      </c>
      <c r="NRV165" s="10">
        <f>general_device_image.description</f>
        <v>0</v>
      </c>
      <c r="NRW165" s="10">
        <f>general_device_image.description</f>
        <v>0</v>
      </c>
      <c r="NRX165" s="10">
        <f>general_device_image.description</f>
        <v>0</v>
      </c>
      <c r="NRY165" s="10">
        <f>general_device_image.description</f>
        <v>0</v>
      </c>
      <c r="NRZ165" s="10">
        <f>general_device_image.description</f>
        <v>0</v>
      </c>
      <c r="NSA165" s="10">
        <f>general_device_image.description</f>
        <v>0</v>
      </c>
      <c r="NSB165" s="10">
        <f>general_device_image.description</f>
        <v>0</v>
      </c>
      <c r="NSC165" s="10">
        <f>general_device_image.description</f>
        <v>0</v>
      </c>
      <c r="NSD165" s="10">
        <f>general_device_image.description</f>
        <v>0</v>
      </c>
      <c r="NSE165" s="10">
        <f>general_device_image.description</f>
        <v>0</v>
      </c>
      <c r="NSF165" s="10">
        <f>general_device_image.description</f>
        <v>0</v>
      </c>
      <c r="NSG165" s="10">
        <f>general_device_image.description</f>
        <v>0</v>
      </c>
      <c r="NSH165" s="10">
        <f>general_device_image.description</f>
        <v>0</v>
      </c>
      <c r="NSI165" s="10">
        <f>general_device_image.description</f>
        <v>0</v>
      </c>
      <c r="NSJ165" s="10">
        <f>general_device_image.description</f>
        <v>0</v>
      </c>
      <c r="NSK165" s="10">
        <f>general_device_image.description</f>
        <v>0</v>
      </c>
      <c r="NSL165" s="10">
        <f>general_device_image.description</f>
        <v>0</v>
      </c>
      <c r="NSM165" s="10">
        <f>general_device_image.description</f>
        <v>0</v>
      </c>
      <c r="NSN165" s="10">
        <f>general_device_image.description</f>
        <v>0</v>
      </c>
      <c r="NSO165" s="10">
        <f>general_device_image.description</f>
        <v>0</v>
      </c>
      <c r="NSP165" s="10">
        <f>general_device_image.description</f>
        <v>0</v>
      </c>
      <c r="NSQ165" s="10">
        <f>general_device_image.description</f>
        <v>0</v>
      </c>
      <c r="NSR165" s="10">
        <f>general_device_image.description</f>
        <v>0</v>
      </c>
      <c r="NSS165" s="10">
        <f>general_device_image.description</f>
        <v>0</v>
      </c>
      <c r="NST165" s="10">
        <f>general_device_image.description</f>
        <v>0</v>
      </c>
      <c r="NSU165" s="10">
        <f>general_device_image.description</f>
        <v>0</v>
      </c>
      <c r="NSV165" s="10">
        <f>general_device_image.description</f>
        <v>0</v>
      </c>
      <c r="NSW165" s="10">
        <f>general_device_image.description</f>
        <v>0</v>
      </c>
      <c r="NSX165" s="10">
        <f>general_device_image.description</f>
        <v>0</v>
      </c>
      <c r="NSY165" s="10">
        <f>general_device_image.description</f>
        <v>0</v>
      </c>
      <c r="NSZ165" s="10">
        <f>general_device_image.description</f>
        <v>0</v>
      </c>
      <c r="NTA165" s="10">
        <f>general_device_image.description</f>
        <v>0</v>
      </c>
      <c r="NTB165" s="10">
        <f>general_device_image.description</f>
        <v>0</v>
      </c>
      <c r="NTC165" s="10">
        <f>general_device_image.description</f>
        <v>0</v>
      </c>
      <c r="NTD165" s="10">
        <f>general_device_image.description</f>
        <v>0</v>
      </c>
      <c r="NTE165" s="10">
        <f>general_device_image.description</f>
        <v>0</v>
      </c>
      <c r="NTF165" s="10">
        <f>general_device_image.description</f>
        <v>0</v>
      </c>
      <c r="NTG165" s="10">
        <f>general_device_image.description</f>
        <v>0</v>
      </c>
      <c r="NTH165" s="10">
        <f>general_device_image.description</f>
        <v>0</v>
      </c>
      <c r="NTI165" s="10">
        <f>general_device_image.description</f>
        <v>0</v>
      </c>
      <c r="NTJ165" s="10">
        <f>general_device_image.description</f>
        <v>0</v>
      </c>
      <c r="NTK165" s="10">
        <f>general_device_image.description</f>
        <v>0</v>
      </c>
      <c r="NTL165" s="10">
        <f>general_device_image.description</f>
        <v>0</v>
      </c>
      <c r="NTM165" s="10">
        <f>general_device_image.description</f>
        <v>0</v>
      </c>
      <c r="NTN165" s="10">
        <f>general_device_image.description</f>
        <v>0</v>
      </c>
      <c r="NTO165" s="10">
        <f>general_device_image.description</f>
        <v>0</v>
      </c>
      <c r="NTP165" s="10">
        <f>general_device_image.description</f>
        <v>0</v>
      </c>
      <c r="NTQ165" s="10">
        <f>general_device_image.description</f>
        <v>0</v>
      </c>
      <c r="NTR165" s="10">
        <f>general_device_image.description</f>
        <v>0</v>
      </c>
      <c r="NTS165" s="10">
        <f>general_device_image.description</f>
        <v>0</v>
      </c>
      <c r="NTT165" s="10">
        <f>general_device_image.description</f>
        <v>0</v>
      </c>
      <c r="NTU165" s="10">
        <f>general_device_image.description</f>
        <v>0</v>
      </c>
      <c r="NTV165" s="10">
        <f>general_device_image.description</f>
        <v>0</v>
      </c>
      <c r="NTW165" s="10">
        <f>general_device_image.description</f>
        <v>0</v>
      </c>
      <c r="NTX165" s="10">
        <f>general_device_image.description</f>
        <v>0</v>
      </c>
      <c r="NTY165" s="10">
        <f>general_device_image.description</f>
        <v>0</v>
      </c>
      <c r="NTZ165" s="10">
        <f>general_device_image.description</f>
        <v>0</v>
      </c>
      <c r="NUA165" s="10">
        <f>general_device_image.description</f>
        <v>0</v>
      </c>
      <c r="NUB165" s="10">
        <f>general_device_image.description</f>
        <v>0</v>
      </c>
      <c r="NUC165" s="10">
        <f>general_device_image.description</f>
        <v>0</v>
      </c>
      <c r="NUD165" s="10">
        <f>general_device_image.description</f>
        <v>0</v>
      </c>
      <c r="NUE165" s="10">
        <f>general_device_image.description</f>
        <v>0</v>
      </c>
      <c r="NUF165" s="10">
        <f>general_device_image.description</f>
        <v>0</v>
      </c>
      <c r="NUG165" s="10">
        <f>general_device_image.description</f>
        <v>0</v>
      </c>
      <c r="NUH165" s="10">
        <f>general_device_image.description</f>
        <v>0</v>
      </c>
      <c r="NUI165" s="10">
        <f>general_device_image.description</f>
        <v>0</v>
      </c>
      <c r="NUJ165" s="10">
        <f>general_device_image.description</f>
        <v>0</v>
      </c>
      <c r="NUK165" s="10">
        <f>general_device_image.description</f>
        <v>0</v>
      </c>
      <c r="NUL165" s="10">
        <f>general_device_image.description</f>
        <v>0</v>
      </c>
      <c r="NUM165" s="10">
        <f>general_device_image.description</f>
        <v>0</v>
      </c>
      <c r="NUN165" s="10">
        <f>general_device_image.description</f>
        <v>0</v>
      </c>
      <c r="NUO165" s="10">
        <f>general_device_image.description</f>
        <v>0</v>
      </c>
      <c r="NUP165" s="10">
        <f>general_device_image.description</f>
        <v>0</v>
      </c>
      <c r="NUQ165" s="10">
        <f>general_device_image.description</f>
        <v>0</v>
      </c>
      <c r="NUR165" s="10">
        <f>general_device_image.description</f>
        <v>0</v>
      </c>
      <c r="NUS165" s="10">
        <f>general_device_image.description</f>
        <v>0</v>
      </c>
      <c r="NUT165" s="10">
        <f>general_device_image.description</f>
        <v>0</v>
      </c>
      <c r="NUU165" s="10">
        <f>general_device_image.description</f>
        <v>0</v>
      </c>
      <c r="NUV165" s="10">
        <f>general_device_image.description</f>
        <v>0</v>
      </c>
      <c r="NUW165" s="10">
        <f>general_device_image.description</f>
        <v>0</v>
      </c>
      <c r="NUX165" s="10">
        <f>general_device_image.description</f>
        <v>0</v>
      </c>
      <c r="NUY165" s="10">
        <f>general_device_image.description</f>
        <v>0</v>
      </c>
      <c r="NUZ165" s="10">
        <f>general_device_image.description</f>
        <v>0</v>
      </c>
      <c r="NVA165" s="10">
        <f>general_device_image.description</f>
        <v>0</v>
      </c>
      <c r="NVB165" s="10">
        <f>general_device_image.description</f>
        <v>0</v>
      </c>
      <c r="NVC165" s="10">
        <f>general_device_image.description</f>
        <v>0</v>
      </c>
      <c r="NVD165" s="10">
        <f>general_device_image.description</f>
        <v>0</v>
      </c>
      <c r="NVE165" s="10">
        <f>general_device_image.description</f>
        <v>0</v>
      </c>
      <c r="NVF165" s="10">
        <f>general_device_image.description</f>
        <v>0</v>
      </c>
      <c r="NVG165" s="10">
        <f>general_device_image.description</f>
        <v>0</v>
      </c>
      <c r="NVH165" s="10">
        <f>general_device_image.description</f>
        <v>0</v>
      </c>
      <c r="NVI165" s="10">
        <f>general_device_image.description</f>
        <v>0</v>
      </c>
      <c r="NVJ165" s="10">
        <f>general_device_image.description</f>
        <v>0</v>
      </c>
      <c r="NVK165" s="10">
        <f>general_device_image.description</f>
        <v>0</v>
      </c>
      <c r="NVL165" s="10">
        <f>general_device_image.description</f>
        <v>0</v>
      </c>
      <c r="NVM165" s="10">
        <f>general_device_image.description</f>
        <v>0</v>
      </c>
      <c r="NVN165" s="10">
        <f>general_device_image.description</f>
        <v>0</v>
      </c>
      <c r="NVO165" s="10">
        <f>general_device_image.description</f>
        <v>0</v>
      </c>
      <c r="NVP165" s="10">
        <f>general_device_image.description</f>
        <v>0</v>
      </c>
      <c r="NVQ165" s="10">
        <f>general_device_image.description</f>
        <v>0</v>
      </c>
      <c r="NVR165" s="10">
        <f>general_device_image.description</f>
        <v>0</v>
      </c>
      <c r="NVS165" s="10">
        <f>general_device_image.description</f>
        <v>0</v>
      </c>
      <c r="NVT165" s="10">
        <f>general_device_image.description</f>
        <v>0</v>
      </c>
      <c r="NVU165" s="10">
        <f>general_device_image.description</f>
        <v>0</v>
      </c>
      <c r="NVV165" s="10">
        <f>general_device_image.description</f>
        <v>0</v>
      </c>
      <c r="NVW165" s="10">
        <f>general_device_image.description</f>
        <v>0</v>
      </c>
      <c r="NVX165" s="10">
        <f>general_device_image.description</f>
        <v>0</v>
      </c>
      <c r="NVY165" s="10">
        <f>general_device_image.description</f>
        <v>0</v>
      </c>
      <c r="NVZ165" s="10">
        <f>general_device_image.description</f>
        <v>0</v>
      </c>
      <c r="NWA165" s="10">
        <f>general_device_image.description</f>
        <v>0</v>
      </c>
      <c r="NWB165" s="10">
        <f>general_device_image.description</f>
        <v>0</v>
      </c>
      <c r="NWC165" s="10">
        <f>general_device_image.description</f>
        <v>0</v>
      </c>
      <c r="NWD165" s="10">
        <f>general_device_image.description</f>
        <v>0</v>
      </c>
      <c r="NWE165" s="10">
        <f>general_device_image.description</f>
        <v>0</v>
      </c>
      <c r="NWF165" s="10">
        <f>general_device_image.description</f>
        <v>0</v>
      </c>
      <c r="NWG165" s="10">
        <f>general_device_image.description</f>
        <v>0</v>
      </c>
      <c r="NWH165" s="10">
        <f>general_device_image.description</f>
        <v>0</v>
      </c>
      <c r="NWI165" s="10">
        <f>general_device_image.description</f>
        <v>0</v>
      </c>
      <c r="NWJ165" s="10">
        <f>general_device_image.description</f>
        <v>0</v>
      </c>
      <c r="NWK165" s="10">
        <f>general_device_image.description</f>
        <v>0</v>
      </c>
      <c r="NWL165" s="10">
        <f>general_device_image.description</f>
        <v>0</v>
      </c>
      <c r="NWM165" s="10">
        <f>general_device_image.description</f>
        <v>0</v>
      </c>
      <c r="NWN165" s="10">
        <f>general_device_image.description</f>
        <v>0</v>
      </c>
      <c r="NWO165" s="10">
        <f>general_device_image.description</f>
        <v>0</v>
      </c>
      <c r="NWP165" s="10">
        <f>general_device_image.description</f>
        <v>0</v>
      </c>
      <c r="NWQ165" s="10">
        <f>general_device_image.description</f>
        <v>0</v>
      </c>
      <c r="NWR165" s="10">
        <f>general_device_image.description</f>
        <v>0</v>
      </c>
      <c r="NWS165" s="10">
        <f>general_device_image.description</f>
        <v>0</v>
      </c>
      <c r="NWT165" s="10">
        <f>general_device_image.description</f>
        <v>0</v>
      </c>
      <c r="NWU165" s="10">
        <f>general_device_image.description</f>
        <v>0</v>
      </c>
      <c r="NWV165" s="10">
        <f>general_device_image.description</f>
        <v>0</v>
      </c>
      <c r="NWW165" s="10">
        <f>general_device_image.description</f>
        <v>0</v>
      </c>
      <c r="NWX165" s="10">
        <f>general_device_image.description</f>
        <v>0</v>
      </c>
      <c r="NWY165" s="10">
        <f>general_device_image.description</f>
        <v>0</v>
      </c>
      <c r="NWZ165" s="10">
        <f>general_device_image.description</f>
        <v>0</v>
      </c>
      <c r="NXA165" s="10">
        <f>general_device_image.description</f>
        <v>0</v>
      </c>
      <c r="NXB165" s="10">
        <f>general_device_image.description</f>
        <v>0</v>
      </c>
      <c r="NXC165" s="10">
        <f>general_device_image.description</f>
        <v>0</v>
      </c>
      <c r="NXD165" s="10">
        <f>general_device_image.description</f>
        <v>0</v>
      </c>
      <c r="NXE165" s="10">
        <f>general_device_image.description</f>
        <v>0</v>
      </c>
      <c r="NXF165" s="10">
        <f>general_device_image.description</f>
        <v>0</v>
      </c>
      <c r="NXG165" s="10">
        <f>general_device_image.description</f>
        <v>0</v>
      </c>
      <c r="NXH165" s="10">
        <f>general_device_image.description</f>
        <v>0</v>
      </c>
      <c r="NXI165" s="10">
        <f>general_device_image.description</f>
        <v>0</v>
      </c>
      <c r="NXJ165" s="10">
        <f>general_device_image.description</f>
        <v>0</v>
      </c>
      <c r="NXK165" s="10">
        <f>general_device_image.description</f>
        <v>0</v>
      </c>
      <c r="NXL165" s="10">
        <f>general_device_image.description</f>
        <v>0</v>
      </c>
      <c r="NXM165" s="10">
        <f>general_device_image.description</f>
        <v>0</v>
      </c>
      <c r="NXN165" s="10">
        <f>general_device_image.description</f>
        <v>0</v>
      </c>
      <c r="NXO165" s="10">
        <f>general_device_image.description</f>
        <v>0</v>
      </c>
      <c r="NXP165" s="10">
        <f>general_device_image.description</f>
        <v>0</v>
      </c>
      <c r="NXQ165" s="10">
        <f>general_device_image.description</f>
        <v>0</v>
      </c>
      <c r="NXR165" s="10">
        <f>general_device_image.description</f>
        <v>0</v>
      </c>
      <c r="NXS165" s="10">
        <f>general_device_image.description</f>
        <v>0</v>
      </c>
      <c r="NXT165" s="10">
        <f>general_device_image.description</f>
        <v>0</v>
      </c>
      <c r="NXU165" s="10">
        <f>general_device_image.description</f>
        <v>0</v>
      </c>
      <c r="NXV165" s="10">
        <f>general_device_image.description</f>
        <v>0</v>
      </c>
      <c r="NXW165" s="10">
        <f>general_device_image.description</f>
        <v>0</v>
      </c>
      <c r="NXX165" s="10">
        <f>general_device_image.description</f>
        <v>0</v>
      </c>
      <c r="NXY165" s="10">
        <f>general_device_image.description</f>
        <v>0</v>
      </c>
      <c r="NXZ165" s="10">
        <f>general_device_image.description</f>
        <v>0</v>
      </c>
      <c r="NYA165" s="10">
        <f>general_device_image.description</f>
        <v>0</v>
      </c>
      <c r="NYB165" s="10">
        <f>general_device_image.description</f>
        <v>0</v>
      </c>
      <c r="NYC165" s="10">
        <f>general_device_image.description</f>
        <v>0</v>
      </c>
      <c r="NYD165" s="10">
        <f>general_device_image.description</f>
        <v>0</v>
      </c>
      <c r="NYE165" s="10">
        <f>general_device_image.description</f>
        <v>0</v>
      </c>
      <c r="NYF165" s="10">
        <f>general_device_image.description</f>
        <v>0</v>
      </c>
      <c r="NYG165" s="10">
        <f>general_device_image.description</f>
        <v>0</v>
      </c>
      <c r="NYH165" s="10">
        <f>general_device_image.description</f>
        <v>0</v>
      </c>
      <c r="NYI165" s="10">
        <f>general_device_image.description</f>
        <v>0</v>
      </c>
      <c r="NYJ165" s="10">
        <f>general_device_image.description</f>
        <v>0</v>
      </c>
      <c r="NYK165" s="10">
        <f>general_device_image.description</f>
        <v>0</v>
      </c>
      <c r="NYL165" s="10">
        <f>general_device_image.description</f>
        <v>0</v>
      </c>
      <c r="NYM165" s="10">
        <f>general_device_image.description</f>
        <v>0</v>
      </c>
      <c r="NYN165" s="10">
        <f>general_device_image.description</f>
        <v>0</v>
      </c>
      <c r="NYO165" s="10">
        <f>general_device_image.description</f>
        <v>0</v>
      </c>
      <c r="NYP165" s="10">
        <f>general_device_image.description</f>
        <v>0</v>
      </c>
      <c r="NYQ165" s="10">
        <f>general_device_image.description</f>
        <v>0</v>
      </c>
      <c r="NYR165" s="10">
        <f>general_device_image.description</f>
        <v>0</v>
      </c>
      <c r="NYS165" s="10">
        <f>general_device_image.description</f>
        <v>0</v>
      </c>
      <c r="NYT165" s="10">
        <f>general_device_image.description</f>
        <v>0</v>
      </c>
      <c r="NYU165" s="10">
        <f>general_device_image.description</f>
        <v>0</v>
      </c>
      <c r="NYV165" s="10">
        <f>general_device_image.description</f>
        <v>0</v>
      </c>
      <c r="NYW165" s="10">
        <f>general_device_image.description</f>
        <v>0</v>
      </c>
      <c r="NYX165" s="10">
        <f>general_device_image.description</f>
        <v>0</v>
      </c>
      <c r="NYY165" s="10">
        <f>general_device_image.description</f>
        <v>0</v>
      </c>
      <c r="NYZ165" s="10">
        <f>general_device_image.description</f>
        <v>0</v>
      </c>
      <c r="NZA165" s="10">
        <f>general_device_image.description</f>
        <v>0</v>
      </c>
      <c r="NZB165" s="10">
        <f>general_device_image.description</f>
        <v>0</v>
      </c>
      <c r="NZC165" s="10">
        <f>general_device_image.description</f>
        <v>0</v>
      </c>
      <c r="NZD165" s="10">
        <f>general_device_image.description</f>
        <v>0</v>
      </c>
      <c r="NZE165" s="10">
        <f>general_device_image.description</f>
        <v>0</v>
      </c>
      <c r="NZF165" s="10">
        <f>general_device_image.description</f>
        <v>0</v>
      </c>
      <c r="NZG165" s="10">
        <f>general_device_image.description</f>
        <v>0</v>
      </c>
      <c r="NZH165" s="10">
        <f>general_device_image.description</f>
        <v>0</v>
      </c>
      <c r="NZI165" s="10">
        <f>general_device_image.description</f>
        <v>0</v>
      </c>
      <c r="NZJ165" s="10">
        <f>general_device_image.description</f>
        <v>0</v>
      </c>
      <c r="NZK165" s="10">
        <f>general_device_image.description</f>
        <v>0</v>
      </c>
      <c r="NZL165" s="10">
        <f>general_device_image.description</f>
        <v>0</v>
      </c>
      <c r="NZM165" s="10">
        <f>general_device_image.description</f>
        <v>0</v>
      </c>
      <c r="NZN165" s="10">
        <f>general_device_image.description</f>
        <v>0</v>
      </c>
      <c r="NZO165" s="10">
        <f>general_device_image.description</f>
        <v>0</v>
      </c>
      <c r="NZP165" s="10">
        <f>general_device_image.description</f>
        <v>0</v>
      </c>
      <c r="NZQ165" s="10">
        <f>general_device_image.description</f>
        <v>0</v>
      </c>
      <c r="NZR165" s="10">
        <f>general_device_image.description</f>
        <v>0</v>
      </c>
      <c r="NZS165" s="10">
        <f>general_device_image.description</f>
        <v>0</v>
      </c>
      <c r="NZT165" s="10">
        <f>general_device_image.description</f>
        <v>0</v>
      </c>
      <c r="NZU165" s="10">
        <f>general_device_image.description</f>
        <v>0</v>
      </c>
      <c r="NZV165" s="10">
        <f>general_device_image.description</f>
        <v>0</v>
      </c>
      <c r="NZW165" s="10">
        <f>general_device_image.description</f>
        <v>0</v>
      </c>
      <c r="NZX165" s="10">
        <f>general_device_image.description</f>
        <v>0</v>
      </c>
      <c r="NZY165" s="10">
        <f>general_device_image.description</f>
        <v>0</v>
      </c>
      <c r="NZZ165" s="10">
        <f>general_device_image.description</f>
        <v>0</v>
      </c>
      <c r="OAA165" s="10">
        <f>general_device_image.description</f>
        <v>0</v>
      </c>
      <c r="OAB165" s="10">
        <f>general_device_image.description</f>
        <v>0</v>
      </c>
      <c r="OAC165" s="10">
        <f>general_device_image.description</f>
        <v>0</v>
      </c>
      <c r="OAD165" s="10">
        <f>general_device_image.description</f>
        <v>0</v>
      </c>
      <c r="OAE165" s="10">
        <f>general_device_image.description</f>
        <v>0</v>
      </c>
      <c r="OAF165" s="10">
        <f>general_device_image.description</f>
        <v>0</v>
      </c>
      <c r="OAG165" s="10">
        <f>general_device_image.description</f>
        <v>0</v>
      </c>
      <c r="OAH165" s="10">
        <f>general_device_image.description</f>
        <v>0</v>
      </c>
      <c r="OAI165" s="10">
        <f>general_device_image.description</f>
        <v>0</v>
      </c>
      <c r="OAJ165" s="10">
        <f>general_device_image.description</f>
        <v>0</v>
      </c>
      <c r="OAK165" s="10">
        <f>general_device_image.description</f>
        <v>0</v>
      </c>
      <c r="OAL165" s="10">
        <f>general_device_image.description</f>
        <v>0</v>
      </c>
      <c r="OAM165" s="10">
        <f>general_device_image.description</f>
        <v>0</v>
      </c>
      <c r="OAN165" s="10">
        <f>general_device_image.description</f>
        <v>0</v>
      </c>
      <c r="OAO165" s="10">
        <f>general_device_image.description</f>
        <v>0</v>
      </c>
      <c r="OAP165" s="10">
        <f>general_device_image.description</f>
        <v>0</v>
      </c>
      <c r="OAQ165" s="10">
        <f>general_device_image.description</f>
        <v>0</v>
      </c>
      <c r="OAR165" s="10">
        <f>general_device_image.description</f>
        <v>0</v>
      </c>
      <c r="OAS165" s="10">
        <f>general_device_image.description</f>
        <v>0</v>
      </c>
      <c r="OAT165" s="10">
        <f>general_device_image.description</f>
        <v>0</v>
      </c>
      <c r="OAU165" s="10">
        <f>general_device_image.description</f>
        <v>0</v>
      </c>
      <c r="OAV165" s="10">
        <f>general_device_image.description</f>
        <v>0</v>
      </c>
      <c r="OAW165" s="10">
        <f>general_device_image.description</f>
        <v>0</v>
      </c>
      <c r="OAX165" s="10">
        <f>general_device_image.description</f>
        <v>0</v>
      </c>
      <c r="OAY165" s="10">
        <f>general_device_image.description</f>
        <v>0</v>
      </c>
      <c r="OAZ165" s="10">
        <f>general_device_image.description</f>
        <v>0</v>
      </c>
      <c r="OBA165" s="10">
        <f>general_device_image.description</f>
        <v>0</v>
      </c>
      <c r="OBB165" s="10">
        <f>general_device_image.description</f>
        <v>0</v>
      </c>
      <c r="OBC165" s="10">
        <f>general_device_image.description</f>
        <v>0</v>
      </c>
      <c r="OBD165" s="10">
        <f>general_device_image.description</f>
        <v>0</v>
      </c>
      <c r="OBE165" s="10">
        <f>general_device_image.description</f>
        <v>0</v>
      </c>
      <c r="OBF165" s="10">
        <f>general_device_image.description</f>
        <v>0</v>
      </c>
      <c r="OBG165" s="10">
        <f>general_device_image.description</f>
        <v>0</v>
      </c>
      <c r="OBH165" s="10">
        <f>general_device_image.description</f>
        <v>0</v>
      </c>
      <c r="OBI165" s="10">
        <f>general_device_image.description</f>
        <v>0</v>
      </c>
      <c r="OBJ165" s="10">
        <f>general_device_image.description</f>
        <v>0</v>
      </c>
      <c r="OBK165" s="10">
        <f>general_device_image.description</f>
        <v>0</v>
      </c>
      <c r="OBL165" s="10">
        <f>general_device_image.description</f>
        <v>0</v>
      </c>
      <c r="OBM165" s="10">
        <f>general_device_image.description</f>
        <v>0</v>
      </c>
      <c r="OBN165" s="10">
        <f>general_device_image.description</f>
        <v>0</v>
      </c>
      <c r="OBO165" s="10">
        <f>general_device_image.description</f>
        <v>0</v>
      </c>
      <c r="OBP165" s="10">
        <f>general_device_image.description</f>
        <v>0</v>
      </c>
      <c r="OBQ165" s="10">
        <f>general_device_image.description</f>
        <v>0</v>
      </c>
      <c r="OBR165" s="10">
        <f>general_device_image.description</f>
        <v>0</v>
      </c>
      <c r="OBS165" s="10">
        <f>general_device_image.description</f>
        <v>0</v>
      </c>
      <c r="OBT165" s="10">
        <f>general_device_image.description</f>
        <v>0</v>
      </c>
      <c r="OBU165" s="10">
        <f>general_device_image.description</f>
        <v>0</v>
      </c>
      <c r="OBV165" s="10">
        <f>general_device_image.description</f>
        <v>0</v>
      </c>
      <c r="OBW165" s="10">
        <f>general_device_image.description</f>
        <v>0</v>
      </c>
      <c r="OBX165" s="10">
        <f>general_device_image.description</f>
        <v>0</v>
      </c>
      <c r="OBY165" s="10">
        <f>general_device_image.description</f>
        <v>0</v>
      </c>
      <c r="OBZ165" s="10">
        <f>general_device_image.description</f>
        <v>0</v>
      </c>
      <c r="OCA165" s="10">
        <f>general_device_image.description</f>
        <v>0</v>
      </c>
      <c r="OCB165" s="10">
        <f>general_device_image.description</f>
        <v>0</v>
      </c>
      <c r="OCC165" s="10">
        <f>general_device_image.description</f>
        <v>0</v>
      </c>
      <c r="OCD165" s="10">
        <f>general_device_image.description</f>
        <v>0</v>
      </c>
      <c r="OCE165" s="10">
        <f>general_device_image.description</f>
        <v>0</v>
      </c>
      <c r="OCF165" s="10">
        <f>general_device_image.description</f>
        <v>0</v>
      </c>
      <c r="OCG165" s="10">
        <f>general_device_image.description</f>
        <v>0</v>
      </c>
      <c r="OCH165" s="10">
        <f>general_device_image.description</f>
        <v>0</v>
      </c>
      <c r="OCI165" s="10">
        <f>general_device_image.description</f>
        <v>0</v>
      </c>
      <c r="OCJ165" s="10">
        <f>general_device_image.description</f>
        <v>0</v>
      </c>
      <c r="OCK165" s="10">
        <f>general_device_image.description</f>
        <v>0</v>
      </c>
      <c r="OCL165" s="10">
        <f>general_device_image.description</f>
        <v>0</v>
      </c>
      <c r="OCM165" s="10">
        <f>general_device_image.description</f>
        <v>0</v>
      </c>
      <c r="OCN165" s="10">
        <f>general_device_image.description</f>
        <v>0</v>
      </c>
      <c r="OCO165" s="10">
        <f>general_device_image.description</f>
        <v>0</v>
      </c>
      <c r="OCP165" s="10">
        <f>general_device_image.description</f>
        <v>0</v>
      </c>
      <c r="OCQ165" s="10">
        <f>general_device_image.description</f>
        <v>0</v>
      </c>
      <c r="OCR165" s="10">
        <f>general_device_image.description</f>
        <v>0</v>
      </c>
      <c r="OCS165" s="10">
        <f>general_device_image.description</f>
        <v>0</v>
      </c>
      <c r="OCT165" s="10">
        <f>general_device_image.description</f>
        <v>0</v>
      </c>
      <c r="OCU165" s="10">
        <f>general_device_image.description</f>
        <v>0</v>
      </c>
      <c r="OCV165" s="10">
        <f>general_device_image.description</f>
        <v>0</v>
      </c>
      <c r="OCW165" s="10">
        <f>general_device_image.description</f>
        <v>0</v>
      </c>
      <c r="OCX165" s="10">
        <f>general_device_image.description</f>
        <v>0</v>
      </c>
      <c r="OCY165" s="10">
        <f>general_device_image.description</f>
        <v>0</v>
      </c>
      <c r="OCZ165" s="10">
        <f>general_device_image.description</f>
        <v>0</v>
      </c>
      <c r="ODA165" s="10">
        <f>general_device_image.description</f>
        <v>0</v>
      </c>
      <c r="ODB165" s="10">
        <f>general_device_image.description</f>
        <v>0</v>
      </c>
      <c r="ODC165" s="10">
        <f>general_device_image.description</f>
        <v>0</v>
      </c>
      <c r="ODD165" s="10">
        <f>general_device_image.description</f>
        <v>0</v>
      </c>
      <c r="ODE165" s="10">
        <f>general_device_image.description</f>
        <v>0</v>
      </c>
      <c r="ODF165" s="10">
        <f>general_device_image.description</f>
        <v>0</v>
      </c>
      <c r="ODG165" s="10">
        <f>general_device_image.description</f>
        <v>0</v>
      </c>
      <c r="ODH165" s="10">
        <f>general_device_image.description</f>
        <v>0</v>
      </c>
      <c r="ODI165" s="10">
        <f>general_device_image.description</f>
        <v>0</v>
      </c>
      <c r="ODJ165" s="10">
        <f>general_device_image.description</f>
        <v>0</v>
      </c>
      <c r="ODK165" s="10">
        <f>general_device_image.description</f>
        <v>0</v>
      </c>
      <c r="ODL165" s="10">
        <f>general_device_image.description</f>
        <v>0</v>
      </c>
      <c r="ODM165" s="10">
        <f>general_device_image.description</f>
        <v>0</v>
      </c>
      <c r="ODN165" s="10">
        <f>general_device_image.description</f>
        <v>0</v>
      </c>
      <c r="ODO165" s="10">
        <f>general_device_image.description</f>
        <v>0</v>
      </c>
      <c r="ODP165" s="10">
        <f>general_device_image.description</f>
        <v>0</v>
      </c>
      <c r="ODQ165" s="10">
        <f>general_device_image.description</f>
        <v>0</v>
      </c>
      <c r="ODR165" s="10">
        <f>general_device_image.description</f>
        <v>0</v>
      </c>
      <c r="ODS165" s="10">
        <f>general_device_image.description</f>
        <v>0</v>
      </c>
      <c r="ODT165" s="10">
        <f>general_device_image.description</f>
        <v>0</v>
      </c>
      <c r="ODU165" s="10">
        <f>general_device_image.description</f>
        <v>0</v>
      </c>
      <c r="ODV165" s="10">
        <f>general_device_image.description</f>
        <v>0</v>
      </c>
      <c r="ODW165" s="10">
        <f>general_device_image.description</f>
        <v>0</v>
      </c>
      <c r="ODX165" s="10">
        <f>general_device_image.description</f>
        <v>0</v>
      </c>
      <c r="ODY165" s="10">
        <f>general_device_image.description</f>
        <v>0</v>
      </c>
      <c r="ODZ165" s="10">
        <f>general_device_image.description</f>
        <v>0</v>
      </c>
      <c r="OEA165" s="10">
        <f>general_device_image.description</f>
        <v>0</v>
      </c>
      <c r="OEB165" s="10">
        <f>general_device_image.description</f>
        <v>0</v>
      </c>
      <c r="OEC165" s="10">
        <f>general_device_image.description</f>
        <v>0</v>
      </c>
      <c r="OED165" s="10">
        <f>general_device_image.description</f>
        <v>0</v>
      </c>
      <c r="OEE165" s="10">
        <f>general_device_image.description</f>
        <v>0</v>
      </c>
      <c r="OEF165" s="10">
        <f>general_device_image.description</f>
        <v>0</v>
      </c>
      <c r="OEG165" s="10">
        <f>general_device_image.description</f>
        <v>0</v>
      </c>
      <c r="OEH165" s="10">
        <f>general_device_image.description</f>
        <v>0</v>
      </c>
      <c r="OEI165" s="10">
        <f>general_device_image.description</f>
        <v>0</v>
      </c>
      <c r="OEJ165" s="10">
        <f>general_device_image.description</f>
        <v>0</v>
      </c>
      <c r="OEK165" s="10">
        <f>general_device_image.description</f>
        <v>0</v>
      </c>
      <c r="OEL165" s="10">
        <f>general_device_image.description</f>
        <v>0</v>
      </c>
      <c r="OEM165" s="10">
        <f>general_device_image.description</f>
        <v>0</v>
      </c>
      <c r="OEN165" s="10">
        <f>general_device_image.description</f>
        <v>0</v>
      </c>
      <c r="OEO165" s="10">
        <f>general_device_image.description</f>
        <v>0</v>
      </c>
      <c r="OEP165" s="10">
        <f>general_device_image.description</f>
        <v>0</v>
      </c>
      <c r="OEQ165" s="10">
        <f>general_device_image.description</f>
        <v>0</v>
      </c>
      <c r="OER165" s="10">
        <f>general_device_image.description</f>
        <v>0</v>
      </c>
      <c r="OES165" s="10">
        <f>general_device_image.description</f>
        <v>0</v>
      </c>
      <c r="OET165" s="10">
        <f>general_device_image.description</f>
        <v>0</v>
      </c>
      <c r="OEU165" s="10">
        <f>general_device_image.description</f>
        <v>0</v>
      </c>
      <c r="OEV165" s="10">
        <f>general_device_image.description</f>
        <v>0</v>
      </c>
      <c r="OEW165" s="10">
        <f>general_device_image.description</f>
        <v>0</v>
      </c>
      <c r="OEX165" s="10">
        <f>general_device_image.description</f>
        <v>0</v>
      </c>
      <c r="OEY165" s="10">
        <f>general_device_image.description</f>
        <v>0</v>
      </c>
      <c r="OEZ165" s="10">
        <f>general_device_image.description</f>
        <v>0</v>
      </c>
      <c r="OFA165" s="10">
        <f>general_device_image.description</f>
        <v>0</v>
      </c>
      <c r="OFB165" s="10">
        <f>general_device_image.description</f>
        <v>0</v>
      </c>
      <c r="OFC165" s="10">
        <f>general_device_image.description</f>
        <v>0</v>
      </c>
      <c r="OFD165" s="10">
        <f>general_device_image.description</f>
        <v>0</v>
      </c>
      <c r="OFE165" s="10">
        <f>general_device_image.description</f>
        <v>0</v>
      </c>
      <c r="OFF165" s="10">
        <f>general_device_image.description</f>
        <v>0</v>
      </c>
      <c r="OFG165" s="10">
        <f>general_device_image.description</f>
        <v>0</v>
      </c>
      <c r="OFH165" s="10">
        <f>general_device_image.description</f>
        <v>0</v>
      </c>
      <c r="OFI165" s="10">
        <f>general_device_image.description</f>
        <v>0</v>
      </c>
      <c r="OFJ165" s="10">
        <f>general_device_image.description</f>
        <v>0</v>
      </c>
      <c r="OFK165" s="10">
        <f>general_device_image.description</f>
        <v>0</v>
      </c>
      <c r="OFL165" s="10">
        <f>general_device_image.description</f>
        <v>0</v>
      </c>
      <c r="OFM165" s="10">
        <f>general_device_image.description</f>
        <v>0</v>
      </c>
      <c r="OFN165" s="10">
        <f>general_device_image.description</f>
        <v>0</v>
      </c>
      <c r="OFO165" s="10">
        <f>general_device_image.description</f>
        <v>0</v>
      </c>
      <c r="OFP165" s="10">
        <f>general_device_image.description</f>
        <v>0</v>
      </c>
      <c r="OFQ165" s="10">
        <f>general_device_image.description</f>
        <v>0</v>
      </c>
      <c r="OFR165" s="10">
        <f>general_device_image.description</f>
        <v>0</v>
      </c>
      <c r="OFS165" s="10">
        <f>general_device_image.description</f>
        <v>0</v>
      </c>
      <c r="OFT165" s="10">
        <f>general_device_image.description</f>
        <v>0</v>
      </c>
      <c r="OFU165" s="10">
        <f>general_device_image.description</f>
        <v>0</v>
      </c>
      <c r="OFV165" s="10">
        <f>general_device_image.description</f>
        <v>0</v>
      </c>
      <c r="OFW165" s="10">
        <f>general_device_image.description</f>
        <v>0</v>
      </c>
      <c r="OFX165" s="10">
        <f>general_device_image.description</f>
        <v>0</v>
      </c>
      <c r="OFY165" s="10">
        <f>general_device_image.description</f>
        <v>0</v>
      </c>
      <c r="OFZ165" s="10">
        <f>general_device_image.description</f>
        <v>0</v>
      </c>
      <c r="OGA165" s="10">
        <f>general_device_image.description</f>
        <v>0</v>
      </c>
      <c r="OGB165" s="10">
        <f>general_device_image.description</f>
        <v>0</v>
      </c>
      <c r="OGC165" s="10">
        <f>general_device_image.description</f>
        <v>0</v>
      </c>
      <c r="OGD165" s="10">
        <f>general_device_image.description</f>
        <v>0</v>
      </c>
      <c r="OGE165" s="10">
        <f>general_device_image.description</f>
        <v>0</v>
      </c>
      <c r="OGF165" s="10">
        <f>general_device_image.description</f>
        <v>0</v>
      </c>
      <c r="OGG165" s="10">
        <f>general_device_image.description</f>
        <v>0</v>
      </c>
      <c r="OGH165" s="10">
        <f>general_device_image.description</f>
        <v>0</v>
      </c>
      <c r="OGI165" s="10">
        <f>general_device_image.description</f>
        <v>0</v>
      </c>
      <c r="OGJ165" s="10">
        <f>general_device_image.description</f>
        <v>0</v>
      </c>
      <c r="OGK165" s="10">
        <f>general_device_image.description</f>
        <v>0</v>
      </c>
      <c r="OGL165" s="10">
        <f>general_device_image.description</f>
        <v>0</v>
      </c>
      <c r="OGM165" s="10">
        <f>general_device_image.description</f>
        <v>0</v>
      </c>
      <c r="OGN165" s="10">
        <f>general_device_image.description</f>
        <v>0</v>
      </c>
      <c r="OGO165" s="10">
        <f>general_device_image.description</f>
        <v>0</v>
      </c>
      <c r="OGP165" s="10">
        <f>general_device_image.description</f>
        <v>0</v>
      </c>
      <c r="OGQ165" s="10">
        <f>general_device_image.description</f>
        <v>0</v>
      </c>
      <c r="OGR165" s="10">
        <f>general_device_image.description</f>
        <v>0</v>
      </c>
      <c r="OGS165" s="10">
        <f>general_device_image.description</f>
        <v>0</v>
      </c>
      <c r="OGT165" s="10">
        <f>general_device_image.description</f>
        <v>0</v>
      </c>
      <c r="OGU165" s="10">
        <f>general_device_image.description</f>
        <v>0</v>
      </c>
      <c r="OGV165" s="10">
        <f>general_device_image.description</f>
        <v>0</v>
      </c>
      <c r="OGW165" s="10">
        <f>general_device_image.description</f>
        <v>0</v>
      </c>
      <c r="OGX165" s="10">
        <f>general_device_image.description</f>
        <v>0</v>
      </c>
      <c r="OGY165" s="10">
        <f>general_device_image.description</f>
        <v>0</v>
      </c>
      <c r="OGZ165" s="10">
        <f>general_device_image.description</f>
        <v>0</v>
      </c>
      <c r="OHA165" s="10">
        <f>general_device_image.description</f>
        <v>0</v>
      </c>
      <c r="OHB165" s="10">
        <f>general_device_image.description</f>
        <v>0</v>
      </c>
      <c r="OHC165" s="10">
        <f>general_device_image.description</f>
        <v>0</v>
      </c>
      <c r="OHD165" s="10">
        <f>general_device_image.description</f>
        <v>0</v>
      </c>
      <c r="OHE165" s="10">
        <f>general_device_image.description</f>
        <v>0</v>
      </c>
      <c r="OHF165" s="10">
        <f>general_device_image.description</f>
        <v>0</v>
      </c>
      <c r="OHG165" s="10">
        <f>general_device_image.description</f>
        <v>0</v>
      </c>
      <c r="OHH165" s="10">
        <f>general_device_image.description</f>
        <v>0</v>
      </c>
      <c r="OHI165" s="10">
        <f>general_device_image.description</f>
        <v>0</v>
      </c>
      <c r="OHJ165" s="10">
        <f>general_device_image.description</f>
        <v>0</v>
      </c>
      <c r="OHK165" s="10">
        <f>general_device_image.description</f>
        <v>0</v>
      </c>
      <c r="OHL165" s="10">
        <f>general_device_image.description</f>
        <v>0</v>
      </c>
      <c r="OHM165" s="10">
        <f>general_device_image.description</f>
        <v>0</v>
      </c>
      <c r="OHN165" s="10">
        <f>general_device_image.description</f>
        <v>0</v>
      </c>
      <c r="OHO165" s="10">
        <f>general_device_image.description</f>
        <v>0</v>
      </c>
      <c r="OHP165" s="10">
        <f>general_device_image.description</f>
        <v>0</v>
      </c>
      <c r="OHQ165" s="10">
        <f>general_device_image.description</f>
        <v>0</v>
      </c>
      <c r="OHR165" s="10">
        <f>general_device_image.description</f>
        <v>0</v>
      </c>
      <c r="OHS165" s="10">
        <f>general_device_image.description</f>
        <v>0</v>
      </c>
      <c r="OHT165" s="10">
        <f>general_device_image.description</f>
        <v>0</v>
      </c>
      <c r="OHU165" s="10">
        <f>general_device_image.description</f>
        <v>0</v>
      </c>
      <c r="OHV165" s="10">
        <f>general_device_image.description</f>
        <v>0</v>
      </c>
      <c r="OHW165" s="10">
        <f>general_device_image.description</f>
        <v>0</v>
      </c>
      <c r="OHX165" s="10">
        <f>general_device_image.description</f>
        <v>0</v>
      </c>
      <c r="OHY165" s="10">
        <f>general_device_image.description</f>
        <v>0</v>
      </c>
      <c r="OHZ165" s="10">
        <f>general_device_image.description</f>
        <v>0</v>
      </c>
      <c r="OIA165" s="10">
        <f>general_device_image.description</f>
        <v>0</v>
      </c>
      <c r="OIB165" s="10">
        <f>general_device_image.description</f>
        <v>0</v>
      </c>
      <c r="OIC165" s="10">
        <f>general_device_image.description</f>
        <v>0</v>
      </c>
      <c r="OID165" s="10">
        <f>general_device_image.description</f>
        <v>0</v>
      </c>
      <c r="OIE165" s="10">
        <f>general_device_image.description</f>
        <v>0</v>
      </c>
      <c r="OIF165" s="10">
        <f>general_device_image.description</f>
        <v>0</v>
      </c>
      <c r="OIG165" s="10">
        <f>general_device_image.description</f>
        <v>0</v>
      </c>
      <c r="OIH165" s="10">
        <f>general_device_image.description</f>
        <v>0</v>
      </c>
      <c r="OII165" s="10">
        <f>general_device_image.description</f>
        <v>0</v>
      </c>
      <c r="OIJ165" s="10">
        <f>general_device_image.description</f>
        <v>0</v>
      </c>
      <c r="OIK165" s="10">
        <f>general_device_image.description</f>
        <v>0</v>
      </c>
      <c r="OIL165" s="10">
        <f>general_device_image.description</f>
        <v>0</v>
      </c>
      <c r="OIM165" s="10">
        <f>general_device_image.description</f>
        <v>0</v>
      </c>
      <c r="OIN165" s="10">
        <f>general_device_image.description</f>
        <v>0</v>
      </c>
      <c r="OIO165" s="10">
        <f>general_device_image.description</f>
        <v>0</v>
      </c>
      <c r="OIP165" s="10">
        <f>general_device_image.description</f>
        <v>0</v>
      </c>
      <c r="OIQ165" s="10">
        <f>general_device_image.description</f>
        <v>0</v>
      </c>
      <c r="OIR165" s="10">
        <f>general_device_image.description</f>
        <v>0</v>
      </c>
      <c r="OIS165" s="10">
        <f>general_device_image.description</f>
        <v>0</v>
      </c>
      <c r="OIT165" s="10">
        <f>general_device_image.description</f>
        <v>0</v>
      </c>
      <c r="OIU165" s="10">
        <f>general_device_image.description</f>
        <v>0</v>
      </c>
      <c r="OIV165" s="10">
        <f>general_device_image.description</f>
        <v>0</v>
      </c>
      <c r="OIW165" s="10">
        <f>general_device_image.description</f>
        <v>0</v>
      </c>
      <c r="OIX165" s="10">
        <f>general_device_image.description</f>
        <v>0</v>
      </c>
      <c r="OIY165" s="10">
        <f>general_device_image.description</f>
        <v>0</v>
      </c>
      <c r="OIZ165" s="10">
        <f>general_device_image.description</f>
        <v>0</v>
      </c>
      <c r="OJA165" s="10">
        <f>general_device_image.description</f>
        <v>0</v>
      </c>
      <c r="OJB165" s="10">
        <f>general_device_image.description</f>
        <v>0</v>
      </c>
      <c r="OJC165" s="10">
        <f>general_device_image.description</f>
        <v>0</v>
      </c>
      <c r="OJD165" s="10">
        <f>general_device_image.description</f>
        <v>0</v>
      </c>
      <c r="OJE165" s="10">
        <f>general_device_image.description</f>
        <v>0</v>
      </c>
      <c r="OJF165" s="10">
        <f>general_device_image.description</f>
        <v>0</v>
      </c>
      <c r="OJG165" s="10">
        <f>general_device_image.description</f>
        <v>0</v>
      </c>
      <c r="OJH165" s="10">
        <f>general_device_image.description</f>
        <v>0</v>
      </c>
      <c r="OJI165" s="10">
        <f>general_device_image.description</f>
        <v>0</v>
      </c>
      <c r="OJJ165" s="10">
        <f>general_device_image.description</f>
        <v>0</v>
      </c>
      <c r="OJK165" s="10">
        <f>general_device_image.description</f>
        <v>0</v>
      </c>
      <c r="OJL165" s="10">
        <f>general_device_image.description</f>
        <v>0</v>
      </c>
      <c r="OJM165" s="10">
        <f>general_device_image.description</f>
        <v>0</v>
      </c>
      <c r="OJN165" s="10">
        <f>general_device_image.description</f>
        <v>0</v>
      </c>
      <c r="OJO165" s="10">
        <f>general_device_image.description</f>
        <v>0</v>
      </c>
      <c r="OJP165" s="10">
        <f>general_device_image.description</f>
        <v>0</v>
      </c>
      <c r="OJQ165" s="10">
        <f>general_device_image.description</f>
        <v>0</v>
      </c>
      <c r="OJR165" s="10">
        <f>general_device_image.description</f>
        <v>0</v>
      </c>
      <c r="OJS165" s="10">
        <f>general_device_image.description</f>
        <v>0</v>
      </c>
      <c r="OJT165" s="10">
        <f>general_device_image.description</f>
        <v>0</v>
      </c>
      <c r="OJU165" s="10">
        <f>general_device_image.description</f>
        <v>0</v>
      </c>
      <c r="OJV165" s="10">
        <f>general_device_image.description</f>
        <v>0</v>
      </c>
      <c r="OJW165" s="10">
        <f>general_device_image.description</f>
        <v>0</v>
      </c>
      <c r="OJX165" s="10">
        <f>general_device_image.description</f>
        <v>0</v>
      </c>
      <c r="OJY165" s="10">
        <f>general_device_image.description</f>
        <v>0</v>
      </c>
      <c r="OJZ165" s="10">
        <f>general_device_image.description</f>
        <v>0</v>
      </c>
      <c r="OKA165" s="10">
        <f>general_device_image.description</f>
        <v>0</v>
      </c>
      <c r="OKB165" s="10">
        <f>general_device_image.description</f>
        <v>0</v>
      </c>
      <c r="OKC165" s="10">
        <f>general_device_image.description</f>
        <v>0</v>
      </c>
      <c r="OKD165" s="10">
        <f>general_device_image.description</f>
        <v>0</v>
      </c>
      <c r="OKE165" s="10">
        <f>general_device_image.description</f>
        <v>0</v>
      </c>
      <c r="OKF165" s="10">
        <f>general_device_image.description</f>
        <v>0</v>
      </c>
      <c r="OKG165" s="10">
        <f>general_device_image.description</f>
        <v>0</v>
      </c>
      <c r="OKH165" s="10">
        <f>general_device_image.description</f>
        <v>0</v>
      </c>
      <c r="OKI165" s="10">
        <f>general_device_image.description</f>
        <v>0</v>
      </c>
      <c r="OKJ165" s="10">
        <f>general_device_image.description</f>
        <v>0</v>
      </c>
      <c r="OKK165" s="10">
        <f>general_device_image.description</f>
        <v>0</v>
      </c>
      <c r="OKL165" s="10">
        <f>general_device_image.description</f>
        <v>0</v>
      </c>
      <c r="OKM165" s="10">
        <f>general_device_image.description</f>
        <v>0</v>
      </c>
      <c r="OKN165" s="10">
        <f>general_device_image.description</f>
        <v>0</v>
      </c>
      <c r="OKO165" s="10">
        <f>general_device_image.description</f>
        <v>0</v>
      </c>
      <c r="OKP165" s="10">
        <f>general_device_image.description</f>
        <v>0</v>
      </c>
      <c r="OKQ165" s="10">
        <f>general_device_image.description</f>
        <v>0</v>
      </c>
      <c r="OKR165" s="10">
        <f>general_device_image.description</f>
        <v>0</v>
      </c>
      <c r="OKS165" s="10">
        <f>general_device_image.description</f>
        <v>0</v>
      </c>
      <c r="OKT165" s="10">
        <f>general_device_image.description</f>
        <v>0</v>
      </c>
      <c r="OKU165" s="10">
        <f>general_device_image.description</f>
        <v>0</v>
      </c>
      <c r="OKV165" s="10">
        <f>general_device_image.description</f>
        <v>0</v>
      </c>
      <c r="OKW165" s="10">
        <f>general_device_image.description</f>
        <v>0</v>
      </c>
      <c r="OKX165" s="10">
        <f>general_device_image.description</f>
        <v>0</v>
      </c>
      <c r="OKY165" s="10">
        <f>general_device_image.description</f>
        <v>0</v>
      </c>
      <c r="OKZ165" s="10">
        <f>general_device_image.description</f>
        <v>0</v>
      </c>
      <c r="OLA165" s="10">
        <f>general_device_image.description</f>
        <v>0</v>
      </c>
      <c r="OLB165" s="10">
        <f>general_device_image.description</f>
        <v>0</v>
      </c>
      <c r="OLC165" s="10">
        <f>general_device_image.description</f>
        <v>0</v>
      </c>
      <c r="OLD165" s="10">
        <f>general_device_image.description</f>
        <v>0</v>
      </c>
      <c r="OLE165" s="10">
        <f>general_device_image.description</f>
        <v>0</v>
      </c>
      <c r="OLF165" s="10">
        <f>general_device_image.description</f>
        <v>0</v>
      </c>
      <c r="OLG165" s="10">
        <f>general_device_image.description</f>
        <v>0</v>
      </c>
      <c r="OLH165" s="10">
        <f>general_device_image.description</f>
        <v>0</v>
      </c>
      <c r="OLI165" s="10">
        <f>general_device_image.description</f>
        <v>0</v>
      </c>
      <c r="OLJ165" s="10">
        <f>general_device_image.description</f>
        <v>0</v>
      </c>
      <c r="OLK165" s="10">
        <f>general_device_image.description</f>
        <v>0</v>
      </c>
      <c r="OLL165" s="10">
        <f>general_device_image.description</f>
        <v>0</v>
      </c>
      <c r="OLM165" s="10">
        <f>general_device_image.description</f>
        <v>0</v>
      </c>
      <c r="OLN165" s="10">
        <f>general_device_image.description</f>
        <v>0</v>
      </c>
      <c r="OLO165" s="10">
        <f>general_device_image.description</f>
        <v>0</v>
      </c>
      <c r="OLP165" s="10">
        <f>general_device_image.description</f>
        <v>0</v>
      </c>
      <c r="OLQ165" s="10">
        <f>general_device_image.description</f>
        <v>0</v>
      </c>
      <c r="OLR165" s="10">
        <f>general_device_image.description</f>
        <v>0</v>
      </c>
      <c r="OLS165" s="10">
        <f>general_device_image.description</f>
        <v>0</v>
      </c>
      <c r="OLT165" s="10">
        <f>general_device_image.description</f>
        <v>0</v>
      </c>
      <c r="OLU165" s="10">
        <f>general_device_image.description</f>
        <v>0</v>
      </c>
      <c r="OLV165" s="10">
        <f>general_device_image.description</f>
        <v>0</v>
      </c>
      <c r="OLW165" s="10">
        <f>general_device_image.description</f>
        <v>0</v>
      </c>
      <c r="OLX165" s="10">
        <f>general_device_image.description</f>
        <v>0</v>
      </c>
      <c r="OLY165" s="10">
        <f>general_device_image.description</f>
        <v>0</v>
      </c>
      <c r="OLZ165" s="10">
        <f>general_device_image.description</f>
        <v>0</v>
      </c>
      <c r="OMA165" s="10">
        <f>general_device_image.description</f>
        <v>0</v>
      </c>
      <c r="OMB165" s="10">
        <f>general_device_image.description</f>
        <v>0</v>
      </c>
      <c r="OMC165" s="10">
        <f>general_device_image.description</f>
        <v>0</v>
      </c>
      <c r="OMD165" s="10">
        <f>general_device_image.description</f>
        <v>0</v>
      </c>
      <c r="OME165" s="10">
        <f>general_device_image.description</f>
        <v>0</v>
      </c>
      <c r="OMF165" s="10">
        <f>general_device_image.description</f>
        <v>0</v>
      </c>
      <c r="OMG165" s="10">
        <f>general_device_image.description</f>
        <v>0</v>
      </c>
      <c r="OMH165" s="10">
        <f>general_device_image.description</f>
        <v>0</v>
      </c>
      <c r="OMI165" s="10">
        <f>general_device_image.description</f>
        <v>0</v>
      </c>
      <c r="OMJ165" s="10">
        <f>general_device_image.description</f>
        <v>0</v>
      </c>
      <c r="OMK165" s="10">
        <f>general_device_image.description</f>
        <v>0</v>
      </c>
      <c r="OML165" s="10">
        <f>general_device_image.description</f>
        <v>0</v>
      </c>
      <c r="OMM165" s="10">
        <f>general_device_image.description</f>
        <v>0</v>
      </c>
      <c r="OMN165" s="10">
        <f>general_device_image.description</f>
        <v>0</v>
      </c>
      <c r="OMO165" s="10">
        <f>general_device_image.description</f>
        <v>0</v>
      </c>
      <c r="OMP165" s="10">
        <f>general_device_image.description</f>
        <v>0</v>
      </c>
      <c r="OMQ165" s="10">
        <f>general_device_image.description</f>
        <v>0</v>
      </c>
      <c r="OMR165" s="10">
        <f>general_device_image.description</f>
        <v>0</v>
      </c>
      <c r="OMS165" s="10">
        <f>general_device_image.description</f>
        <v>0</v>
      </c>
      <c r="OMT165" s="10">
        <f>general_device_image.description</f>
        <v>0</v>
      </c>
      <c r="OMU165" s="10">
        <f>general_device_image.description</f>
        <v>0</v>
      </c>
      <c r="OMV165" s="10">
        <f>general_device_image.description</f>
        <v>0</v>
      </c>
      <c r="OMW165" s="10">
        <f>general_device_image.description</f>
        <v>0</v>
      </c>
      <c r="OMX165" s="10">
        <f>general_device_image.description</f>
        <v>0</v>
      </c>
      <c r="OMY165" s="10">
        <f>general_device_image.description</f>
        <v>0</v>
      </c>
      <c r="OMZ165" s="10">
        <f>general_device_image.description</f>
        <v>0</v>
      </c>
      <c r="ONA165" s="10">
        <f>general_device_image.description</f>
        <v>0</v>
      </c>
      <c r="ONB165" s="10">
        <f>general_device_image.description</f>
        <v>0</v>
      </c>
      <c r="ONC165" s="10">
        <f>general_device_image.description</f>
        <v>0</v>
      </c>
      <c r="OND165" s="10">
        <f>general_device_image.description</f>
        <v>0</v>
      </c>
      <c r="ONE165" s="10">
        <f>general_device_image.description</f>
        <v>0</v>
      </c>
      <c r="ONF165" s="10">
        <f>general_device_image.description</f>
        <v>0</v>
      </c>
      <c r="ONG165" s="10">
        <f>general_device_image.description</f>
        <v>0</v>
      </c>
      <c r="ONH165" s="10">
        <f>general_device_image.description</f>
        <v>0</v>
      </c>
      <c r="ONI165" s="10">
        <f>general_device_image.description</f>
        <v>0</v>
      </c>
      <c r="ONJ165" s="10">
        <f>general_device_image.description</f>
        <v>0</v>
      </c>
      <c r="ONK165" s="10">
        <f>general_device_image.description</f>
        <v>0</v>
      </c>
      <c r="ONL165" s="10">
        <f>general_device_image.description</f>
        <v>0</v>
      </c>
      <c r="ONM165" s="10">
        <f>general_device_image.description</f>
        <v>0</v>
      </c>
      <c r="ONN165" s="10">
        <f>general_device_image.description</f>
        <v>0</v>
      </c>
      <c r="ONO165" s="10">
        <f>general_device_image.description</f>
        <v>0</v>
      </c>
      <c r="ONP165" s="10">
        <f>general_device_image.description</f>
        <v>0</v>
      </c>
      <c r="ONQ165" s="10">
        <f>general_device_image.description</f>
        <v>0</v>
      </c>
      <c r="ONR165" s="10">
        <f>general_device_image.description</f>
        <v>0</v>
      </c>
      <c r="ONS165" s="10">
        <f>general_device_image.description</f>
        <v>0</v>
      </c>
      <c r="ONT165" s="10">
        <f>general_device_image.description</f>
        <v>0</v>
      </c>
      <c r="ONU165" s="10">
        <f>general_device_image.description</f>
        <v>0</v>
      </c>
      <c r="ONV165" s="10">
        <f>general_device_image.description</f>
        <v>0</v>
      </c>
      <c r="ONW165" s="10">
        <f>general_device_image.description</f>
        <v>0</v>
      </c>
      <c r="ONX165" s="10">
        <f>general_device_image.description</f>
        <v>0</v>
      </c>
      <c r="ONY165" s="10">
        <f>general_device_image.description</f>
        <v>0</v>
      </c>
      <c r="ONZ165" s="10">
        <f>general_device_image.description</f>
        <v>0</v>
      </c>
      <c r="OOA165" s="10">
        <f>general_device_image.description</f>
        <v>0</v>
      </c>
      <c r="OOB165" s="10">
        <f>general_device_image.description</f>
        <v>0</v>
      </c>
      <c r="OOC165" s="10">
        <f>general_device_image.description</f>
        <v>0</v>
      </c>
      <c r="OOD165" s="10">
        <f>general_device_image.description</f>
        <v>0</v>
      </c>
      <c r="OOE165" s="10">
        <f>general_device_image.description</f>
        <v>0</v>
      </c>
      <c r="OOF165" s="10">
        <f>general_device_image.description</f>
        <v>0</v>
      </c>
      <c r="OOG165" s="10">
        <f>general_device_image.description</f>
        <v>0</v>
      </c>
      <c r="OOH165" s="10">
        <f>general_device_image.description</f>
        <v>0</v>
      </c>
      <c r="OOI165" s="10">
        <f>general_device_image.description</f>
        <v>0</v>
      </c>
      <c r="OOJ165" s="10">
        <f>general_device_image.description</f>
        <v>0</v>
      </c>
      <c r="OOK165" s="10">
        <f>general_device_image.description</f>
        <v>0</v>
      </c>
      <c r="OOL165" s="10">
        <f>general_device_image.description</f>
        <v>0</v>
      </c>
      <c r="OOM165" s="10">
        <f>general_device_image.description</f>
        <v>0</v>
      </c>
      <c r="OON165" s="10">
        <f>general_device_image.description</f>
        <v>0</v>
      </c>
      <c r="OOO165" s="10">
        <f>general_device_image.description</f>
        <v>0</v>
      </c>
      <c r="OOP165" s="10">
        <f>general_device_image.description</f>
        <v>0</v>
      </c>
      <c r="OOQ165" s="10">
        <f>general_device_image.description</f>
        <v>0</v>
      </c>
      <c r="OOR165" s="10">
        <f>general_device_image.description</f>
        <v>0</v>
      </c>
      <c r="OOS165" s="10">
        <f>general_device_image.description</f>
        <v>0</v>
      </c>
      <c r="OOT165" s="10">
        <f>general_device_image.description</f>
        <v>0</v>
      </c>
      <c r="OOU165" s="10">
        <f>general_device_image.description</f>
        <v>0</v>
      </c>
      <c r="OOV165" s="10">
        <f>general_device_image.description</f>
        <v>0</v>
      </c>
      <c r="OOW165" s="10">
        <f>general_device_image.description</f>
        <v>0</v>
      </c>
      <c r="OOX165" s="10">
        <f>general_device_image.description</f>
        <v>0</v>
      </c>
      <c r="OOY165" s="10">
        <f>general_device_image.description</f>
        <v>0</v>
      </c>
      <c r="OOZ165" s="10">
        <f>general_device_image.description</f>
        <v>0</v>
      </c>
      <c r="OPA165" s="10">
        <f>general_device_image.description</f>
        <v>0</v>
      </c>
      <c r="OPB165" s="10">
        <f>general_device_image.description</f>
        <v>0</v>
      </c>
      <c r="OPC165" s="10">
        <f>general_device_image.description</f>
        <v>0</v>
      </c>
      <c r="OPD165" s="10">
        <f>general_device_image.description</f>
        <v>0</v>
      </c>
      <c r="OPE165" s="10">
        <f>general_device_image.description</f>
        <v>0</v>
      </c>
      <c r="OPF165" s="10">
        <f>general_device_image.description</f>
        <v>0</v>
      </c>
      <c r="OPG165" s="10">
        <f>general_device_image.description</f>
        <v>0</v>
      </c>
      <c r="OPH165" s="10">
        <f>general_device_image.description</f>
        <v>0</v>
      </c>
      <c r="OPI165" s="10">
        <f>general_device_image.description</f>
        <v>0</v>
      </c>
      <c r="OPJ165" s="10">
        <f>general_device_image.description</f>
        <v>0</v>
      </c>
      <c r="OPK165" s="10">
        <f>general_device_image.description</f>
        <v>0</v>
      </c>
      <c r="OPL165" s="10">
        <f>general_device_image.description</f>
        <v>0</v>
      </c>
      <c r="OPM165" s="10">
        <f>general_device_image.description</f>
        <v>0</v>
      </c>
      <c r="OPN165" s="10">
        <f>general_device_image.description</f>
        <v>0</v>
      </c>
      <c r="OPO165" s="10">
        <f>general_device_image.description</f>
        <v>0</v>
      </c>
      <c r="OPP165" s="10">
        <f>general_device_image.description</f>
        <v>0</v>
      </c>
      <c r="OPQ165" s="10">
        <f>general_device_image.description</f>
        <v>0</v>
      </c>
      <c r="OPR165" s="10">
        <f>general_device_image.description</f>
        <v>0</v>
      </c>
      <c r="OPS165" s="10">
        <f>general_device_image.description</f>
        <v>0</v>
      </c>
      <c r="OPT165" s="10">
        <f>general_device_image.description</f>
        <v>0</v>
      </c>
      <c r="OPU165" s="10">
        <f>general_device_image.description</f>
        <v>0</v>
      </c>
      <c r="OPV165" s="10">
        <f>general_device_image.description</f>
        <v>0</v>
      </c>
      <c r="OPW165" s="10">
        <f>general_device_image.description</f>
        <v>0</v>
      </c>
      <c r="OPX165" s="10">
        <f>general_device_image.description</f>
        <v>0</v>
      </c>
      <c r="OPY165" s="10">
        <f>general_device_image.description</f>
        <v>0</v>
      </c>
      <c r="OPZ165" s="10">
        <f>general_device_image.description</f>
        <v>0</v>
      </c>
      <c r="OQA165" s="10">
        <f>general_device_image.description</f>
        <v>0</v>
      </c>
      <c r="OQB165" s="10">
        <f>general_device_image.description</f>
        <v>0</v>
      </c>
      <c r="OQC165" s="10">
        <f>general_device_image.description</f>
        <v>0</v>
      </c>
      <c r="OQD165" s="10">
        <f>general_device_image.description</f>
        <v>0</v>
      </c>
      <c r="OQE165" s="10">
        <f>general_device_image.description</f>
        <v>0</v>
      </c>
      <c r="OQF165" s="10">
        <f>general_device_image.description</f>
        <v>0</v>
      </c>
      <c r="OQG165" s="10">
        <f>general_device_image.description</f>
        <v>0</v>
      </c>
      <c r="OQH165" s="10">
        <f>general_device_image.description</f>
        <v>0</v>
      </c>
      <c r="OQI165" s="10">
        <f>general_device_image.description</f>
        <v>0</v>
      </c>
      <c r="OQJ165" s="10">
        <f>general_device_image.description</f>
        <v>0</v>
      </c>
      <c r="OQK165" s="10">
        <f>general_device_image.description</f>
        <v>0</v>
      </c>
      <c r="OQL165" s="10">
        <f>general_device_image.description</f>
        <v>0</v>
      </c>
      <c r="OQM165" s="10">
        <f>general_device_image.description</f>
        <v>0</v>
      </c>
      <c r="OQN165" s="10">
        <f>general_device_image.description</f>
        <v>0</v>
      </c>
      <c r="OQO165" s="10">
        <f>general_device_image.description</f>
        <v>0</v>
      </c>
      <c r="OQP165" s="10">
        <f>general_device_image.description</f>
        <v>0</v>
      </c>
      <c r="OQQ165" s="10">
        <f>general_device_image.description</f>
        <v>0</v>
      </c>
      <c r="OQR165" s="10">
        <f>general_device_image.description</f>
        <v>0</v>
      </c>
      <c r="OQS165" s="10">
        <f>general_device_image.description</f>
        <v>0</v>
      </c>
      <c r="OQT165" s="10">
        <f>general_device_image.description</f>
        <v>0</v>
      </c>
      <c r="OQU165" s="10">
        <f>general_device_image.description</f>
        <v>0</v>
      </c>
      <c r="OQV165" s="10">
        <f>general_device_image.description</f>
        <v>0</v>
      </c>
      <c r="OQW165" s="10">
        <f>general_device_image.description</f>
        <v>0</v>
      </c>
      <c r="OQX165" s="10">
        <f>general_device_image.description</f>
        <v>0</v>
      </c>
      <c r="OQY165" s="10">
        <f>general_device_image.description</f>
        <v>0</v>
      </c>
      <c r="OQZ165" s="10">
        <f>general_device_image.description</f>
        <v>0</v>
      </c>
      <c r="ORA165" s="10">
        <f>general_device_image.description</f>
        <v>0</v>
      </c>
      <c r="ORB165" s="10">
        <f>general_device_image.description</f>
        <v>0</v>
      </c>
      <c r="ORC165" s="10">
        <f>general_device_image.description</f>
        <v>0</v>
      </c>
      <c r="ORD165" s="10">
        <f>general_device_image.description</f>
        <v>0</v>
      </c>
      <c r="ORE165" s="10">
        <f>general_device_image.description</f>
        <v>0</v>
      </c>
      <c r="ORF165" s="10">
        <f>general_device_image.description</f>
        <v>0</v>
      </c>
      <c r="ORG165" s="10">
        <f>general_device_image.description</f>
        <v>0</v>
      </c>
      <c r="ORH165" s="10">
        <f>general_device_image.description</f>
        <v>0</v>
      </c>
      <c r="ORI165" s="10">
        <f>general_device_image.description</f>
        <v>0</v>
      </c>
      <c r="ORJ165" s="10">
        <f>general_device_image.description</f>
        <v>0</v>
      </c>
      <c r="ORK165" s="10">
        <f>general_device_image.description</f>
        <v>0</v>
      </c>
      <c r="ORL165" s="10">
        <f>general_device_image.description</f>
        <v>0</v>
      </c>
      <c r="ORM165" s="10">
        <f>general_device_image.description</f>
        <v>0</v>
      </c>
      <c r="ORN165" s="10">
        <f>general_device_image.description</f>
        <v>0</v>
      </c>
      <c r="ORO165" s="10">
        <f>general_device_image.description</f>
        <v>0</v>
      </c>
      <c r="ORP165" s="10">
        <f>general_device_image.description</f>
        <v>0</v>
      </c>
      <c r="ORQ165" s="10">
        <f>general_device_image.description</f>
        <v>0</v>
      </c>
      <c r="ORR165" s="10">
        <f>general_device_image.description</f>
        <v>0</v>
      </c>
      <c r="ORS165" s="10">
        <f>general_device_image.description</f>
        <v>0</v>
      </c>
      <c r="ORT165" s="10">
        <f>general_device_image.description</f>
        <v>0</v>
      </c>
      <c r="ORU165" s="10">
        <f>general_device_image.description</f>
        <v>0</v>
      </c>
      <c r="ORV165" s="10">
        <f>general_device_image.description</f>
        <v>0</v>
      </c>
      <c r="ORW165" s="10">
        <f>general_device_image.description</f>
        <v>0</v>
      </c>
      <c r="ORX165" s="10">
        <f>general_device_image.description</f>
        <v>0</v>
      </c>
      <c r="ORY165" s="10">
        <f>general_device_image.description</f>
        <v>0</v>
      </c>
      <c r="ORZ165" s="10">
        <f>general_device_image.description</f>
        <v>0</v>
      </c>
      <c r="OSA165" s="10">
        <f>general_device_image.description</f>
        <v>0</v>
      </c>
      <c r="OSB165" s="10">
        <f>general_device_image.description</f>
        <v>0</v>
      </c>
      <c r="OSC165" s="10">
        <f>general_device_image.description</f>
        <v>0</v>
      </c>
      <c r="OSD165" s="10">
        <f>general_device_image.description</f>
        <v>0</v>
      </c>
      <c r="OSE165" s="10">
        <f>general_device_image.description</f>
        <v>0</v>
      </c>
      <c r="OSF165" s="10">
        <f>general_device_image.description</f>
        <v>0</v>
      </c>
      <c r="OSG165" s="10">
        <f>general_device_image.description</f>
        <v>0</v>
      </c>
      <c r="OSH165" s="10">
        <f>general_device_image.description</f>
        <v>0</v>
      </c>
      <c r="OSI165" s="10">
        <f>general_device_image.description</f>
        <v>0</v>
      </c>
      <c r="OSJ165" s="10">
        <f>general_device_image.description</f>
        <v>0</v>
      </c>
      <c r="OSK165" s="10">
        <f>general_device_image.description</f>
        <v>0</v>
      </c>
      <c r="OSL165" s="10">
        <f>general_device_image.description</f>
        <v>0</v>
      </c>
      <c r="OSM165" s="10">
        <f>general_device_image.description</f>
        <v>0</v>
      </c>
      <c r="OSN165" s="10">
        <f>general_device_image.description</f>
        <v>0</v>
      </c>
      <c r="OSO165" s="10">
        <f>general_device_image.description</f>
        <v>0</v>
      </c>
      <c r="OSP165" s="10">
        <f>general_device_image.description</f>
        <v>0</v>
      </c>
      <c r="OSQ165" s="10">
        <f>general_device_image.description</f>
        <v>0</v>
      </c>
      <c r="OSR165" s="10">
        <f>general_device_image.description</f>
        <v>0</v>
      </c>
      <c r="OSS165" s="10">
        <f>general_device_image.description</f>
        <v>0</v>
      </c>
      <c r="OST165" s="10">
        <f>general_device_image.description</f>
        <v>0</v>
      </c>
      <c r="OSU165" s="10">
        <f>general_device_image.description</f>
        <v>0</v>
      </c>
      <c r="OSV165" s="10">
        <f>general_device_image.description</f>
        <v>0</v>
      </c>
      <c r="OSW165" s="10">
        <f>general_device_image.description</f>
        <v>0</v>
      </c>
      <c r="OSX165" s="10">
        <f>general_device_image.description</f>
        <v>0</v>
      </c>
      <c r="OSY165" s="10">
        <f>general_device_image.description</f>
        <v>0</v>
      </c>
      <c r="OSZ165" s="10">
        <f>general_device_image.description</f>
        <v>0</v>
      </c>
      <c r="OTA165" s="10">
        <f>general_device_image.description</f>
        <v>0</v>
      </c>
      <c r="OTB165" s="10">
        <f>general_device_image.description</f>
        <v>0</v>
      </c>
      <c r="OTC165" s="10">
        <f>general_device_image.description</f>
        <v>0</v>
      </c>
      <c r="OTD165" s="10">
        <f>general_device_image.description</f>
        <v>0</v>
      </c>
      <c r="OTE165" s="10">
        <f>general_device_image.description</f>
        <v>0</v>
      </c>
      <c r="OTF165" s="10">
        <f>general_device_image.description</f>
        <v>0</v>
      </c>
      <c r="OTG165" s="10">
        <f>general_device_image.description</f>
        <v>0</v>
      </c>
      <c r="OTH165" s="10">
        <f>general_device_image.description</f>
        <v>0</v>
      </c>
      <c r="OTI165" s="10">
        <f>general_device_image.description</f>
        <v>0</v>
      </c>
      <c r="OTJ165" s="10">
        <f>general_device_image.description</f>
        <v>0</v>
      </c>
      <c r="OTK165" s="10">
        <f>general_device_image.description</f>
        <v>0</v>
      </c>
      <c r="OTL165" s="10">
        <f>general_device_image.description</f>
        <v>0</v>
      </c>
      <c r="OTM165" s="10">
        <f>general_device_image.description</f>
        <v>0</v>
      </c>
      <c r="OTN165" s="10">
        <f>general_device_image.description</f>
        <v>0</v>
      </c>
      <c r="OTO165" s="10">
        <f>general_device_image.description</f>
        <v>0</v>
      </c>
      <c r="OTP165" s="10">
        <f>general_device_image.description</f>
        <v>0</v>
      </c>
      <c r="OTQ165" s="10">
        <f>general_device_image.description</f>
        <v>0</v>
      </c>
      <c r="OTR165" s="10">
        <f>general_device_image.description</f>
        <v>0</v>
      </c>
      <c r="OTS165" s="10">
        <f>general_device_image.description</f>
        <v>0</v>
      </c>
      <c r="OTT165" s="10">
        <f>general_device_image.description</f>
        <v>0</v>
      </c>
      <c r="OTU165" s="10">
        <f>general_device_image.description</f>
        <v>0</v>
      </c>
      <c r="OTV165" s="10">
        <f>general_device_image.description</f>
        <v>0</v>
      </c>
      <c r="OTW165" s="10">
        <f>general_device_image.description</f>
        <v>0</v>
      </c>
      <c r="OTX165" s="10">
        <f>general_device_image.description</f>
        <v>0</v>
      </c>
      <c r="OTY165" s="10">
        <f>general_device_image.description</f>
        <v>0</v>
      </c>
      <c r="OTZ165" s="10">
        <f>general_device_image.description</f>
        <v>0</v>
      </c>
      <c r="OUA165" s="10">
        <f>general_device_image.description</f>
        <v>0</v>
      </c>
      <c r="OUB165" s="10">
        <f>general_device_image.description</f>
        <v>0</v>
      </c>
      <c r="OUC165" s="10">
        <f>general_device_image.description</f>
        <v>0</v>
      </c>
      <c r="OUD165" s="10">
        <f>general_device_image.description</f>
        <v>0</v>
      </c>
      <c r="OUE165" s="10">
        <f>general_device_image.description</f>
        <v>0</v>
      </c>
      <c r="OUF165" s="10">
        <f>general_device_image.description</f>
        <v>0</v>
      </c>
      <c r="OUG165" s="10">
        <f>general_device_image.description</f>
        <v>0</v>
      </c>
      <c r="OUH165" s="10">
        <f>general_device_image.description</f>
        <v>0</v>
      </c>
      <c r="OUI165" s="10">
        <f>general_device_image.description</f>
        <v>0</v>
      </c>
      <c r="OUJ165" s="10">
        <f>general_device_image.description</f>
        <v>0</v>
      </c>
      <c r="OUK165" s="10">
        <f>general_device_image.description</f>
        <v>0</v>
      </c>
      <c r="OUL165" s="10">
        <f>general_device_image.description</f>
        <v>0</v>
      </c>
      <c r="OUM165" s="10">
        <f>general_device_image.description</f>
        <v>0</v>
      </c>
      <c r="OUN165" s="10">
        <f>general_device_image.description</f>
        <v>0</v>
      </c>
      <c r="OUO165" s="10">
        <f>general_device_image.description</f>
        <v>0</v>
      </c>
      <c r="OUP165" s="10">
        <f>general_device_image.description</f>
        <v>0</v>
      </c>
      <c r="OUQ165" s="10">
        <f>general_device_image.description</f>
        <v>0</v>
      </c>
      <c r="OUR165" s="10">
        <f>general_device_image.description</f>
        <v>0</v>
      </c>
      <c r="OUS165" s="10">
        <f>general_device_image.description</f>
        <v>0</v>
      </c>
      <c r="OUT165" s="10">
        <f>general_device_image.description</f>
        <v>0</v>
      </c>
      <c r="OUU165" s="10">
        <f>general_device_image.description</f>
        <v>0</v>
      </c>
      <c r="OUV165" s="10">
        <f>general_device_image.description</f>
        <v>0</v>
      </c>
      <c r="OUW165" s="10">
        <f>general_device_image.description</f>
        <v>0</v>
      </c>
      <c r="OUX165" s="10">
        <f>general_device_image.description</f>
        <v>0</v>
      </c>
      <c r="OUY165" s="10">
        <f>general_device_image.description</f>
        <v>0</v>
      </c>
      <c r="OUZ165" s="10">
        <f>general_device_image.description</f>
        <v>0</v>
      </c>
      <c r="OVA165" s="10">
        <f>general_device_image.description</f>
        <v>0</v>
      </c>
      <c r="OVB165" s="10">
        <f>general_device_image.description</f>
        <v>0</v>
      </c>
      <c r="OVC165" s="10">
        <f>general_device_image.description</f>
        <v>0</v>
      </c>
      <c r="OVD165" s="10">
        <f>general_device_image.description</f>
        <v>0</v>
      </c>
      <c r="OVE165" s="10">
        <f>general_device_image.description</f>
        <v>0</v>
      </c>
      <c r="OVF165" s="10">
        <f>general_device_image.description</f>
        <v>0</v>
      </c>
      <c r="OVG165" s="10">
        <f>general_device_image.description</f>
        <v>0</v>
      </c>
      <c r="OVH165" s="10">
        <f>general_device_image.description</f>
        <v>0</v>
      </c>
      <c r="OVI165" s="10">
        <f>general_device_image.description</f>
        <v>0</v>
      </c>
      <c r="OVJ165" s="10">
        <f>general_device_image.description</f>
        <v>0</v>
      </c>
      <c r="OVK165" s="10">
        <f>general_device_image.description</f>
        <v>0</v>
      </c>
      <c r="OVL165" s="10">
        <f>general_device_image.description</f>
        <v>0</v>
      </c>
      <c r="OVM165" s="10">
        <f>general_device_image.description</f>
        <v>0</v>
      </c>
      <c r="OVN165" s="10">
        <f>general_device_image.description</f>
        <v>0</v>
      </c>
      <c r="OVO165" s="10">
        <f>general_device_image.description</f>
        <v>0</v>
      </c>
      <c r="OVP165" s="10">
        <f>general_device_image.description</f>
        <v>0</v>
      </c>
      <c r="OVQ165" s="10">
        <f>general_device_image.description</f>
        <v>0</v>
      </c>
      <c r="OVR165" s="10">
        <f>general_device_image.description</f>
        <v>0</v>
      </c>
      <c r="OVS165" s="10">
        <f>general_device_image.description</f>
        <v>0</v>
      </c>
      <c r="OVT165" s="10">
        <f>general_device_image.description</f>
        <v>0</v>
      </c>
      <c r="OVU165" s="10">
        <f>general_device_image.description</f>
        <v>0</v>
      </c>
      <c r="OVV165" s="10">
        <f>general_device_image.description</f>
        <v>0</v>
      </c>
      <c r="OVW165" s="10">
        <f>general_device_image.description</f>
        <v>0</v>
      </c>
      <c r="OVX165" s="10">
        <f>general_device_image.description</f>
        <v>0</v>
      </c>
      <c r="OVY165" s="10">
        <f>general_device_image.description</f>
        <v>0</v>
      </c>
      <c r="OVZ165" s="10">
        <f>general_device_image.description</f>
        <v>0</v>
      </c>
      <c r="OWA165" s="10">
        <f>general_device_image.description</f>
        <v>0</v>
      </c>
      <c r="OWB165" s="10">
        <f>general_device_image.description</f>
        <v>0</v>
      </c>
      <c r="OWC165" s="10">
        <f>general_device_image.description</f>
        <v>0</v>
      </c>
      <c r="OWD165" s="10">
        <f>general_device_image.description</f>
        <v>0</v>
      </c>
      <c r="OWE165" s="10">
        <f>general_device_image.description</f>
        <v>0</v>
      </c>
      <c r="OWF165" s="10">
        <f>general_device_image.description</f>
        <v>0</v>
      </c>
      <c r="OWG165" s="10">
        <f>general_device_image.description</f>
        <v>0</v>
      </c>
      <c r="OWH165" s="10">
        <f>general_device_image.description</f>
        <v>0</v>
      </c>
      <c r="OWI165" s="10">
        <f>general_device_image.description</f>
        <v>0</v>
      </c>
      <c r="OWJ165" s="10">
        <f>general_device_image.description</f>
        <v>0</v>
      </c>
      <c r="OWK165" s="10">
        <f>general_device_image.description</f>
        <v>0</v>
      </c>
      <c r="OWL165" s="10">
        <f>general_device_image.description</f>
        <v>0</v>
      </c>
      <c r="OWM165" s="10">
        <f>general_device_image.description</f>
        <v>0</v>
      </c>
      <c r="OWN165" s="10">
        <f>general_device_image.description</f>
        <v>0</v>
      </c>
      <c r="OWO165" s="10">
        <f>general_device_image.description</f>
        <v>0</v>
      </c>
      <c r="OWP165" s="10">
        <f>general_device_image.description</f>
        <v>0</v>
      </c>
      <c r="OWQ165" s="10">
        <f>general_device_image.description</f>
        <v>0</v>
      </c>
      <c r="OWR165" s="10">
        <f>general_device_image.description</f>
        <v>0</v>
      </c>
      <c r="OWS165" s="10">
        <f>general_device_image.description</f>
        <v>0</v>
      </c>
      <c r="OWT165" s="10">
        <f>general_device_image.description</f>
        <v>0</v>
      </c>
      <c r="OWU165" s="10">
        <f>general_device_image.description</f>
        <v>0</v>
      </c>
      <c r="OWV165" s="10">
        <f>general_device_image.description</f>
        <v>0</v>
      </c>
      <c r="OWW165" s="10">
        <f>general_device_image.description</f>
        <v>0</v>
      </c>
      <c r="OWX165" s="10">
        <f>general_device_image.description</f>
        <v>0</v>
      </c>
      <c r="OWY165" s="10">
        <f>general_device_image.description</f>
        <v>0</v>
      </c>
      <c r="OWZ165" s="10">
        <f>general_device_image.description</f>
        <v>0</v>
      </c>
      <c r="OXA165" s="10">
        <f>general_device_image.description</f>
        <v>0</v>
      </c>
      <c r="OXB165" s="10">
        <f>general_device_image.description</f>
        <v>0</v>
      </c>
      <c r="OXC165" s="10">
        <f>general_device_image.description</f>
        <v>0</v>
      </c>
      <c r="OXD165" s="10">
        <f>general_device_image.description</f>
        <v>0</v>
      </c>
      <c r="OXE165" s="10">
        <f>general_device_image.description</f>
        <v>0</v>
      </c>
      <c r="OXF165" s="10">
        <f>general_device_image.description</f>
        <v>0</v>
      </c>
      <c r="OXG165" s="10">
        <f>general_device_image.description</f>
        <v>0</v>
      </c>
      <c r="OXH165" s="10">
        <f>general_device_image.description</f>
        <v>0</v>
      </c>
      <c r="OXI165" s="10">
        <f>general_device_image.description</f>
        <v>0</v>
      </c>
      <c r="OXJ165" s="10">
        <f>general_device_image.description</f>
        <v>0</v>
      </c>
      <c r="OXK165" s="10">
        <f>general_device_image.description</f>
        <v>0</v>
      </c>
      <c r="OXL165" s="10">
        <f>general_device_image.description</f>
        <v>0</v>
      </c>
      <c r="OXM165" s="10">
        <f>general_device_image.description</f>
        <v>0</v>
      </c>
      <c r="OXN165" s="10">
        <f>general_device_image.description</f>
        <v>0</v>
      </c>
      <c r="OXO165" s="10">
        <f>general_device_image.description</f>
        <v>0</v>
      </c>
      <c r="OXP165" s="10">
        <f>general_device_image.description</f>
        <v>0</v>
      </c>
      <c r="OXQ165" s="10">
        <f>general_device_image.description</f>
        <v>0</v>
      </c>
      <c r="OXR165" s="10">
        <f>general_device_image.description</f>
        <v>0</v>
      </c>
      <c r="OXS165" s="10">
        <f>general_device_image.description</f>
        <v>0</v>
      </c>
      <c r="OXT165" s="10">
        <f>general_device_image.description</f>
        <v>0</v>
      </c>
      <c r="OXU165" s="10">
        <f>general_device_image.description</f>
        <v>0</v>
      </c>
      <c r="OXV165" s="10">
        <f>general_device_image.description</f>
        <v>0</v>
      </c>
      <c r="OXW165" s="10">
        <f>general_device_image.description</f>
        <v>0</v>
      </c>
      <c r="OXX165" s="10">
        <f>general_device_image.description</f>
        <v>0</v>
      </c>
      <c r="OXY165" s="10">
        <f>general_device_image.description</f>
        <v>0</v>
      </c>
      <c r="OXZ165" s="10">
        <f>general_device_image.description</f>
        <v>0</v>
      </c>
      <c r="OYA165" s="10">
        <f>general_device_image.description</f>
        <v>0</v>
      </c>
      <c r="OYB165" s="10">
        <f>general_device_image.description</f>
        <v>0</v>
      </c>
      <c r="OYC165" s="10">
        <f>general_device_image.description</f>
        <v>0</v>
      </c>
      <c r="OYD165" s="10">
        <f>general_device_image.description</f>
        <v>0</v>
      </c>
      <c r="OYE165" s="10">
        <f>general_device_image.description</f>
        <v>0</v>
      </c>
      <c r="OYF165" s="10">
        <f>general_device_image.description</f>
        <v>0</v>
      </c>
      <c r="OYG165" s="10">
        <f>general_device_image.description</f>
        <v>0</v>
      </c>
      <c r="OYH165" s="10">
        <f>general_device_image.description</f>
        <v>0</v>
      </c>
      <c r="OYI165" s="10">
        <f>general_device_image.description</f>
        <v>0</v>
      </c>
      <c r="OYJ165" s="10">
        <f>general_device_image.description</f>
        <v>0</v>
      </c>
      <c r="OYK165" s="10">
        <f>general_device_image.description</f>
        <v>0</v>
      </c>
      <c r="OYL165" s="10">
        <f>general_device_image.description</f>
        <v>0</v>
      </c>
      <c r="OYM165" s="10">
        <f>general_device_image.description</f>
        <v>0</v>
      </c>
      <c r="OYN165" s="10">
        <f>general_device_image.description</f>
        <v>0</v>
      </c>
      <c r="OYO165" s="10">
        <f>general_device_image.description</f>
        <v>0</v>
      </c>
      <c r="OYP165" s="10">
        <f>general_device_image.description</f>
        <v>0</v>
      </c>
      <c r="OYQ165" s="10">
        <f>general_device_image.description</f>
        <v>0</v>
      </c>
      <c r="OYR165" s="10">
        <f>general_device_image.description</f>
        <v>0</v>
      </c>
      <c r="OYS165" s="10">
        <f>general_device_image.description</f>
        <v>0</v>
      </c>
      <c r="OYT165" s="10">
        <f>general_device_image.description</f>
        <v>0</v>
      </c>
      <c r="OYU165" s="10">
        <f>general_device_image.description</f>
        <v>0</v>
      </c>
      <c r="OYV165" s="10">
        <f>general_device_image.description</f>
        <v>0</v>
      </c>
      <c r="OYW165" s="10">
        <f>general_device_image.description</f>
        <v>0</v>
      </c>
      <c r="OYX165" s="10">
        <f>general_device_image.description</f>
        <v>0</v>
      </c>
      <c r="OYY165" s="10">
        <f>general_device_image.description</f>
        <v>0</v>
      </c>
      <c r="OYZ165" s="10">
        <f>general_device_image.description</f>
        <v>0</v>
      </c>
      <c r="OZA165" s="10">
        <f>general_device_image.description</f>
        <v>0</v>
      </c>
      <c r="OZB165" s="10">
        <f>general_device_image.description</f>
        <v>0</v>
      </c>
      <c r="OZC165" s="10">
        <f>general_device_image.description</f>
        <v>0</v>
      </c>
      <c r="OZD165" s="10">
        <f>general_device_image.description</f>
        <v>0</v>
      </c>
      <c r="OZE165" s="10">
        <f>general_device_image.description</f>
        <v>0</v>
      </c>
      <c r="OZF165" s="10">
        <f>general_device_image.description</f>
        <v>0</v>
      </c>
      <c r="OZG165" s="10">
        <f>general_device_image.description</f>
        <v>0</v>
      </c>
      <c r="OZH165" s="10">
        <f>general_device_image.description</f>
        <v>0</v>
      </c>
      <c r="OZI165" s="10">
        <f>general_device_image.description</f>
        <v>0</v>
      </c>
      <c r="OZJ165" s="10">
        <f>general_device_image.description</f>
        <v>0</v>
      </c>
      <c r="OZK165" s="10">
        <f>general_device_image.description</f>
        <v>0</v>
      </c>
      <c r="OZL165" s="10">
        <f>general_device_image.description</f>
        <v>0</v>
      </c>
      <c r="OZM165" s="10">
        <f>general_device_image.description</f>
        <v>0</v>
      </c>
      <c r="OZN165" s="10">
        <f>general_device_image.description</f>
        <v>0</v>
      </c>
      <c r="OZO165" s="10">
        <f>general_device_image.description</f>
        <v>0</v>
      </c>
      <c r="OZP165" s="10">
        <f>general_device_image.description</f>
        <v>0</v>
      </c>
      <c r="OZQ165" s="10">
        <f>general_device_image.description</f>
        <v>0</v>
      </c>
      <c r="OZR165" s="10">
        <f>general_device_image.description</f>
        <v>0</v>
      </c>
      <c r="OZS165" s="10">
        <f>general_device_image.description</f>
        <v>0</v>
      </c>
      <c r="OZT165" s="10">
        <f>general_device_image.description</f>
        <v>0</v>
      </c>
      <c r="OZU165" s="10">
        <f>general_device_image.description</f>
        <v>0</v>
      </c>
      <c r="OZV165" s="10">
        <f>general_device_image.description</f>
        <v>0</v>
      </c>
      <c r="OZW165" s="10">
        <f>general_device_image.description</f>
        <v>0</v>
      </c>
      <c r="OZX165" s="10">
        <f>general_device_image.description</f>
        <v>0</v>
      </c>
      <c r="OZY165" s="10">
        <f>general_device_image.description</f>
        <v>0</v>
      </c>
      <c r="OZZ165" s="10">
        <f>general_device_image.description</f>
        <v>0</v>
      </c>
      <c r="PAA165" s="10">
        <f>general_device_image.description</f>
        <v>0</v>
      </c>
      <c r="PAB165" s="10">
        <f>general_device_image.description</f>
        <v>0</v>
      </c>
      <c r="PAC165" s="10">
        <f>general_device_image.description</f>
        <v>0</v>
      </c>
      <c r="PAD165" s="10">
        <f>general_device_image.description</f>
        <v>0</v>
      </c>
      <c r="PAE165" s="10">
        <f>general_device_image.description</f>
        <v>0</v>
      </c>
      <c r="PAF165" s="10">
        <f>general_device_image.description</f>
        <v>0</v>
      </c>
      <c r="PAG165" s="10">
        <f>general_device_image.description</f>
        <v>0</v>
      </c>
      <c r="PAH165" s="10">
        <f>general_device_image.description</f>
        <v>0</v>
      </c>
      <c r="PAI165" s="10">
        <f>general_device_image.description</f>
        <v>0</v>
      </c>
      <c r="PAJ165" s="10">
        <f>general_device_image.description</f>
        <v>0</v>
      </c>
      <c r="PAK165" s="10">
        <f>general_device_image.description</f>
        <v>0</v>
      </c>
      <c r="PAL165" s="10">
        <f>general_device_image.description</f>
        <v>0</v>
      </c>
      <c r="PAM165" s="10">
        <f>general_device_image.description</f>
        <v>0</v>
      </c>
      <c r="PAN165" s="10">
        <f>general_device_image.description</f>
        <v>0</v>
      </c>
      <c r="PAO165" s="10">
        <f>general_device_image.description</f>
        <v>0</v>
      </c>
      <c r="PAP165" s="10">
        <f>general_device_image.description</f>
        <v>0</v>
      </c>
      <c r="PAQ165" s="10">
        <f>general_device_image.description</f>
        <v>0</v>
      </c>
      <c r="PAR165" s="10">
        <f>general_device_image.description</f>
        <v>0</v>
      </c>
      <c r="PAS165" s="10">
        <f>general_device_image.description</f>
        <v>0</v>
      </c>
      <c r="PAT165" s="10">
        <f>general_device_image.description</f>
        <v>0</v>
      </c>
      <c r="PAU165" s="10">
        <f>general_device_image.description</f>
        <v>0</v>
      </c>
      <c r="PAV165" s="10">
        <f>general_device_image.description</f>
        <v>0</v>
      </c>
      <c r="PAW165" s="10">
        <f>general_device_image.description</f>
        <v>0</v>
      </c>
      <c r="PAX165" s="10">
        <f>general_device_image.description</f>
        <v>0</v>
      </c>
      <c r="PAY165" s="10">
        <f>general_device_image.description</f>
        <v>0</v>
      </c>
      <c r="PAZ165" s="10">
        <f>general_device_image.description</f>
        <v>0</v>
      </c>
      <c r="PBA165" s="10">
        <f>general_device_image.description</f>
        <v>0</v>
      </c>
      <c r="PBB165" s="10">
        <f>general_device_image.description</f>
        <v>0</v>
      </c>
      <c r="PBC165" s="10">
        <f>general_device_image.description</f>
        <v>0</v>
      </c>
      <c r="PBD165" s="10">
        <f>general_device_image.description</f>
        <v>0</v>
      </c>
      <c r="PBE165" s="10">
        <f>general_device_image.description</f>
        <v>0</v>
      </c>
      <c r="PBF165" s="10">
        <f>general_device_image.description</f>
        <v>0</v>
      </c>
      <c r="PBG165" s="10">
        <f>general_device_image.description</f>
        <v>0</v>
      </c>
      <c r="PBH165" s="10">
        <f>general_device_image.description</f>
        <v>0</v>
      </c>
      <c r="PBI165" s="10">
        <f>general_device_image.description</f>
        <v>0</v>
      </c>
      <c r="PBJ165" s="10">
        <f>general_device_image.description</f>
        <v>0</v>
      </c>
      <c r="PBK165" s="10">
        <f>general_device_image.description</f>
        <v>0</v>
      </c>
      <c r="PBL165" s="10">
        <f>general_device_image.description</f>
        <v>0</v>
      </c>
      <c r="PBM165" s="10">
        <f>general_device_image.description</f>
        <v>0</v>
      </c>
      <c r="PBN165" s="10">
        <f>general_device_image.description</f>
        <v>0</v>
      </c>
      <c r="PBO165" s="10">
        <f>general_device_image.description</f>
        <v>0</v>
      </c>
      <c r="PBP165" s="10">
        <f>general_device_image.description</f>
        <v>0</v>
      </c>
      <c r="PBQ165" s="10">
        <f>general_device_image.description</f>
        <v>0</v>
      </c>
      <c r="PBR165" s="10">
        <f>general_device_image.description</f>
        <v>0</v>
      </c>
      <c r="PBS165" s="10">
        <f>general_device_image.description</f>
        <v>0</v>
      </c>
      <c r="PBT165" s="10">
        <f>general_device_image.description</f>
        <v>0</v>
      </c>
      <c r="PBU165" s="10">
        <f>general_device_image.description</f>
        <v>0</v>
      </c>
      <c r="PBV165" s="10">
        <f>general_device_image.description</f>
        <v>0</v>
      </c>
      <c r="PBW165" s="10">
        <f>general_device_image.description</f>
        <v>0</v>
      </c>
      <c r="PBX165" s="10">
        <f>general_device_image.description</f>
        <v>0</v>
      </c>
      <c r="PBY165" s="10">
        <f>general_device_image.description</f>
        <v>0</v>
      </c>
      <c r="PBZ165" s="10">
        <f>general_device_image.description</f>
        <v>0</v>
      </c>
      <c r="PCA165" s="10">
        <f>general_device_image.description</f>
        <v>0</v>
      </c>
      <c r="PCB165" s="10">
        <f>general_device_image.description</f>
        <v>0</v>
      </c>
      <c r="PCC165" s="10">
        <f>general_device_image.description</f>
        <v>0</v>
      </c>
      <c r="PCD165" s="10">
        <f>general_device_image.description</f>
        <v>0</v>
      </c>
      <c r="PCE165" s="10">
        <f>general_device_image.description</f>
        <v>0</v>
      </c>
      <c r="PCF165" s="10">
        <f>general_device_image.description</f>
        <v>0</v>
      </c>
      <c r="PCG165" s="10">
        <f>general_device_image.description</f>
        <v>0</v>
      </c>
      <c r="PCH165" s="10">
        <f>general_device_image.description</f>
        <v>0</v>
      </c>
      <c r="PCI165" s="10">
        <f>general_device_image.description</f>
        <v>0</v>
      </c>
      <c r="PCJ165" s="10">
        <f>general_device_image.description</f>
        <v>0</v>
      </c>
      <c r="PCK165" s="10">
        <f>general_device_image.description</f>
        <v>0</v>
      </c>
      <c r="PCL165" s="10">
        <f>general_device_image.description</f>
        <v>0</v>
      </c>
      <c r="PCM165" s="10">
        <f>general_device_image.description</f>
        <v>0</v>
      </c>
      <c r="PCN165" s="10">
        <f>general_device_image.description</f>
        <v>0</v>
      </c>
      <c r="PCO165" s="10">
        <f>general_device_image.description</f>
        <v>0</v>
      </c>
      <c r="PCP165" s="10">
        <f>general_device_image.description</f>
        <v>0</v>
      </c>
      <c r="PCQ165" s="10">
        <f>general_device_image.description</f>
        <v>0</v>
      </c>
      <c r="PCR165" s="10">
        <f>general_device_image.description</f>
        <v>0</v>
      </c>
      <c r="PCS165" s="10">
        <f>general_device_image.description</f>
        <v>0</v>
      </c>
      <c r="PCT165" s="10">
        <f>general_device_image.description</f>
        <v>0</v>
      </c>
      <c r="PCU165" s="10">
        <f>general_device_image.description</f>
        <v>0</v>
      </c>
      <c r="PCV165" s="10">
        <f>general_device_image.description</f>
        <v>0</v>
      </c>
      <c r="PCW165" s="10">
        <f>general_device_image.description</f>
        <v>0</v>
      </c>
      <c r="PCX165" s="10">
        <f>general_device_image.description</f>
        <v>0</v>
      </c>
      <c r="PCY165" s="10">
        <f>general_device_image.description</f>
        <v>0</v>
      </c>
      <c r="PCZ165" s="10">
        <f>general_device_image.description</f>
        <v>0</v>
      </c>
      <c r="PDA165" s="10">
        <f>general_device_image.description</f>
        <v>0</v>
      </c>
      <c r="PDB165" s="10">
        <f>general_device_image.description</f>
        <v>0</v>
      </c>
      <c r="PDC165" s="10">
        <f>general_device_image.description</f>
        <v>0</v>
      </c>
      <c r="PDD165" s="10">
        <f>general_device_image.description</f>
        <v>0</v>
      </c>
      <c r="PDE165" s="10">
        <f>general_device_image.description</f>
        <v>0</v>
      </c>
      <c r="PDF165" s="10">
        <f>general_device_image.description</f>
        <v>0</v>
      </c>
      <c r="PDG165" s="10">
        <f>general_device_image.description</f>
        <v>0</v>
      </c>
      <c r="PDH165" s="10">
        <f>general_device_image.description</f>
        <v>0</v>
      </c>
      <c r="PDI165" s="10">
        <f>general_device_image.description</f>
        <v>0</v>
      </c>
      <c r="PDJ165" s="10">
        <f>general_device_image.description</f>
        <v>0</v>
      </c>
      <c r="PDK165" s="10">
        <f>general_device_image.description</f>
        <v>0</v>
      </c>
      <c r="PDL165" s="10">
        <f>general_device_image.description</f>
        <v>0</v>
      </c>
      <c r="PDM165" s="10">
        <f>general_device_image.description</f>
        <v>0</v>
      </c>
      <c r="PDN165" s="10">
        <f>general_device_image.description</f>
        <v>0</v>
      </c>
      <c r="PDO165" s="10">
        <f>general_device_image.description</f>
        <v>0</v>
      </c>
      <c r="PDP165" s="10">
        <f>general_device_image.description</f>
        <v>0</v>
      </c>
      <c r="PDQ165" s="10">
        <f>general_device_image.description</f>
        <v>0</v>
      </c>
      <c r="PDR165" s="10">
        <f>general_device_image.description</f>
        <v>0</v>
      </c>
      <c r="PDS165" s="10">
        <f>general_device_image.description</f>
        <v>0</v>
      </c>
      <c r="PDT165" s="10">
        <f>general_device_image.description</f>
        <v>0</v>
      </c>
      <c r="PDU165" s="10">
        <f>general_device_image.description</f>
        <v>0</v>
      </c>
      <c r="PDV165" s="10">
        <f>general_device_image.description</f>
        <v>0</v>
      </c>
      <c r="PDW165" s="10">
        <f>general_device_image.description</f>
        <v>0</v>
      </c>
      <c r="PDX165" s="10">
        <f>general_device_image.description</f>
        <v>0</v>
      </c>
      <c r="PDY165" s="10">
        <f>general_device_image.description</f>
        <v>0</v>
      </c>
      <c r="PDZ165" s="10">
        <f>general_device_image.description</f>
        <v>0</v>
      </c>
      <c r="PEA165" s="10">
        <f>general_device_image.description</f>
        <v>0</v>
      </c>
      <c r="PEB165" s="10">
        <f>general_device_image.description</f>
        <v>0</v>
      </c>
      <c r="PEC165" s="10">
        <f>general_device_image.description</f>
        <v>0</v>
      </c>
      <c r="PED165" s="10">
        <f>general_device_image.description</f>
        <v>0</v>
      </c>
      <c r="PEE165" s="10">
        <f>general_device_image.description</f>
        <v>0</v>
      </c>
      <c r="PEF165" s="10">
        <f>general_device_image.description</f>
        <v>0</v>
      </c>
      <c r="PEG165" s="10">
        <f>general_device_image.description</f>
        <v>0</v>
      </c>
      <c r="PEH165" s="10">
        <f>general_device_image.description</f>
        <v>0</v>
      </c>
      <c r="PEI165" s="10">
        <f>general_device_image.description</f>
        <v>0</v>
      </c>
      <c r="PEJ165" s="10">
        <f>general_device_image.description</f>
        <v>0</v>
      </c>
      <c r="PEK165" s="10">
        <f>general_device_image.description</f>
        <v>0</v>
      </c>
      <c r="PEL165" s="10">
        <f>general_device_image.description</f>
        <v>0</v>
      </c>
      <c r="PEM165" s="10">
        <f>general_device_image.description</f>
        <v>0</v>
      </c>
      <c r="PEN165" s="10">
        <f>general_device_image.description</f>
        <v>0</v>
      </c>
      <c r="PEO165" s="10">
        <f>general_device_image.description</f>
        <v>0</v>
      </c>
      <c r="PEP165" s="10">
        <f>general_device_image.description</f>
        <v>0</v>
      </c>
      <c r="PEQ165" s="10">
        <f>general_device_image.description</f>
        <v>0</v>
      </c>
      <c r="PER165" s="10">
        <f>general_device_image.description</f>
        <v>0</v>
      </c>
      <c r="PES165" s="10">
        <f>general_device_image.description</f>
        <v>0</v>
      </c>
      <c r="PET165" s="10">
        <f>general_device_image.description</f>
        <v>0</v>
      </c>
      <c r="PEU165" s="10">
        <f>general_device_image.description</f>
        <v>0</v>
      </c>
      <c r="PEV165" s="10">
        <f>general_device_image.description</f>
        <v>0</v>
      </c>
      <c r="PEW165" s="10">
        <f>general_device_image.description</f>
        <v>0</v>
      </c>
      <c r="PEX165" s="10">
        <f>general_device_image.description</f>
        <v>0</v>
      </c>
      <c r="PEY165" s="10">
        <f>general_device_image.description</f>
        <v>0</v>
      </c>
      <c r="PEZ165" s="10">
        <f>general_device_image.description</f>
        <v>0</v>
      </c>
      <c r="PFA165" s="10">
        <f>general_device_image.description</f>
        <v>0</v>
      </c>
      <c r="PFB165" s="10">
        <f>general_device_image.description</f>
        <v>0</v>
      </c>
      <c r="PFC165" s="10">
        <f>general_device_image.description</f>
        <v>0</v>
      </c>
      <c r="PFD165" s="10">
        <f>general_device_image.description</f>
        <v>0</v>
      </c>
      <c r="PFE165" s="10">
        <f>general_device_image.description</f>
        <v>0</v>
      </c>
      <c r="PFF165" s="10">
        <f>general_device_image.description</f>
        <v>0</v>
      </c>
      <c r="PFG165" s="10">
        <f>general_device_image.description</f>
        <v>0</v>
      </c>
      <c r="PFH165" s="10">
        <f>general_device_image.description</f>
        <v>0</v>
      </c>
      <c r="PFI165" s="10">
        <f>general_device_image.description</f>
        <v>0</v>
      </c>
      <c r="PFJ165" s="10">
        <f>general_device_image.description</f>
        <v>0</v>
      </c>
      <c r="PFK165" s="10">
        <f>general_device_image.description</f>
        <v>0</v>
      </c>
      <c r="PFL165" s="10">
        <f>general_device_image.description</f>
        <v>0</v>
      </c>
      <c r="PFM165" s="10">
        <f>general_device_image.description</f>
        <v>0</v>
      </c>
      <c r="PFN165" s="10">
        <f>general_device_image.description</f>
        <v>0</v>
      </c>
      <c r="PFO165" s="10">
        <f>general_device_image.description</f>
        <v>0</v>
      </c>
      <c r="PFP165" s="10">
        <f>general_device_image.description</f>
        <v>0</v>
      </c>
      <c r="PFQ165" s="10">
        <f>general_device_image.description</f>
        <v>0</v>
      </c>
      <c r="PFR165" s="10">
        <f>general_device_image.description</f>
        <v>0</v>
      </c>
      <c r="PFS165" s="10">
        <f>general_device_image.description</f>
        <v>0</v>
      </c>
      <c r="PFT165" s="10">
        <f>general_device_image.description</f>
        <v>0</v>
      </c>
      <c r="PFU165" s="10">
        <f>general_device_image.description</f>
        <v>0</v>
      </c>
      <c r="PFV165" s="10">
        <f>general_device_image.description</f>
        <v>0</v>
      </c>
      <c r="PFW165" s="10">
        <f>general_device_image.description</f>
        <v>0</v>
      </c>
      <c r="PFX165" s="10">
        <f>general_device_image.description</f>
        <v>0</v>
      </c>
      <c r="PFY165" s="10">
        <f>general_device_image.description</f>
        <v>0</v>
      </c>
      <c r="PFZ165" s="10">
        <f>general_device_image.description</f>
        <v>0</v>
      </c>
      <c r="PGA165" s="10">
        <f>general_device_image.description</f>
        <v>0</v>
      </c>
      <c r="PGB165" s="10">
        <f>general_device_image.description</f>
        <v>0</v>
      </c>
      <c r="PGC165" s="10">
        <f>general_device_image.description</f>
        <v>0</v>
      </c>
      <c r="PGD165" s="10">
        <f>general_device_image.description</f>
        <v>0</v>
      </c>
      <c r="PGE165" s="10">
        <f>general_device_image.description</f>
        <v>0</v>
      </c>
      <c r="PGF165" s="10">
        <f>general_device_image.description</f>
        <v>0</v>
      </c>
      <c r="PGG165" s="10">
        <f>general_device_image.description</f>
        <v>0</v>
      </c>
      <c r="PGH165" s="10">
        <f>general_device_image.description</f>
        <v>0</v>
      </c>
      <c r="PGI165" s="10">
        <f>general_device_image.description</f>
        <v>0</v>
      </c>
      <c r="PGJ165" s="10">
        <f>general_device_image.description</f>
        <v>0</v>
      </c>
      <c r="PGK165" s="10">
        <f>general_device_image.description</f>
        <v>0</v>
      </c>
      <c r="PGL165" s="10">
        <f>general_device_image.description</f>
        <v>0</v>
      </c>
      <c r="PGM165" s="10">
        <f>general_device_image.description</f>
        <v>0</v>
      </c>
      <c r="PGN165" s="10">
        <f>general_device_image.description</f>
        <v>0</v>
      </c>
      <c r="PGO165" s="10">
        <f>general_device_image.description</f>
        <v>0</v>
      </c>
      <c r="PGP165" s="10">
        <f>general_device_image.description</f>
        <v>0</v>
      </c>
      <c r="PGQ165" s="10">
        <f>general_device_image.description</f>
        <v>0</v>
      </c>
      <c r="PGR165" s="10">
        <f>general_device_image.description</f>
        <v>0</v>
      </c>
      <c r="PGS165" s="10">
        <f>general_device_image.description</f>
        <v>0</v>
      </c>
      <c r="PGT165" s="10">
        <f>general_device_image.description</f>
        <v>0</v>
      </c>
      <c r="PGU165" s="10">
        <f>general_device_image.description</f>
        <v>0</v>
      </c>
      <c r="PGV165" s="10">
        <f>general_device_image.description</f>
        <v>0</v>
      </c>
      <c r="PGW165" s="10">
        <f>general_device_image.description</f>
        <v>0</v>
      </c>
      <c r="PGX165" s="10">
        <f>general_device_image.description</f>
        <v>0</v>
      </c>
      <c r="PGY165" s="10">
        <f>general_device_image.description</f>
        <v>0</v>
      </c>
      <c r="PGZ165" s="10">
        <f>general_device_image.description</f>
        <v>0</v>
      </c>
      <c r="PHA165" s="10">
        <f>general_device_image.description</f>
        <v>0</v>
      </c>
      <c r="PHB165" s="10">
        <f>general_device_image.description</f>
        <v>0</v>
      </c>
      <c r="PHC165" s="10">
        <f>general_device_image.description</f>
        <v>0</v>
      </c>
      <c r="PHD165" s="10">
        <f>general_device_image.description</f>
        <v>0</v>
      </c>
      <c r="PHE165" s="10">
        <f>general_device_image.description</f>
        <v>0</v>
      </c>
      <c r="PHF165" s="10">
        <f>general_device_image.description</f>
        <v>0</v>
      </c>
      <c r="PHG165" s="10">
        <f>general_device_image.description</f>
        <v>0</v>
      </c>
      <c r="PHH165" s="10">
        <f>general_device_image.description</f>
        <v>0</v>
      </c>
      <c r="PHI165" s="10">
        <f>general_device_image.description</f>
        <v>0</v>
      </c>
      <c r="PHJ165" s="10">
        <f>general_device_image.description</f>
        <v>0</v>
      </c>
      <c r="PHK165" s="10">
        <f>general_device_image.description</f>
        <v>0</v>
      </c>
      <c r="PHL165" s="10">
        <f>general_device_image.description</f>
        <v>0</v>
      </c>
      <c r="PHM165" s="10">
        <f>general_device_image.description</f>
        <v>0</v>
      </c>
      <c r="PHN165" s="10">
        <f>general_device_image.description</f>
        <v>0</v>
      </c>
      <c r="PHO165" s="10">
        <f>general_device_image.description</f>
        <v>0</v>
      </c>
      <c r="PHP165" s="10">
        <f>general_device_image.description</f>
        <v>0</v>
      </c>
      <c r="PHQ165" s="10">
        <f>general_device_image.description</f>
        <v>0</v>
      </c>
      <c r="PHR165" s="10">
        <f>general_device_image.description</f>
        <v>0</v>
      </c>
      <c r="PHS165" s="10">
        <f>general_device_image.description</f>
        <v>0</v>
      </c>
      <c r="PHT165" s="10">
        <f>general_device_image.description</f>
        <v>0</v>
      </c>
      <c r="PHU165" s="10">
        <f>general_device_image.description</f>
        <v>0</v>
      </c>
      <c r="PHV165" s="10">
        <f>general_device_image.description</f>
        <v>0</v>
      </c>
      <c r="PHW165" s="10">
        <f>general_device_image.description</f>
        <v>0</v>
      </c>
      <c r="PHX165" s="10">
        <f>general_device_image.description</f>
        <v>0</v>
      </c>
      <c r="PHY165" s="10">
        <f>general_device_image.description</f>
        <v>0</v>
      </c>
      <c r="PHZ165" s="10">
        <f>general_device_image.description</f>
        <v>0</v>
      </c>
      <c r="PIA165" s="10">
        <f>general_device_image.description</f>
        <v>0</v>
      </c>
      <c r="PIB165" s="10">
        <f>general_device_image.description</f>
        <v>0</v>
      </c>
      <c r="PIC165" s="10">
        <f>general_device_image.description</f>
        <v>0</v>
      </c>
      <c r="PID165" s="10">
        <f>general_device_image.description</f>
        <v>0</v>
      </c>
      <c r="PIE165" s="10">
        <f>general_device_image.description</f>
        <v>0</v>
      </c>
      <c r="PIF165" s="10">
        <f>general_device_image.description</f>
        <v>0</v>
      </c>
      <c r="PIG165" s="10">
        <f>general_device_image.description</f>
        <v>0</v>
      </c>
      <c r="PIH165" s="10">
        <f>general_device_image.description</f>
        <v>0</v>
      </c>
      <c r="PII165" s="10">
        <f>general_device_image.description</f>
        <v>0</v>
      </c>
      <c r="PIJ165" s="10">
        <f>general_device_image.description</f>
        <v>0</v>
      </c>
      <c r="PIK165" s="10">
        <f>general_device_image.description</f>
        <v>0</v>
      </c>
      <c r="PIL165" s="10">
        <f>general_device_image.description</f>
        <v>0</v>
      </c>
      <c r="PIM165" s="10">
        <f>general_device_image.description</f>
        <v>0</v>
      </c>
      <c r="PIN165" s="10">
        <f>general_device_image.description</f>
        <v>0</v>
      </c>
      <c r="PIO165" s="10">
        <f>general_device_image.description</f>
        <v>0</v>
      </c>
      <c r="PIP165" s="10">
        <f>general_device_image.description</f>
        <v>0</v>
      </c>
      <c r="PIQ165" s="10">
        <f>general_device_image.description</f>
        <v>0</v>
      </c>
      <c r="PIR165" s="10">
        <f>general_device_image.description</f>
        <v>0</v>
      </c>
      <c r="PIS165" s="10">
        <f>general_device_image.description</f>
        <v>0</v>
      </c>
      <c r="PIT165" s="10">
        <f>general_device_image.description</f>
        <v>0</v>
      </c>
      <c r="PIU165" s="10">
        <f>general_device_image.description</f>
        <v>0</v>
      </c>
      <c r="PIV165" s="10">
        <f>general_device_image.description</f>
        <v>0</v>
      </c>
      <c r="PIW165" s="10">
        <f>general_device_image.description</f>
        <v>0</v>
      </c>
      <c r="PIX165" s="10">
        <f>general_device_image.description</f>
        <v>0</v>
      </c>
      <c r="PIY165" s="10">
        <f>general_device_image.description</f>
        <v>0</v>
      </c>
      <c r="PIZ165" s="10">
        <f>general_device_image.description</f>
        <v>0</v>
      </c>
      <c r="PJA165" s="10">
        <f>general_device_image.description</f>
        <v>0</v>
      </c>
      <c r="PJB165" s="10">
        <f>general_device_image.description</f>
        <v>0</v>
      </c>
      <c r="PJC165" s="10">
        <f>general_device_image.description</f>
        <v>0</v>
      </c>
      <c r="PJD165" s="10">
        <f>general_device_image.description</f>
        <v>0</v>
      </c>
      <c r="PJE165" s="10">
        <f>general_device_image.description</f>
        <v>0</v>
      </c>
      <c r="PJF165" s="10">
        <f>general_device_image.description</f>
        <v>0</v>
      </c>
      <c r="PJG165" s="10">
        <f>general_device_image.description</f>
        <v>0</v>
      </c>
      <c r="PJH165" s="10">
        <f>general_device_image.description</f>
        <v>0</v>
      </c>
      <c r="PJI165" s="10">
        <f>general_device_image.description</f>
        <v>0</v>
      </c>
      <c r="PJJ165" s="10">
        <f>general_device_image.description</f>
        <v>0</v>
      </c>
      <c r="PJK165" s="10">
        <f>general_device_image.description</f>
        <v>0</v>
      </c>
      <c r="PJL165" s="10">
        <f>general_device_image.description</f>
        <v>0</v>
      </c>
      <c r="PJM165" s="10">
        <f>general_device_image.description</f>
        <v>0</v>
      </c>
      <c r="PJN165" s="10">
        <f>general_device_image.description</f>
        <v>0</v>
      </c>
      <c r="PJO165" s="10">
        <f>general_device_image.description</f>
        <v>0</v>
      </c>
      <c r="PJP165" s="10">
        <f>general_device_image.description</f>
        <v>0</v>
      </c>
      <c r="PJQ165" s="10">
        <f>general_device_image.description</f>
        <v>0</v>
      </c>
      <c r="PJR165" s="10">
        <f>general_device_image.description</f>
        <v>0</v>
      </c>
      <c r="PJS165" s="10">
        <f>general_device_image.description</f>
        <v>0</v>
      </c>
      <c r="PJT165" s="10">
        <f>general_device_image.description</f>
        <v>0</v>
      </c>
      <c r="PJU165" s="10">
        <f>general_device_image.description</f>
        <v>0</v>
      </c>
      <c r="PJV165" s="10">
        <f>general_device_image.description</f>
        <v>0</v>
      </c>
      <c r="PJW165" s="10">
        <f>general_device_image.description</f>
        <v>0</v>
      </c>
      <c r="PJX165" s="10">
        <f>general_device_image.description</f>
        <v>0</v>
      </c>
      <c r="PJY165" s="10">
        <f>general_device_image.description</f>
        <v>0</v>
      </c>
      <c r="PJZ165" s="10">
        <f>general_device_image.description</f>
        <v>0</v>
      </c>
      <c r="PKA165" s="10">
        <f>general_device_image.description</f>
        <v>0</v>
      </c>
      <c r="PKB165" s="10">
        <f>general_device_image.description</f>
        <v>0</v>
      </c>
      <c r="PKC165" s="10">
        <f>general_device_image.description</f>
        <v>0</v>
      </c>
      <c r="PKD165" s="10">
        <f>general_device_image.description</f>
        <v>0</v>
      </c>
      <c r="PKE165" s="10">
        <f>general_device_image.description</f>
        <v>0</v>
      </c>
      <c r="PKF165" s="10">
        <f>general_device_image.description</f>
        <v>0</v>
      </c>
      <c r="PKG165" s="10">
        <f>general_device_image.description</f>
        <v>0</v>
      </c>
      <c r="PKH165" s="10">
        <f>general_device_image.description</f>
        <v>0</v>
      </c>
      <c r="PKI165" s="10">
        <f>general_device_image.description</f>
        <v>0</v>
      </c>
      <c r="PKJ165" s="10">
        <f>general_device_image.description</f>
        <v>0</v>
      </c>
      <c r="PKK165" s="10">
        <f>general_device_image.description</f>
        <v>0</v>
      </c>
      <c r="PKL165" s="10">
        <f>general_device_image.description</f>
        <v>0</v>
      </c>
      <c r="PKM165" s="10">
        <f>general_device_image.description</f>
        <v>0</v>
      </c>
      <c r="PKN165" s="10">
        <f>general_device_image.description</f>
        <v>0</v>
      </c>
      <c r="PKO165" s="10">
        <f>general_device_image.description</f>
        <v>0</v>
      </c>
      <c r="PKP165" s="10">
        <f>general_device_image.description</f>
        <v>0</v>
      </c>
      <c r="PKQ165" s="10">
        <f>general_device_image.description</f>
        <v>0</v>
      </c>
      <c r="PKR165" s="10">
        <f>general_device_image.description</f>
        <v>0</v>
      </c>
      <c r="PKS165" s="10">
        <f>general_device_image.description</f>
        <v>0</v>
      </c>
      <c r="PKT165" s="10">
        <f>general_device_image.description</f>
        <v>0</v>
      </c>
      <c r="PKU165" s="10">
        <f>general_device_image.description</f>
        <v>0</v>
      </c>
      <c r="PKV165" s="10">
        <f>general_device_image.description</f>
        <v>0</v>
      </c>
      <c r="PKW165" s="10">
        <f>general_device_image.description</f>
        <v>0</v>
      </c>
      <c r="PKX165" s="10">
        <f>general_device_image.description</f>
        <v>0</v>
      </c>
      <c r="PKY165" s="10">
        <f>general_device_image.description</f>
        <v>0</v>
      </c>
      <c r="PKZ165" s="10">
        <f>general_device_image.description</f>
        <v>0</v>
      </c>
      <c r="PLA165" s="10">
        <f>general_device_image.description</f>
        <v>0</v>
      </c>
      <c r="PLB165" s="10">
        <f>general_device_image.description</f>
        <v>0</v>
      </c>
      <c r="PLC165" s="10">
        <f>general_device_image.description</f>
        <v>0</v>
      </c>
      <c r="PLD165" s="10">
        <f>general_device_image.description</f>
        <v>0</v>
      </c>
      <c r="PLE165" s="10">
        <f>general_device_image.description</f>
        <v>0</v>
      </c>
      <c r="PLF165" s="10">
        <f>general_device_image.description</f>
        <v>0</v>
      </c>
      <c r="PLG165" s="10">
        <f>general_device_image.description</f>
        <v>0</v>
      </c>
      <c r="PLH165" s="10">
        <f>general_device_image.description</f>
        <v>0</v>
      </c>
      <c r="PLI165" s="10">
        <f>general_device_image.description</f>
        <v>0</v>
      </c>
      <c r="PLJ165" s="10">
        <f>general_device_image.description</f>
        <v>0</v>
      </c>
      <c r="PLK165" s="10">
        <f>general_device_image.description</f>
        <v>0</v>
      </c>
      <c r="PLL165" s="10">
        <f>general_device_image.description</f>
        <v>0</v>
      </c>
      <c r="PLM165" s="10">
        <f>general_device_image.description</f>
        <v>0</v>
      </c>
      <c r="PLN165" s="10">
        <f>general_device_image.description</f>
        <v>0</v>
      </c>
      <c r="PLO165" s="10">
        <f>general_device_image.description</f>
        <v>0</v>
      </c>
      <c r="PLP165" s="10">
        <f>general_device_image.description</f>
        <v>0</v>
      </c>
      <c r="PLQ165" s="10">
        <f>general_device_image.description</f>
        <v>0</v>
      </c>
      <c r="PLR165" s="10">
        <f>general_device_image.description</f>
        <v>0</v>
      </c>
      <c r="PLS165" s="10">
        <f>general_device_image.description</f>
        <v>0</v>
      </c>
      <c r="PLT165" s="10">
        <f>general_device_image.description</f>
        <v>0</v>
      </c>
      <c r="PLU165" s="10">
        <f>general_device_image.description</f>
        <v>0</v>
      </c>
      <c r="PLV165" s="10">
        <f>general_device_image.description</f>
        <v>0</v>
      </c>
      <c r="PLW165" s="10">
        <f>general_device_image.description</f>
        <v>0</v>
      </c>
      <c r="PLX165" s="10">
        <f>general_device_image.description</f>
        <v>0</v>
      </c>
      <c r="PLY165" s="10">
        <f>general_device_image.description</f>
        <v>0</v>
      </c>
      <c r="PLZ165" s="10">
        <f>general_device_image.description</f>
        <v>0</v>
      </c>
      <c r="PMA165" s="10">
        <f>general_device_image.description</f>
        <v>0</v>
      </c>
      <c r="PMB165" s="10">
        <f>general_device_image.description</f>
        <v>0</v>
      </c>
      <c r="PMC165" s="10">
        <f>general_device_image.description</f>
        <v>0</v>
      </c>
      <c r="PMD165" s="10">
        <f>general_device_image.description</f>
        <v>0</v>
      </c>
      <c r="PME165" s="10">
        <f>general_device_image.description</f>
        <v>0</v>
      </c>
      <c r="PMF165" s="10">
        <f>general_device_image.description</f>
        <v>0</v>
      </c>
      <c r="PMG165" s="10">
        <f>general_device_image.description</f>
        <v>0</v>
      </c>
      <c r="PMH165" s="10">
        <f>general_device_image.description</f>
        <v>0</v>
      </c>
      <c r="PMI165" s="10">
        <f>general_device_image.description</f>
        <v>0</v>
      </c>
      <c r="PMJ165" s="10">
        <f>general_device_image.description</f>
        <v>0</v>
      </c>
      <c r="PMK165" s="10">
        <f>general_device_image.description</f>
        <v>0</v>
      </c>
      <c r="PML165" s="10">
        <f>general_device_image.description</f>
        <v>0</v>
      </c>
      <c r="PMM165" s="10">
        <f>general_device_image.description</f>
        <v>0</v>
      </c>
      <c r="PMN165" s="10">
        <f>general_device_image.description</f>
        <v>0</v>
      </c>
      <c r="PMO165" s="10">
        <f>general_device_image.description</f>
        <v>0</v>
      </c>
      <c r="PMP165" s="10">
        <f>general_device_image.description</f>
        <v>0</v>
      </c>
      <c r="PMQ165" s="10">
        <f>general_device_image.description</f>
        <v>0</v>
      </c>
      <c r="PMR165" s="10">
        <f>general_device_image.description</f>
        <v>0</v>
      </c>
      <c r="PMS165" s="10">
        <f>general_device_image.description</f>
        <v>0</v>
      </c>
      <c r="PMT165" s="10">
        <f>general_device_image.description</f>
        <v>0</v>
      </c>
      <c r="PMU165" s="10">
        <f>general_device_image.description</f>
        <v>0</v>
      </c>
      <c r="PMV165" s="10">
        <f>general_device_image.description</f>
        <v>0</v>
      </c>
      <c r="PMW165" s="10">
        <f>general_device_image.description</f>
        <v>0</v>
      </c>
      <c r="PMX165" s="10">
        <f>general_device_image.description</f>
        <v>0</v>
      </c>
      <c r="PMY165" s="10">
        <f>general_device_image.description</f>
        <v>0</v>
      </c>
      <c r="PMZ165" s="10">
        <f>general_device_image.description</f>
        <v>0</v>
      </c>
      <c r="PNA165" s="10">
        <f>general_device_image.description</f>
        <v>0</v>
      </c>
      <c r="PNB165" s="10">
        <f>general_device_image.description</f>
        <v>0</v>
      </c>
      <c r="PNC165" s="10">
        <f>general_device_image.description</f>
        <v>0</v>
      </c>
      <c r="PND165" s="10">
        <f>general_device_image.description</f>
        <v>0</v>
      </c>
      <c r="PNE165" s="10">
        <f>general_device_image.description</f>
        <v>0</v>
      </c>
      <c r="PNF165" s="10">
        <f>general_device_image.description</f>
        <v>0</v>
      </c>
      <c r="PNG165" s="10">
        <f>general_device_image.description</f>
        <v>0</v>
      </c>
      <c r="PNH165" s="10">
        <f>general_device_image.description</f>
        <v>0</v>
      </c>
      <c r="PNI165" s="10">
        <f>general_device_image.description</f>
        <v>0</v>
      </c>
      <c r="PNJ165" s="10">
        <f>general_device_image.description</f>
        <v>0</v>
      </c>
      <c r="PNK165" s="10">
        <f>general_device_image.description</f>
        <v>0</v>
      </c>
      <c r="PNL165" s="10">
        <f>general_device_image.description</f>
        <v>0</v>
      </c>
      <c r="PNM165" s="10">
        <f>general_device_image.description</f>
        <v>0</v>
      </c>
      <c r="PNN165" s="10">
        <f>general_device_image.description</f>
        <v>0</v>
      </c>
      <c r="PNO165" s="10">
        <f>general_device_image.description</f>
        <v>0</v>
      </c>
      <c r="PNP165" s="10">
        <f>general_device_image.description</f>
        <v>0</v>
      </c>
      <c r="PNQ165" s="10">
        <f>general_device_image.description</f>
        <v>0</v>
      </c>
      <c r="PNR165" s="10">
        <f>general_device_image.description</f>
        <v>0</v>
      </c>
      <c r="PNS165" s="10">
        <f>general_device_image.description</f>
        <v>0</v>
      </c>
      <c r="PNT165" s="10">
        <f>general_device_image.description</f>
        <v>0</v>
      </c>
      <c r="PNU165" s="10">
        <f>general_device_image.description</f>
        <v>0</v>
      </c>
      <c r="PNV165" s="10">
        <f>general_device_image.description</f>
        <v>0</v>
      </c>
      <c r="PNW165" s="10">
        <f>general_device_image.description</f>
        <v>0</v>
      </c>
      <c r="PNX165" s="10">
        <f>general_device_image.description</f>
        <v>0</v>
      </c>
      <c r="PNY165" s="10">
        <f>general_device_image.description</f>
        <v>0</v>
      </c>
      <c r="PNZ165" s="10">
        <f>general_device_image.description</f>
        <v>0</v>
      </c>
      <c r="POA165" s="10">
        <f>general_device_image.description</f>
        <v>0</v>
      </c>
      <c r="POB165" s="10">
        <f>general_device_image.description</f>
        <v>0</v>
      </c>
      <c r="POC165" s="10">
        <f>general_device_image.description</f>
        <v>0</v>
      </c>
      <c r="POD165" s="10">
        <f>general_device_image.description</f>
        <v>0</v>
      </c>
      <c r="POE165" s="10">
        <f>general_device_image.description</f>
        <v>0</v>
      </c>
      <c r="POF165" s="10">
        <f>general_device_image.description</f>
        <v>0</v>
      </c>
      <c r="POG165" s="10">
        <f>general_device_image.description</f>
        <v>0</v>
      </c>
      <c r="POH165" s="10">
        <f>general_device_image.description</f>
        <v>0</v>
      </c>
      <c r="POI165" s="10">
        <f>general_device_image.description</f>
        <v>0</v>
      </c>
      <c r="POJ165" s="10">
        <f>general_device_image.description</f>
        <v>0</v>
      </c>
      <c r="POK165" s="10">
        <f>general_device_image.description</f>
        <v>0</v>
      </c>
      <c r="POL165" s="10">
        <f>general_device_image.description</f>
        <v>0</v>
      </c>
      <c r="POM165" s="10">
        <f>general_device_image.description</f>
        <v>0</v>
      </c>
      <c r="PON165" s="10">
        <f>general_device_image.description</f>
        <v>0</v>
      </c>
      <c r="POO165" s="10">
        <f>general_device_image.description</f>
        <v>0</v>
      </c>
      <c r="POP165" s="10">
        <f>general_device_image.description</f>
        <v>0</v>
      </c>
      <c r="POQ165" s="10">
        <f>general_device_image.description</f>
        <v>0</v>
      </c>
      <c r="POR165" s="10">
        <f>general_device_image.description</f>
        <v>0</v>
      </c>
      <c r="POS165" s="10">
        <f>general_device_image.description</f>
        <v>0</v>
      </c>
      <c r="POT165" s="10">
        <f>general_device_image.description</f>
        <v>0</v>
      </c>
      <c r="POU165" s="10">
        <f>general_device_image.description</f>
        <v>0</v>
      </c>
      <c r="POV165" s="10">
        <f>general_device_image.description</f>
        <v>0</v>
      </c>
      <c r="POW165" s="10">
        <f>general_device_image.description</f>
        <v>0</v>
      </c>
      <c r="POX165" s="10">
        <f>general_device_image.description</f>
        <v>0</v>
      </c>
      <c r="POY165" s="10">
        <f>general_device_image.description</f>
        <v>0</v>
      </c>
      <c r="POZ165" s="10">
        <f>general_device_image.description</f>
        <v>0</v>
      </c>
      <c r="PPA165" s="10">
        <f>general_device_image.description</f>
        <v>0</v>
      </c>
      <c r="PPB165" s="10">
        <f>general_device_image.description</f>
        <v>0</v>
      </c>
      <c r="PPC165" s="10">
        <f>general_device_image.description</f>
        <v>0</v>
      </c>
      <c r="PPD165" s="10">
        <f>general_device_image.description</f>
        <v>0</v>
      </c>
      <c r="PPE165" s="10">
        <f>general_device_image.description</f>
        <v>0</v>
      </c>
      <c r="PPF165" s="10">
        <f>general_device_image.description</f>
        <v>0</v>
      </c>
      <c r="PPG165" s="10">
        <f>general_device_image.description</f>
        <v>0</v>
      </c>
      <c r="PPH165" s="10">
        <f>general_device_image.description</f>
        <v>0</v>
      </c>
      <c r="PPI165" s="10">
        <f>general_device_image.description</f>
        <v>0</v>
      </c>
      <c r="PPJ165" s="10">
        <f>general_device_image.description</f>
        <v>0</v>
      </c>
      <c r="PPK165" s="10">
        <f>general_device_image.description</f>
        <v>0</v>
      </c>
      <c r="PPL165" s="10">
        <f>general_device_image.description</f>
        <v>0</v>
      </c>
      <c r="PPM165" s="10">
        <f>general_device_image.description</f>
        <v>0</v>
      </c>
      <c r="PPN165" s="10">
        <f>general_device_image.description</f>
        <v>0</v>
      </c>
      <c r="PPO165" s="10">
        <f>general_device_image.description</f>
        <v>0</v>
      </c>
      <c r="PPP165" s="10">
        <f>general_device_image.description</f>
        <v>0</v>
      </c>
      <c r="PPQ165" s="10">
        <f>general_device_image.description</f>
        <v>0</v>
      </c>
      <c r="PPR165" s="10">
        <f>general_device_image.description</f>
        <v>0</v>
      </c>
      <c r="PPS165" s="10">
        <f>general_device_image.description</f>
        <v>0</v>
      </c>
      <c r="PPT165" s="10">
        <f>general_device_image.description</f>
        <v>0</v>
      </c>
      <c r="PPU165" s="10">
        <f>general_device_image.description</f>
        <v>0</v>
      </c>
      <c r="PPV165" s="10">
        <f>general_device_image.description</f>
        <v>0</v>
      </c>
      <c r="PPW165" s="10">
        <f>general_device_image.description</f>
        <v>0</v>
      </c>
      <c r="PPX165" s="10">
        <f>general_device_image.description</f>
        <v>0</v>
      </c>
      <c r="PPY165" s="10">
        <f>general_device_image.description</f>
        <v>0</v>
      </c>
      <c r="PPZ165" s="10">
        <f>general_device_image.description</f>
        <v>0</v>
      </c>
      <c r="PQA165" s="10">
        <f>general_device_image.description</f>
        <v>0</v>
      </c>
      <c r="PQB165" s="10">
        <f>general_device_image.description</f>
        <v>0</v>
      </c>
      <c r="PQC165" s="10">
        <f>general_device_image.description</f>
        <v>0</v>
      </c>
      <c r="PQD165" s="10">
        <f>general_device_image.description</f>
        <v>0</v>
      </c>
      <c r="PQE165" s="10">
        <f>general_device_image.description</f>
        <v>0</v>
      </c>
      <c r="PQF165" s="10">
        <f>general_device_image.description</f>
        <v>0</v>
      </c>
      <c r="PQG165" s="10">
        <f>general_device_image.description</f>
        <v>0</v>
      </c>
      <c r="PQH165" s="10">
        <f>general_device_image.description</f>
        <v>0</v>
      </c>
      <c r="PQI165" s="10">
        <f>general_device_image.description</f>
        <v>0</v>
      </c>
      <c r="PQJ165" s="10">
        <f>general_device_image.description</f>
        <v>0</v>
      </c>
      <c r="PQK165" s="10">
        <f>general_device_image.description</f>
        <v>0</v>
      </c>
      <c r="PQL165" s="10">
        <f>general_device_image.description</f>
        <v>0</v>
      </c>
      <c r="PQM165" s="10">
        <f>general_device_image.description</f>
        <v>0</v>
      </c>
      <c r="PQN165" s="10">
        <f>general_device_image.description</f>
        <v>0</v>
      </c>
      <c r="PQO165" s="10">
        <f>general_device_image.description</f>
        <v>0</v>
      </c>
      <c r="PQP165" s="10">
        <f>general_device_image.description</f>
        <v>0</v>
      </c>
      <c r="PQQ165" s="10">
        <f>general_device_image.description</f>
        <v>0</v>
      </c>
      <c r="PQR165" s="10">
        <f>general_device_image.description</f>
        <v>0</v>
      </c>
      <c r="PQS165" s="10">
        <f>general_device_image.description</f>
        <v>0</v>
      </c>
      <c r="PQT165" s="10">
        <f>general_device_image.description</f>
        <v>0</v>
      </c>
      <c r="PQU165" s="10">
        <f>general_device_image.description</f>
        <v>0</v>
      </c>
      <c r="PQV165" s="10">
        <f>general_device_image.description</f>
        <v>0</v>
      </c>
      <c r="PQW165" s="10">
        <f>general_device_image.description</f>
        <v>0</v>
      </c>
      <c r="PQX165" s="10">
        <f>general_device_image.description</f>
        <v>0</v>
      </c>
      <c r="PQY165" s="10">
        <f>general_device_image.description</f>
        <v>0</v>
      </c>
      <c r="PQZ165" s="10">
        <f>general_device_image.description</f>
        <v>0</v>
      </c>
      <c r="PRA165" s="10">
        <f>general_device_image.description</f>
        <v>0</v>
      </c>
      <c r="PRB165" s="10">
        <f>general_device_image.description</f>
        <v>0</v>
      </c>
      <c r="PRC165" s="10">
        <f>general_device_image.description</f>
        <v>0</v>
      </c>
      <c r="PRD165" s="10">
        <f>general_device_image.description</f>
        <v>0</v>
      </c>
      <c r="PRE165" s="10">
        <f>general_device_image.description</f>
        <v>0</v>
      </c>
      <c r="PRF165" s="10">
        <f>general_device_image.description</f>
        <v>0</v>
      </c>
      <c r="PRG165" s="10">
        <f>general_device_image.description</f>
        <v>0</v>
      </c>
      <c r="PRH165" s="10">
        <f>general_device_image.description</f>
        <v>0</v>
      </c>
      <c r="PRI165" s="10">
        <f>general_device_image.description</f>
        <v>0</v>
      </c>
      <c r="PRJ165" s="10">
        <f>general_device_image.description</f>
        <v>0</v>
      </c>
      <c r="PRK165" s="10">
        <f>general_device_image.description</f>
        <v>0</v>
      </c>
      <c r="PRL165" s="10">
        <f>general_device_image.description</f>
        <v>0</v>
      </c>
      <c r="PRM165" s="10">
        <f>general_device_image.description</f>
        <v>0</v>
      </c>
      <c r="PRN165" s="10">
        <f>general_device_image.description</f>
        <v>0</v>
      </c>
      <c r="PRO165" s="10">
        <f>general_device_image.description</f>
        <v>0</v>
      </c>
      <c r="PRP165" s="10">
        <f>general_device_image.description</f>
        <v>0</v>
      </c>
      <c r="PRQ165" s="10">
        <f>general_device_image.description</f>
        <v>0</v>
      </c>
      <c r="PRR165" s="10">
        <f>general_device_image.description</f>
        <v>0</v>
      </c>
      <c r="PRS165" s="10">
        <f>general_device_image.description</f>
        <v>0</v>
      </c>
      <c r="PRT165" s="10">
        <f>general_device_image.description</f>
        <v>0</v>
      </c>
      <c r="PRU165" s="10">
        <f>general_device_image.description</f>
        <v>0</v>
      </c>
      <c r="PRV165" s="10">
        <f>general_device_image.description</f>
        <v>0</v>
      </c>
      <c r="PRW165" s="10">
        <f>general_device_image.description</f>
        <v>0</v>
      </c>
      <c r="PRX165" s="10">
        <f>general_device_image.description</f>
        <v>0</v>
      </c>
      <c r="PRY165" s="10">
        <f>general_device_image.description</f>
        <v>0</v>
      </c>
      <c r="PRZ165" s="10">
        <f>general_device_image.description</f>
        <v>0</v>
      </c>
      <c r="PSA165" s="10">
        <f>general_device_image.description</f>
        <v>0</v>
      </c>
      <c r="PSB165" s="10">
        <f>general_device_image.description</f>
        <v>0</v>
      </c>
      <c r="PSC165" s="10">
        <f>general_device_image.description</f>
        <v>0</v>
      </c>
      <c r="PSD165" s="10">
        <f>general_device_image.description</f>
        <v>0</v>
      </c>
      <c r="PSE165" s="10">
        <f>general_device_image.description</f>
        <v>0</v>
      </c>
      <c r="PSF165" s="10">
        <f>general_device_image.description</f>
        <v>0</v>
      </c>
      <c r="PSG165" s="10">
        <f>general_device_image.description</f>
        <v>0</v>
      </c>
      <c r="PSH165" s="10">
        <f>general_device_image.description</f>
        <v>0</v>
      </c>
      <c r="PSI165" s="10">
        <f>general_device_image.description</f>
        <v>0</v>
      </c>
      <c r="PSJ165" s="10">
        <f>general_device_image.description</f>
        <v>0</v>
      </c>
      <c r="PSK165" s="10">
        <f>general_device_image.description</f>
        <v>0</v>
      </c>
      <c r="PSL165" s="10">
        <f>general_device_image.description</f>
        <v>0</v>
      </c>
      <c r="PSM165" s="10">
        <f>general_device_image.description</f>
        <v>0</v>
      </c>
      <c r="PSN165" s="10">
        <f>general_device_image.description</f>
        <v>0</v>
      </c>
      <c r="PSO165" s="10">
        <f>general_device_image.description</f>
        <v>0</v>
      </c>
      <c r="PSP165" s="10">
        <f>general_device_image.description</f>
        <v>0</v>
      </c>
      <c r="PSQ165" s="10">
        <f>general_device_image.description</f>
        <v>0</v>
      </c>
      <c r="PSR165" s="10">
        <f>general_device_image.description</f>
        <v>0</v>
      </c>
      <c r="PSS165" s="10">
        <f>general_device_image.description</f>
        <v>0</v>
      </c>
      <c r="PST165" s="10">
        <f>general_device_image.description</f>
        <v>0</v>
      </c>
      <c r="PSU165" s="10">
        <f>general_device_image.description</f>
        <v>0</v>
      </c>
      <c r="PSV165" s="10">
        <f>general_device_image.description</f>
        <v>0</v>
      </c>
      <c r="PSW165" s="10">
        <f>general_device_image.description</f>
        <v>0</v>
      </c>
      <c r="PSX165" s="10">
        <f>general_device_image.description</f>
        <v>0</v>
      </c>
      <c r="PSY165" s="10">
        <f>general_device_image.description</f>
        <v>0</v>
      </c>
      <c r="PSZ165" s="10">
        <f>general_device_image.description</f>
        <v>0</v>
      </c>
      <c r="PTA165" s="10">
        <f>general_device_image.description</f>
        <v>0</v>
      </c>
      <c r="PTB165" s="10">
        <f>general_device_image.description</f>
        <v>0</v>
      </c>
      <c r="PTC165" s="10">
        <f>general_device_image.description</f>
        <v>0</v>
      </c>
      <c r="PTD165" s="10">
        <f>general_device_image.description</f>
        <v>0</v>
      </c>
      <c r="PTE165" s="10">
        <f>general_device_image.description</f>
        <v>0</v>
      </c>
      <c r="PTF165" s="10">
        <f>general_device_image.description</f>
        <v>0</v>
      </c>
      <c r="PTG165" s="10">
        <f>general_device_image.description</f>
        <v>0</v>
      </c>
      <c r="PTH165" s="10">
        <f>general_device_image.description</f>
        <v>0</v>
      </c>
      <c r="PTI165" s="10">
        <f>general_device_image.description</f>
        <v>0</v>
      </c>
      <c r="PTJ165" s="10">
        <f>general_device_image.description</f>
        <v>0</v>
      </c>
      <c r="PTK165" s="10">
        <f>general_device_image.description</f>
        <v>0</v>
      </c>
      <c r="PTL165" s="10">
        <f>general_device_image.description</f>
        <v>0</v>
      </c>
      <c r="PTM165" s="10">
        <f>general_device_image.description</f>
        <v>0</v>
      </c>
      <c r="PTN165" s="10">
        <f>general_device_image.description</f>
        <v>0</v>
      </c>
      <c r="PTO165" s="10">
        <f>general_device_image.description</f>
        <v>0</v>
      </c>
      <c r="PTP165" s="10">
        <f>general_device_image.description</f>
        <v>0</v>
      </c>
      <c r="PTQ165" s="10">
        <f>general_device_image.description</f>
        <v>0</v>
      </c>
      <c r="PTR165" s="10">
        <f>general_device_image.description</f>
        <v>0</v>
      </c>
      <c r="PTS165" s="10">
        <f>general_device_image.description</f>
        <v>0</v>
      </c>
      <c r="PTT165" s="10">
        <f>general_device_image.description</f>
        <v>0</v>
      </c>
      <c r="PTU165" s="10">
        <f>general_device_image.description</f>
        <v>0</v>
      </c>
      <c r="PTV165" s="10">
        <f>general_device_image.description</f>
        <v>0</v>
      </c>
      <c r="PTW165" s="10">
        <f>general_device_image.description</f>
        <v>0</v>
      </c>
      <c r="PTX165" s="10">
        <f>general_device_image.description</f>
        <v>0</v>
      </c>
      <c r="PTY165" s="10">
        <f>general_device_image.description</f>
        <v>0</v>
      </c>
      <c r="PTZ165" s="10">
        <f>general_device_image.description</f>
        <v>0</v>
      </c>
      <c r="PUA165" s="10">
        <f>general_device_image.description</f>
        <v>0</v>
      </c>
      <c r="PUB165" s="10">
        <f>general_device_image.description</f>
        <v>0</v>
      </c>
      <c r="PUC165" s="10">
        <f>general_device_image.description</f>
        <v>0</v>
      </c>
      <c r="PUD165" s="10">
        <f>general_device_image.description</f>
        <v>0</v>
      </c>
      <c r="PUE165" s="10">
        <f>general_device_image.description</f>
        <v>0</v>
      </c>
      <c r="PUF165" s="10">
        <f>general_device_image.description</f>
        <v>0</v>
      </c>
      <c r="PUG165" s="10">
        <f>general_device_image.description</f>
        <v>0</v>
      </c>
      <c r="PUH165" s="10">
        <f>general_device_image.description</f>
        <v>0</v>
      </c>
      <c r="PUI165" s="10">
        <f>general_device_image.description</f>
        <v>0</v>
      </c>
      <c r="PUJ165" s="10">
        <f>general_device_image.description</f>
        <v>0</v>
      </c>
      <c r="PUK165" s="10">
        <f>general_device_image.description</f>
        <v>0</v>
      </c>
      <c r="PUL165" s="10">
        <f>general_device_image.description</f>
        <v>0</v>
      </c>
      <c r="PUM165" s="10">
        <f>general_device_image.description</f>
        <v>0</v>
      </c>
      <c r="PUN165" s="10">
        <f>general_device_image.description</f>
        <v>0</v>
      </c>
      <c r="PUO165" s="10">
        <f>general_device_image.description</f>
        <v>0</v>
      </c>
      <c r="PUP165" s="10">
        <f>general_device_image.description</f>
        <v>0</v>
      </c>
      <c r="PUQ165" s="10">
        <f>general_device_image.description</f>
        <v>0</v>
      </c>
      <c r="PUR165" s="10">
        <f>general_device_image.description</f>
        <v>0</v>
      </c>
      <c r="PUS165" s="10">
        <f>general_device_image.description</f>
        <v>0</v>
      </c>
      <c r="PUT165" s="10">
        <f>general_device_image.description</f>
        <v>0</v>
      </c>
      <c r="PUU165" s="10">
        <f>general_device_image.description</f>
        <v>0</v>
      </c>
      <c r="PUV165" s="10">
        <f>general_device_image.description</f>
        <v>0</v>
      </c>
      <c r="PUW165" s="10">
        <f>general_device_image.description</f>
        <v>0</v>
      </c>
      <c r="PUX165" s="10">
        <f>general_device_image.description</f>
        <v>0</v>
      </c>
      <c r="PUY165" s="10">
        <f>general_device_image.description</f>
        <v>0</v>
      </c>
      <c r="PUZ165" s="10">
        <f>general_device_image.description</f>
        <v>0</v>
      </c>
      <c r="PVA165" s="10">
        <f>general_device_image.description</f>
        <v>0</v>
      </c>
      <c r="PVB165" s="10">
        <f>general_device_image.description</f>
        <v>0</v>
      </c>
      <c r="PVC165" s="10">
        <f>general_device_image.description</f>
        <v>0</v>
      </c>
      <c r="PVD165" s="10">
        <f>general_device_image.description</f>
        <v>0</v>
      </c>
      <c r="PVE165" s="10">
        <f>general_device_image.description</f>
        <v>0</v>
      </c>
      <c r="PVF165" s="10">
        <f>general_device_image.description</f>
        <v>0</v>
      </c>
      <c r="PVG165" s="10">
        <f>general_device_image.description</f>
        <v>0</v>
      </c>
      <c r="PVH165" s="10">
        <f>general_device_image.description</f>
        <v>0</v>
      </c>
      <c r="PVI165" s="10">
        <f>general_device_image.description</f>
        <v>0</v>
      </c>
      <c r="PVJ165" s="10">
        <f>general_device_image.description</f>
        <v>0</v>
      </c>
      <c r="PVK165" s="10">
        <f>general_device_image.description</f>
        <v>0</v>
      </c>
      <c r="PVL165" s="10">
        <f>general_device_image.description</f>
        <v>0</v>
      </c>
      <c r="PVM165" s="10">
        <f>general_device_image.description</f>
        <v>0</v>
      </c>
      <c r="PVN165" s="10">
        <f>general_device_image.description</f>
        <v>0</v>
      </c>
      <c r="PVO165" s="10">
        <f>general_device_image.description</f>
        <v>0</v>
      </c>
      <c r="PVP165" s="10">
        <f>general_device_image.description</f>
        <v>0</v>
      </c>
      <c r="PVQ165" s="10">
        <f>general_device_image.description</f>
        <v>0</v>
      </c>
      <c r="PVR165" s="10">
        <f>general_device_image.description</f>
        <v>0</v>
      </c>
      <c r="PVS165" s="10">
        <f>general_device_image.description</f>
        <v>0</v>
      </c>
      <c r="PVT165" s="10">
        <f>general_device_image.description</f>
        <v>0</v>
      </c>
      <c r="PVU165" s="10">
        <f>general_device_image.description</f>
        <v>0</v>
      </c>
      <c r="PVV165" s="10">
        <f>general_device_image.description</f>
        <v>0</v>
      </c>
      <c r="PVW165" s="10">
        <f>general_device_image.description</f>
        <v>0</v>
      </c>
      <c r="PVX165" s="10">
        <f>general_device_image.description</f>
        <v>0</v>
      </c>
      <c r="PVY165" s="10">
        <f>general_device_image.description</f>
        <v>0</v>
      </c>
      <c r="PVZ165" s="10">
        <f>general_device_image.description</f>
        <v>0</v>
      </c>
      <c r="PWA165" s="10">
        <f>general_device_image.description</f>
        <v>0</v>
      </c>
      <c r="PWB165" s="10">
        <f>general_device_image.description</f>
        <v>0</v>
      </c>
      <c r="PWC165" s="10">
        <f>general_device_image.description</f>
        <v>0</v>
      </c>
      <c r="PWD165" s="10">
        <f>general_device_image.description</f>
        <v>0</v>
      </c>
      <c r="PWE165" s="10">
        <f>general_device_image.description</f>
        <v>0</v>
      </c>
      <c r="PWF165" s="10">
        <f>general_device_image.description</f>
        <v>0</v>
      </c>
      <c r="PWG165" s="10">
        <f>general_device_image.description</f>
        <v>0</v>
      </c>
      <c r="PWH165" s="10">
        <f>general_device_image.description</f>
        <v>0</v>
      </c>
      <c r="PWI165" s="10">
        <f>general_device_image.description</f>
        <v>0</v>
      </c>
      <c r="PWJ165" s="10">
        <f>general_device_image.description</f>
        <v>0</v>
      </c>
      <c r="PWK165" s="10">
        <f>general_device_image.description</f>
        <v>0</v>
      </c>
      <c r="PWL165" s="10">
        <f>general_device_image.description</f>
        <v>0</v>
      </c>
      <c r="PWM165" s="10">
        <f>general_device_image.description</f>
        <v>0</v>
      </c>
      <c r="PWN165" s="10">
        <f>general_device_image.description</f>
        <v>0</v>
      </c>
      <c r="PWO165" s="10">
        <f>general_device_image.description</f>
        <v>0</v>
      </c>
      <c r="PWP165" s="10">
        <f>general_device_image.description</f>
        <v>0</v>
      </c>
      <c r="PWQ165" s="10">
        <f>general_device_image.description</f>
        <v>0</v>
      </c>
      <c r="PWR165" s="10">
        <f>general_device_image.description</f>
        <v>0</v>
      </c>
      <c r="PWS165" s="10">
        <f>general_device_image.description</f>
        <v>0</v>
      </c>
      <c r="PWT165" s="10">
        <f>general_device_image.description</f>
        <v>0</v>
      </c>
      <c r="PWU165" s="10">
        <f>general_device_image.description</f>
        <v>0</v>
      </c>
      <c r="PWV165" s="10">
        <f>general_device_image.description</f>
        <v>0</v>
      </c>
      <c r="PWW165" s="10">
        <f>general_device_image.description</f>
        <v>0</v>
      </c>
      <c r="PWX165" s="10">
        <f>general_device_image.description</f>
        <v>0</v>
      </c>
      <c r="PWY165" s="10">
        <f>general_device_image.description</f>
        <v>0</v>
      </c>
      <c r="PWZ165" s="10">
        <f>general_device_image.description</f>
        <v>0</v>
      </c>
      <c r="PXA165" s="10">
        <f>general_device_image.description</f>
        <v>0</v>
      </c>
      <c r="PXB165" s="10">
        <f>general_device_image.description</f>
        <v>0</v>
      </c>
      <c r="PXC165" s="10">
        <f>general_device_image.description</f>
        <v>0</v>
      </c>
      <c r="PXD165" s="10">
        <f>general_device_image.description</f>
        <v>0</v>
      </c>
      <c r="PXE165" s="10">
        <f>general_device_image.description</f>
        <v>0</v>
      </c>
      <c r="PXF165" s="10">
        <f>general_device_image.description</f>
        <v>0</v>
      </c>
      <c r="PXG165" s="10">
        <f>general_device_image.description</f>
        <v>0</v>
      </c>
      <c r="PXH165" s="10">
        <f>general_device_image.description</f>
        <v>0</v>
      </c>
      <c r="PXI165" s="10">
        <f>general_device_image.description</f>
        <v>0</v>
      </c>
      <c r="PXJ165" s="10">
        <f>general_device_image.description</f>
        <v>0</v>
      </c>
      <c r="PXK165" s="10">
        <f>general_device_image.description</f>
        <v>0</v>
      </c>
      <c r="PXL165" s="10">
        <f>general_device_image.description</f>
        <v>0</v>
      </c>
      <c r="PXM165" s="10">
        <f>general_device_image.description</f>
        <v>0</v>
      </c>
      <c r="PXN165" s="10">
        <f>general_device_image.description</f>
        <v>0</v>
      </c>
      <c r="PXO165" s="10">
        <f>general_device_image.description</f>
        <v>0</v>
      </c>
      <c r="PXP165" s="10">
        <f>general_device_image.description</f>
        <v>0</v>
      </c>
      <c r="PXQ165" s="10">
        <f>general_device_image.description</f>
        <v>0</v>
      </c>
      <c r="PXR165" s="10">
        <f>general_device_image.description</f>
        <v>0</v>
      </c>
      <c r="PXS165" s="10">
        <f>general_device_image.description</f>
        <v>0</v>
      </c>
      <c r="PXT165" s="10">
        <f>general_device_image.description</f>
        <v>0</v>
      </c>
      <c r="PXU165" s="10">
        <f>general_device_image.description</f>
        <v>0</v>
      </c>
      <c r="PXV165" s="10">
        <f>general_device_image.description</f>
        <v>0</v>
      </c>
      <c r="PXW165" s="10">
        <f>general_device_image.description</f>
        <v>0</v>
      </c>
      <c r="PXX165" s="10">
        <f>general_device_image.description</f>
        <v>0</v>
      </c>
      <c r="PXY165" s="10">
        <f>general_device_image.description</f>
        <v>0</v>
      </c>
      <c r="PXZ165" s="10">
        <f>general_device_image.description</f>
        <v>0</v>
      </c>
      <c r="PYA165" s="10">
        <f>general_device_image.description</f>
        <v>0</v>
      </c>
      <c r="PYB165" s="10">
        <f>general_device_image.description</f>
        <v>0</v>
      </c>
      <c r="PYC165" s="10">
        <f>general_device_image.description</f>
        <v>0</v>
      </c>
      <c r="PYD165" s="10">
        <f>general_device_image.description</f>
        <v>0</v>
      </c>
      <c r="PYE165" s="10">
        <f>general_device_image.description</f>
        <v>0</v>
      </c>
      <c r="PYF165" s="10">
        <f>general_device_image.description</f>
        <v>0</v>
      </c>
      <c r="PYG165" s="10">
        <f>general_device_image.description</f>
        <v>0</v>
      </c>
      <c r="PYH165" s="10">
        <f>general_device_image.description</f>
        <v>0</v>
      </c>
      <c r="PYI165" s="10">
        <f>general_device_image.description</f>
        <v>0</v>
      </c>
      <c r="PYJ165" s="10">
        <f>general_device_image.description</f>
        <v>0</v>
      </c>
      <c r="PYK165" s="10">
        <f>general_device_image.description</f>
        <v>0</v>
      </c>
      <c r="PYL165" s="10">
        <f>general_device_image.description</f>
        <v>0</v>
      </c>
      <c r="PYM165" s="10">
        <f>general_device_image.description</f>
        <v>0</v>
      </c>
      <c r="PYN165" s="10">
        <f>general_device_image.description</f>
        <v>0</v>
      </c>
      <c r="PYO165" s="10">
        <f>general_device_image.description</f>
        <v>0</v>
      </c>
      <c r="PYP165" s="10">
        <f>general_device_image.description</f>
        <v>0</v>
      </c>
      <c r="PYQ165" s="10">
        <f>general_device_image.description</f>
        <v>0</v>
      </c>
      <c r="PYR165" s="10">
        <f>general_device_image.description</f>
        <v>0</v>
      </c>
      <c r="PYS165" s="10">
        <f>general_device_image.description</f>
        <v>0</v>
      </c>
      <c r="PYT165" s="10">
        <f>general_device_image.description</f>
        <v>0</v>
      </c>
      <c r="PYU165" s="10">
        <f>general_device_image.description</f>
        <v>0</v>
      </c>
      <c r="PYV165" s="10">
        <f>general_device_image.description</f>
        <v>0</v>
      </c>
      <c r="PYW165" s="10">
        <f>general_device_image.description</f>
        <v>0</v>
      </c>
      <c r="PYX165" s="10">
        <f>general_device_image.description</f>
        <v>0</v>
      </c>
      <c r="PYY165" s="10">
        <f>general_device_image.description</f>
        <v>0</v>
      </c>
      <c r="PYZ165" s="10">
        <f>general_device_image.description</f>
        <v>0</v>
      </c>
      <c r="PZA165" s="10">
        <f>general_device_image.description</f>
        <v>0</v>
      </c>
      <c r="PZB165" s="10">
        <f>general_device_image.description</f>
        <v>0</v>
      </c>
      <c r="PZC165" s="10">
        <f>general_device_image.description</f>
        <v>0</v>
      </c>
      <c r="PZD165" s="10">
        <f>general_device_image.description</f>
        <v>0</v>
      </c>
      <c r="PZE165" s="10">
        <f>general_device_image.description</f>
        <v>0</v>
      </c>
      <c r="PZF165" s="10">
        <f>general_device_image.description</f>
        <v>0</v>
      </c>
      <c r="PZG165" s="10">
        <f>general_device_image.description</f>
        <v>0</v>
      </c>
      <c r="PZH165" s="10">
        <f>general_device_image.description</f>
        <v>0</v>
      </c>
      <c r="PZI165" s="10">
        <f>general_device_image.description</f>
        <v>0</v>
      </c>
      <c r="PZJ165" s="10">
        <f>general_device_image.description</f>
        <v>0</v>
      </c>
      <c r="PZK165" s="10">
        <f>general_device_image.description</f>
        <v>0</v>
      </c>
      <c r="PZL165" s="10">
        <f>general_device_image.description</f>
        <v>0</v>
      </c>
      <c r="PZM165" s="10">
        <f>general_device_image.description</f>
        <v>0</v>
      </c>
      <c r="PZN165" s="10">
        <f>general_device_image.description</f>
        <v>0</v>
      </c>
      <c r="PZO165" s="10">
        <f>general_device_image.description</f>
        <v>0</v>
      </c>
      <c r="PZP165" s="10">
        <f>general_device_image.description</f>
        <v>0</v>
      </c>
      <c r="PZQ165" s="10">
        <f>general_device_image.description</f>
        <v>0</v>
      </c>
      <c r="PZR165" s="10">
        <f>general_device_image.description</f>
        <v>0</v>
      </c>
      <c r="PZS165" s="10">
        <f>general_device_image.description</f>
        <v>0</v>
      </c>
      <c r="PZT165" s="10">
        <f>general_device_image.description</f>
        <v>0</v>
      </c>
      <c r="PZU165" s="10">
        <f>general_device_image.description</f>
        <v>0</v>
      </c>
      <c r="PZV165" s="10">
        <f>general_device_image.description</f>
        <v>0</v>
      </c>
      <c r="PZW165" s="10">
        <f>general_device_image.description</f>
        <v>0</v>
      </c>
      <c r="PZX165" s="10">
        <f>general_device_image.description</f>
        <v>0</v>
      </c>
      <c r="PZY165" s="10">
        <f>general_device_image.description</f>
        <v>0</v>
      </c>
      <c r="PZZ165" s="10">
        <f>general_device_image.description</f>
        <v>0</v>
      </c>
      <c r="QAA165" s="10">
        <f>general_device_image.description</f>
        <v>0</v>
      </c>
      <c r="QAB165" s="10">
        <f>general_device_image.description</f>
        <v>0</v>
      </c>
      <c r="QAC165" s="10">
        <f>general_device_image.description</f>
        <v>0</v>
      </c>
      <c r="QAD165" s="10">
        <f>general_device_image.description</f>
        <v>0</v>
      </c>
      <c r="QAE165" s="10">
        <f>general_device_image.description</f>
        <v>0</v>
      </c>
      <c r="QAF165" s="10">
        <f>general_device_image.description</f>
        <v>0</v>
      </c>
      <c r="QAG165" s="10">
        <f>general_device_image.description</f>
        <v>0</v>
      </c>
      <c r="QAH165" s="10">
        <f>general_device_image.description</f>
        <v>0</v>
      </c>
      <c r="QAI165" s="10">
        <f>general_device_image.description</f>
        <v>0</v>
      </c>
      <c r="QAJ165" s="10">
        <f>general_device_image.description</f>
        <v>0</v>
      </c>
      <c r="QAK165" s="10">
        <f>general_device_image.description</f>
        <v>0</v>
      </c>
      <c r="QAL165" s="10">
        <f>general_device_image.description</f>
        <v>0</v>
      </c>
      <c r="QAM165" s="10">
        <f>general_device_image.description</f>
        <v>0</v>
      </c>
      <c r="QAN165" s="10">
        <f>general_device_image.description</f>
        <v>0</v>
      </c>
      <c r="QAO165" s="10">
        <f>general_device_image.description</f>
        <v>0</v>
      </c>
      <c r="QAP165" s="10">
        <f>general_device_image.description</f>
        <v>0</v>
      </c>
      <c r="QAQ165" s="10">
        <f>general_device_image.description</f>
        <v>0</v>
      </c>
      <c r="QAR165" s="10">
        <f>general_device_image.description</f>
        <v>0</v>
      </c>
      <c r="QAS165" s="10">
        <f>general_device_image.description</f>
        <v>0</v>
      </c>
      <c r="QAT165" s="10">
        <f>general_device_image.description</f>
        <v>0</v>
      </c>
      <c r="QAU165" s="10">
        <f>general_device_image.description</f>
        <v>0</v>
      </c>
      <c r="QAV165" s="10">
        <f>general_device_image.description</f>
        <v>0</v>
      </c>
      <c r="QAW165" s="10">
        <f>general_device_image.description</f>
        <v>0</v>
      </c>
      <c r="QAX165" s="10">
        <f>general_device_image.description</f>
        <v>0</v>
      </c>
      <c r="QAY165" s="10">
        <f>general_device_image.description</f>
        <v>0</v>
      </c>
      <c r="QAZ165" s="10">
        <f>general_device_image.description</f>
        <v>0</v>
      </c>
      <c r="QBA165" s="10">
        <f>general_device_image.description</f>
        <v>0</v>
      </c>
      <c r="QBB165" s="10">
        <f>general_device_image.description</f>
        <v>0</v>
      </c>
      <c r="QBC165" s="10">
        <f>general_device_image.description</f>
        <v>0</v>
      </c>
      <c r="QBD165" s="10">
        <f>general_device_image.description</f>
        <v>0</v>
      </c>
      <c r="QBE165" s="10">
        <f>general_device_image.description</f>
        <v>0</v>
      </c>
      <c r="QBF165" s="10">
        <f>general_device_image.description</f>
        <v>0</v>
      </c>
      <c r="QBG165" s="10">
        <f>general_device_image.description</f>
        <v>0</v>
      </c>
      <c r="QBH165" s="10">
        <f>general_device_image.description</f>
        <v>0</v>
      </c>
      <c r="QBI165" s="10">
        <f>general_device_image.description</f>
        <v>0</v>
      </c>
      <c r="QBJ165" s="10">
        <f>general_device_image.description</f>
        <v>0</v>
      </c>
      <c r="QBK165" s="10">
        <f>general_device_image.description</f>
        <v>0</v>
      </c>
      <c r="QBL165" s="10">
        <f>general_device_image.description</f>
        <v>0</v>
      </c>
      <c r="QBM165" s="10">
        <f>general_device_image.description</f>
        <v>0</v>
      </c>
      <c r="QBN165" s="10">
        <f>general_device_image.description</f>
        <v>0</v>
      </c>
      <c r="QBO165" s="10">
        <f>general_device_image.description</f>
        <v>0</v>
      </c>
      <c r="QBP165" s="10">
        <f>general_device_image.description</f>
        <v>0</v>
      </c>
      <c r="QBQ165" s="10">
        <f>general_device_image.description</f>
        <v>0</v>
      </c>
      <c r="QBR165" s="10">
        <f>general_device_image.description</f>
        <v>0</v>
      </c>
      <c r="QBS165" s="10">
        <f>general_device_image.description</f>
        <v>0</v>
      </c>
      <c r="QBT165" s="10">
        <f>general_device_image.description</f>
        <v>0</v>
      </c>
      <c r="QBU165" s="10">
        <f>general_device_image.description</f>
        <v>0</v>
      </c>
      <c r="QBV165" s="10">
        <f>general_device_image.description</f>
        <v>0</v>
      </c>
      <c r="QBW165" s="10">
        <f>general_device_image.description</f>
        <v>0</v>
      </c>
      <c r="QBX165" s="10">
        <f>general_device_image.description</f>
        <v>0</v>
      </c>
      <c r="QBY165" s="10">
        <f>general_device_image.description</f>
        <v>0</v>
      </c>
      <c r="QBZ165" s="10">
        <f>general_device_image.description</f>
        <v>0</v>
      </c>
      <c r="QCA165" s="10">
        <f>general_device_image.description</f>
        <v>0</v>
      </c>
      <c r="QCB165" s="10">
        <f>general_device_image.description</f>
        <v>0</v>
      </c>
      <c r="QCC165" s="10">
        <f>general_device_image.description</f>
        <v>0</v>
      </c>
      <c r="QCD165" s="10">
        <f>general_device_image.description</f>
        <v>0</v>
      </c>
      <c r="QCE165" s="10">
        <f>general_device_image.description</f>
        <v>0</v>
      </c>
      <c r="QCF165" s="10">
        <f>general_device_image.description</f>
        <v>0</v>
      </c>
      <c r="QCG165" s="10">
        <f>general_device_image.description</f>
        <v>0</v>
      </c>
      <c r="QCH165" s="10">
        <f>general_device_image.description</f>
        <v>0</v>
      </c>
      <c r="QCI165" s="10">
        <f>general_device_image.description</f>
        <v>0</v>
      </c>
      <c r="QCJ165" s="10">
        <f>general_device_image.description</f>
        <v>0</v>
      </c>
      <c r="QCK165" s="10">
        <f>general_device_image.description</f>
        <v>0</v>
      </c>
      <c r="QCL165" s="10">
        <f>general_device_image.description</f>
        <v>0</v>
      </c>
      <c r="QCM165" s="10">
        <f>general_device_image.description</f>
        <v>0</v>
      </c>
      <c r="QCN165" s="10">
        <f>general_device_image.description</f>
        <v>0</v>
      </c>
      <c r="QCO165" s="10">
        <f>general_device_image.description</f>
        <v>0</v>
      </c>
      <c r="QCP165" s="10">
        <f>general_device_image.description</f>
        <v>0</v>
      </c>
      <c r="QCQ165" s="10">
        <f>general_device_image.description</f>
        <v>0</v>
      </c>
      <c r="QCR165" s="10">
        <f>general_device_image.description</f>
        <v>0</v>
      </c>
      <c r="QCS165" s="10">
        <f>general_device_image.description</f>
        <v>0</v>
      </c>
      <c r="QCT165" s="10">
        <f>general_device_image.description</f>
        <v>0</v>
      </c>
      <c r="QCU165" s="10">
        <f>general_device_image.description</f>
        <v>0</v>
      </c>
      <c r="QCV165" s="10">
        <f>general_device_image.description</f>
        <v>0</v>
      </c>
      <c r="QCW165" s="10">
        <f>general_device_image.description</f>
        <v>0</v>
      </c>
      <c r="QCX165" s="10">
        <f>general_device_image.description</f>
        <v>0</v>
      </c>
      <c r="QCY165" s="10">
        <f>general_device_image.description</f>
        <v>0</v>
      </c>
      <c r="QCZ165" s="10">
        <f>general_device_image.description</f>
        <v>0</v>
      </c>
      <c r="QDA165" s="10">
        <f>general_device_image.description</f>
        <v>0</v>
      </c>
      <c r="QDB165" s="10">
        <f>general_device_image.description</f>
        <v>0</v>
      </c>
      <c r="QDC165" s="10">
        <f>general_device_image.description</f>
        <v>0</v>
      </c>
      <c r="QDD165" s="10">
        <f>general_device_image.description</f>
        <v>0</v>
      </c>
      <c r="QDE165" s="10">
        <f>general_device_image.description</f>
        <v>0</v>
      </c>
      <c r="QDF165" s="10">
        <f>general_device_image.description</f>
        <v>0</v>
      </c>
      <c r="QDG165" s="10">
        <f>general_device_image.description</f>
        <v>0</v>
      </c>
      <c r="QDH165" s="10">
        <f>general_device_image.description</f>
        <v>0</v>
      </c>
      <c r="QDI165" s="10">
        <f>general_device_image.description</f>
        <v>0</v>
      </c>
      <c r="QDJ165" s="10">
        <f>general_device_image.description</f>
        <v>0</v>
      </c>
      <c r="QDK165" s="10">
        <f>general_device_image.description</f>
        <v>0</v>
      </c>
      <c r="QDL165" s="10">
        <f>general_device_image.description</f>
        <v>0</v>
      </c>
      <c r="QDM165" s="10">
        <f>general_device_image.description</f>
        <v>0</v>
      </c>
      <c r="QDN165" s="10">
        <f>general_device_image.description</f>
        <v>0</v>
      </c>
      <c r="QDO165" s="10">
        <f>general_device_image.description</f>
        <v>0</v>
      </c>
      <c r="QDP165" s="10">
        <f>general_device_image.description</f>
        <v>0</v>
      </c>
      <c r="QDQ165" s="10">
        <f>general_device_image.description</f>
        <v>0</v>
      </c>
      <c r="QDR165" s="10">
        <f>general_device_image.description</f>
        <v>0</v>
      </c>
      <c r="QDS165" s="10">
        <f>general_device_image.description</f>
        <v>0</v>
      </c>
      <c r="QDT165" s="10">
        <f>general_device_image.description</f>
        <v>0</v>
      </c>
      <c r="QDU165" s="10">
        <f>general_device_image.description</f>
        <v>0</v>
      </c>
      <c r="QDV165" s="10">
        <f>general_device_image.description</f>
        <v>0</v>
      </c>
      <c r="QDW165" s="10">
        <f>general_device_image.description</f>
        <v>0</v>
      </c>
      <c r="QDX165" s="10">
        <f>general_device_image.description</f>
        <v>0</v>
      </c>
      <c r="QDY165" s="10">
        <f>general_device_image.description</f>
        <v>0</v>
      </c>
      <c r="QDZ165" s="10">
        <f>general_device_image.description</f>
        <v>0</v>
      </c>
      <c r="QEA165" s="10">
        <f>general_device_image.description</f>
        <v>0</v>
      </c>
      <c r="QEB165" s="10">
        <f>general_device_image.description</f>
        <v>0</v>
      </c>
      <c r="QEC165" s="10">
        <f>general_device_image.description</f>
        <v>0</v>
      </c>
      <c r="QED165" s="10">
        <f>general_device_image.description</f>
        <v>0</v>
      </c>
      <c r="QEE165" s="10">
        <f>general_device_image.description</f>
        <v>0</v>
      </c>
      <c r="QEF165" s="10">
        <f>general_device_image.description</f>
        <v>0</v>
      </c>
      <c r="QEG165" s="10">
        <f>general_device_image.description</f>
        <v>0</v>
      </c>
      <c r="QEH165" s="10">
        <f>general_device_image.description</f>
        <v>0</v>
      </c>
      <c r="QEI165" s="10">
        <f>general_device_image.description</f>
        <v>0</v>
      </c>
      <c r="QEJ165" s="10">
        <f>general_device_image.description</f>
        <v>0</v>
      </c>
      <c r="QEK165" s="10">
        <f>general_device_image.description</f>
        <v>0</v>
      </c>
      <c r="QEL165" s="10">
        <f>general_device_image.description</f>
        <v>0</v>
      </c>
      <c r="QEM165" s="10">
        <f>general_device_image.description</f>
        <v>0</v>
      </c>
      <c r="QEN165" s="10">
        <f>general_device_image.description</f>
        <v>0</v>
      </c>
      <c r="QEO165" s="10">
        <f>general_device_image.description</f>
        <v>0</v>
      </c>
      <c r="QEP165" s="10">
        <f>general_device_image.description</f>
        <v>0</v>
      </c>
      <c r="QEQ165" s="10">
        <f>general_device_image.description</f>
        <v>0</v>
      </c>
      <c r="QER165" s="10">
        <f>general_device_image.description</f>
        <v>0</v>
      </c>
      <c r="QES165" s="10">
        <f>general_device_image.description</f>
        <v>0</v>
      </c>
      <c r="QET165" s="10">
        <f>general_device_image.description</f>
        <v>0</v>
      </c>
      <c r="QEU165" s="10">
        <f>general_device_image.description</f>
        <v>0</v>
      </c>
      <c r="QEV165" s="10">
        <f>general_device_image.description</f>
        <v>0</v>
      </c>
      <c r="QEW165" s="10">
        <f>general_device_image.description</f>
        <v>0</v>
      </c>
      <c r="QEX165" s="10">
        <f>general_device_image.description</f>
        <v>0</v>
      </c>
      <c r="QEY165" s="10">
        <f>general_device_image.description</f>
        <v>0</v>
      </c>
      <c r="QEZ165" s="10">
        <f>general_device_image.description</f>
        <v>0</v>
      </c>
      <c r="QFA165" s="10">
        <f>general_device_image.description</f>
        <v>0</v>
      </c>
      <c r="QFB165" s="10">
        <f>general_device_image.description</f>
        <v>0</v>
      </c>
      <c r="QFC165" s="10">
        <f>general_device_image.description</f>
        <v>0</v>
      </c>
      <c r="QFD165" s="10">
        <f>general_device_image.description</f>
        <v>0</v>
      </c>
      <c r="QFE165" s="10">
        <f>general_device_image.description</f>
        <v>0</v>
      </c>
      <c r="QFF165" s="10">
        <f>general_device_image.description</f>
        <v>0</v>
      </c>
      <c r="QFG165" s="10">
        <f>general_device_image.description</f>
        <v>0</v>
      </c>
      <c r="QFH165" s="10">
        <f>general_device_image.description</f>
        <v>0</v>
      </c>
      <c r="QFI165" s="10">
        <f>general_device_image.description</f>
        <v>0</v>
      </c>
      <c r="QFJ165" s="10">
        <f>general_device_image.description</f>
        <v>0</v>
      </c>
      <c r="QFK165" s="10">
        <f>general_device_image.description</f>
        <v>0</v>
      </c>
      <c r="QFL165" s="10">
        <f>general_device_image.description</f>
        <v>0</v>
      </c>
      <c r="QFM165" s="10">
        <f>general_device_image.description</f>
        <v>0</v>
      </c>
      <c r="QFN165" s="10">
        <f>general_device_image.description</f>
        <v>0</v>
      </c>
      <c r="QFO165" s="10">
        <f>general_device_image.description</f>
        <v>0</v>
      </c>
      <c r="QFP165" s="10">
        <f>general_device_image.description</f>
        <v>0</v>
      </c>
      <c r="QFQ165" s="10">
        <f>general_device_image.description</f>
        <v>0</v>
      </c>
      <c r="QFR165" s="10">
        <f>general_device_image.description</f>
        <v>0</v>
      </c>
      <c r="QFS165" s="10">
        <f>general_device_image.description</f>
        <v>0</v>
      </c>
      <c r="QFT165" s="10">
        <f>general_device_image.description</f>
        <v>0</v>
      </c>
      <c r="QFU165" s="10">
        <f>general_device_image.description</f>
        <v>0</v>
      </c>
      <c r="QFV165" s="10">
        <f>general_device_image.description</f>
        <v>0</v>
      </c>
      <c r="QFW165" s="10">
        <f>general_device_image.description</f>
        <v>0</v>
      </c>
      <c r="QFX165" s="10">
        <f>general_device_image.description</f>
        <v>0</v>
      </c>
      <c r="QFY165" s="10">
        <f>general_device_image.description</f>
        <v>0</v>
      </c>
      <c r="QFZ165" s="10">
        <f>general_device_image.description</f>
        <v>0</v>
      </c>
      <c r="QGA165" s="10">
        <f>general_device_image.description</f>
        <v>0</v>
      </c>
      <c r="QGB165" s="10">
        <f>general_device_image.description</f>
        <v>0</v>
      </c>
      <c r="QGC165" s="10">
        <f>general_device_image.description</f>
        <v>0</v>
      </c>
      <c r="QGD165" s="10">
        <f>general_device_image.description</f>
        <v>0</v>
      </c>
      <c r="QGE165" s="10">
        <f>general_device_image.description</f>
        <v>0</v>
      </c>
      <c r="QGF165" s="10">
        <f>general_device_image.description</f>
        <v>0</v>
      </c>
      <c r="QGG165" s="10">
        <f>general_device_image.description</f>
        <v>0</v>
      </c>
      <c r="QGH165" s="10">
        <f>general_device_image.description</f>
        <v>0</v>
      </c>
      <c r="QGI165" s="10">
        <f>general_device_image.description</f>
        <v>0</v>
      </c>
      <c r="QGJ165" s="10">
        <f>general_device_image.description</f>
        <v>0</v>
      </c>
      <c r="QGK165" s="10">
        <f>general_device_image.description</f>
        <v>0</v>
      </c>
      <c r="QGL165" s="10">
        <f>general_device_image.description</f>
        <v>0</v>
      </c>
      <c r="QGM165" s="10">
        <f>general_device_image.description</f>
        <v>0</v>
      </c>
      <c r="QGN165" s="10">
        <f>general_device_image.description</f>
        <v>0</v>
      </c>
      <c r="QGO165" s="10">
        <f>general_device_image.description</f>
        <v>0</v>
      </c>
      <c r="QGP165" s="10">
        <f>general_device_image.description</f>
        <v>0</v>
      </c>
      <c r="QGQ165" s="10">
        <f>general_device_image.description</f>
        <v>0</v>
      </c>
      <c r="QGR165" s="10">
        <f>general_device_image.description</f>
        <v>0</v>
      </c>
      <c r="QGS165" s="10">
        <f>general_device_image.description</f>
        <v>0</v>
      </c>
      <c r="QGT165" s="10">
        <f>general_device_image.description</f>
        <v>0</v>
      </c>
      <c r="QGU165" s="10">
        <f>general_device_image.description</f>
        <v>0</v>
      </c>
      <c r="QGV165" s="10">
        <f>general_device_image.description</f>
        <v>0</v>
      </c>
      <c r="QGW165" s="10">
        <f>general_device_image.description</f>
        <v>0</v>
      </c>
      <c r="QGX165" s="10">
        <f>general_device_image.description</f>
        <v>0</v>
      </c>
      <c r="QGY165" s="10">
        <f>general_device_image.description</f>
        <v>0</v>
      </c>
      <c r="QGZ165" s="10">
        <f>general_device_image.description</f>
        <v>0</v>
      </c>
      <c r="QHA165" s="10">
        <f>general_device_image.description</f>
        <v>0</v>
      </c>
      <c r="QHB165" s="10">
        <f>general_device_image.description</f>
        <v>0</v>
      </c>
      <c r="QHC165" s="10">
        <f>general_device_image.description</f>
        <v>0</v>
      </c>
      <c r="QHD165" s="10">
        <f>general_device_image.description</f>
        <v>0</v>
      </c>
      <c r="QHE165" s="10">
        <f>general_device_image.description</f>
        <v>0</v>
      </c>
      <c r="QHF165" s="10">
        <f>general_device_image.description</f>
        <v>0</v>
      </c>
      <c r="QHG165" s="10">
        <f>general_device_image.description</f>
        <v>0</v>
      </c>
      <c r="QHH165" s="10">
        <f>general_device_image.description</f>
        <v>0</v>
      </c>
      <c r="QHI165" s="10">
        <f>general_device_image.description</f>
        <v>0</v>
      </c>
      <c r="QHJ165" s="10">
        <f>general_device_image.description</f>
        <v>0</v>
      </c>
      <c r="QHK165" s="10">
        <f>general_device_image.description</f>
        <v>0</v>
      </c>
      <c r="QHL165" s="10">
        <f>general_device_image.description</f>
        <v>0</v>
      </c>
      <c r="QHM165" s="10">
        <f>general_device_image.description</f>
        <v>0</v>
      </c>
      <c r="QHN165" s="10">
        <f>general_device_image.description</f>
        <v>0</v>
      </c>
      <c r="QHO165" s="10">
        <f>general_device_image.description</f>
        <v>0</v>
      </c>
      <c r="QHP165" s="10">
        <f>general_device_image.description</f>
        <v>0</v>
      </c>
      <c r="QHQ165" s="10">
        <f>general_device_image.description</f>
        <v>0</v>
      </c>
      <c r="QHR165" s="10">
        <f>general_device_image.description</f>
        <v>0</v>
      </c>
      <c r="QHS165" s="10">
        <f>general_device_image.description</f>
        <v>0</v>
      </c>
      <c r="QHT165" s="10">
        <f>general_device_image.description</f>
        <v>0</v>
      </c>
      <c r="QHU165" s="10">
        <f>general_device_image.description</f>
        <v>0</v>
      </c>
      <c r="QHV165" s="10">
        <f>general_device_image.description</f>
        <v>0</v>
      </c>
      <c r="QHW165" s="10">
        <f>general_device_image.description</f>
        <v>0</v>
      </c>
      <c r="QHX165" s="10">
        <f>general_device_image.description</f>
        <v>0</v>
      </c>
      <c r="QHY165" s="10">
        <f>general_device_image.description</f>
        <v>0</v>
      </c>
      <c r="QHZ165" s="10">
        <f>general_device_image.description</f>
        <v>0</v>
      </c>
      <c r="QIA165" s="10">
        <f>general_device_image.description</f>
        <v>0</v>
      </c>
      <c r="QIB165" s="10">
        <f>general_device_image.description</f>
        <v>0</v>
      </c>
      <c r="QIC165" s="10">
        <f>general_device_image.description</f>
        <v>0</v>
      </c>
      <c r="QID165" s="10">
        <f>general_device_image.description</f>
        <v>0</v>
      </c>
      <c r="QIE165" s="10">
        <f>general_device_image.description</f>
        <v>0</v>
      </c>
      <c r="QIF165" s="10">
        <f>general_device_image.description</f>
        <v>0</v>
      </c>
      <c r="QIG165" s="10">
        <f>general_device_image.description</f>
        <v>0</v>
      </c>
      <c r="QIH165" s="10">
        <f>general_device_image.description</f>
        <v>0</v>
      </c>
      <c r="QII165" s="10">
        <f>general_device_image.description</f>
        <v>0</v>
      </c>
      <c r="QIJ165" s="10">
        <f>general_device_image.description</f>
        <v>0</v>
      </c>
      <c r="QIK165" s="10">
        <f>general_device_image.description</f>
        <v>0</v>
      </c>
      <c r="QIL165" s="10">
        <f>general_device_image.description</f>
        <v>0</v>
      </c>
      <c r="QIM165" s="10">
        <f>general_device_image.description</f>
        <v>0</v>
      </c>
      <c r="QIN165" s="10">
        <f>general_device_image.description</f>
        <v>0</v>
      </c>
      <c r="QIO165" s="10">
        <f>general_device_image.description</f>
        <v>0</v>
      </c>
      <c r="QIP165" s="10">
        <f>general_device_image.description</f>
        <v>0</v>
      </c>
      <c r="QIQ165" s="10">
        <f>general_device_image.description</f>
        <v>0</v>
      </c>
      <c r="QIR165" s="10">
        <f>general_device_image.description</f>
        <v>0</v>
      </c>
      <c r="QIS165" s="10">
        <f>general_device_image.description</f>
        <v>0</v>
      </c>
      <c r="QIT165" s="10">
        <f>general_device_image.description</f>
        <v>0</v>
      </c>
      <c r="QIU165" s="10">
        <f>general_device_image.description</f>
        <v>0</v>
      </c>
      <c r="QIV165" s="10">
        <f>general_device_image.description</f>
        <v>0</v>
      </c>
      <c r="QIW165" s="10">
        <f>general_device_image.description</f>
        <v>0</v>
      </c>
      <c r="QIX165" s="10">
        <f>general_device_image.description</f>
        <v>0</v>
      </c>
      <c r="QIY165" s="10">
        <f>general_device_image.description</f>
        <v>0</v>
      </c>
      <c r="QIZ165" s="10">
        <f>general_device_image.description</f>
        <v>0</v>
      </c>
      <c r="QJA165" s="10">
        <f>general_device_image.description</f>
        <v>0</v>
      </c>
      <c r="QJB165" s="10">
        <f>general_device_image.description</f>
        <v>0</v>
      </c>
      <c r="QJC165" s="10">
        <f>general_device_image.description</f>
        <v>0</v>
      </c>
      <c r="QJD165" s="10">
        <f>general_device_image.description</f>
        <v>0</v>
      </c>
      <c r="QJE165" s="10">
        <f>general_device_image.description</f>
        <v>0</v>
      </c>
      <c r="QJF165" s="10">
        <f>general_device_image.description</f>
        <v>0</v>
      </c>
      <c r="QJG165" s="10">
        <f>general_device_image.description</f>
        <v>0</v>
      </c>
      <c r="QJH165" s="10">
        <f>general_device_image.description</f>
        <v>0</v>
      </c>
      <c r="QJI165" s="10">
        <f>general_device_image.description</f>
        <v>0</v>
      </c>
      <c r="QJJ165" s="10">
        <f>general_device_image.description</f>
        <v>0</v>
      </c>
      <c r="QJK165" s="10">
        <f>general_device_image.description</f>
        <v>0</v>
      </c>
      <c r="QJL165" s="10">
        <f>general_device_image.description</f>
        <v>0</v>
      </c>
      <c r="QJM165" s="10">
        <f>general_device_image.description</f>
        <v>0</v>
      </c>
      <c r="QJN165" s="10">
        <f>general_device_image.description</f>
        <v>0</v>
      </c>
      <c r="QJO165" s="10">
        <f>general_device_image.description</f>
        <v>0</v>
      </c>
      <c r="QJP165" s="10">
        <f>general_device_image.description</f>
        <v>0</v>
      </c>
      <c r="QJQ165" s="10">
        <f>general_device_image.description</f>
        <v>0</v>
      </c>
      <c r="QJR165" s="10">
        <f>general_device_image.description</f>
        <v>0</v>
      </c>
      <c r="QJS165" s="10">
        <f>general_device_image.description</f>
        <v>0</v>
      </c>
      <c r="QJT165" s="10">
        <f>general_device_image.description</f>
        <v>0</v>
      </c>
      <c r="QJU165" s="10">
        <f>general_device_image.description</f>
        <v>0</v>
      </c>
      <c r="QJV165" s="10">
        <f>general_device_image.description</f>
        <v>0</v>
      </c>
      <c r="QJW165" s="10">
        <f>general_device_image.description</f>
        <v>0</v>
      </c>
      <c r="QJX165" s="10">
        <f>general_device_image.description</f>
        <v>0</v>
      </c>
      <c r="QJY165" s="10">
        <f>general_device_image.description</f>
        <v>0</v>
      </c>
      <c r="QJZ165" s="10">
        <f>general_device_image.description</f>
        <v>0</v>
      </c>
      <c r="QKA165" s="10">
        <f>general_device_image.description</f>
        <v>0</v>
      </c>
      <c r="QKB165" s="10">
        <f>general_device_image.description</f>
        <v>0</v>
      </c>
      <c r="QKC165" s="10">
        <f>general_device_image.description</f>
        <v>0</v>
      </c>
      <c r="QKD165" s="10">
        <f>general_device_image.description</f>
        <v>0</v>
      </c>
      <c r="QKE165" s="10">
        <f>general_device_image.description</f>
        <v>0</v>
      </c>
      <c r="QKF165" s="10">
        <f>general_device_image.description</f>
        <v>0</v>
      </c>
      <c r="QKG165" s="10">
        <f>general_device_image.description</f>
        <v>0</v>
      </c>
      <c r="QKH165" s="10">
        <f>general_device_image.description</f>
        <v>0</v>
      </c>
      <c r="QKI165" s="10">
        <f>general_device_image.description</f>
        <v>0</v>
      </c>
      <c r="QKJ165" s="10">
        <f>general_device_image.description</f>
        <v>0</v>
      </c>
      <c r="QKK165" s="10">
        <f>general_device_image.description</f>
        <v>0</v>
      </c>
      <c r="QKL165" s="10">
        <f>general_device_image.description</f>
        <v>0</v>
      </c>
      <c r="QKM165" s="10">
        <f>general_device_image.description</f>
        <v>0</v>
      </c>
      <c r="QKN165" s="10">
        <f>general_device_image.description</f>
        <v>0</v>
      </c>
      <c r="QKO165" s="10">
        <f>general_device_image.description</f>
        <v>0</v>
      </c>
      <c r="QKP165" s="10">
        <f>general_device_image.description</f>
        <v>0</v>
      </c>
      <c r="QKQ165" s="10">
        <f>general_device_image.description</f>
        <v>0</v>
      </c>
      <c r="QKR165" s="10">
        <f>general_device_image.description</f>
        <v>0</v>
      </c>
      <c r="QKS165" s="10">
        <f>general_device_image.description</f>
        <v>0</v>
      </c>
      <c r="QKT165" s="10">
        <f>general_device_image.description</f>
        <v>0</v>
      </c>
      <c r="QKU165" s="10">
        <f>general_device_image.description</f>
        <v>0</v>
      </c>
      <c r="QKV165" s="10">
        <f>general_device_image.description</f>
        <v>0</v>
      </c>
      <c r="QKW165" s="10">
        <f>general_device_image.description</f>
        <v>0</v>
      </c>
      <c r="QKX165" s="10">
        <f>general_device_image.description</f>
        <v>0</v>
      </c>
      <c r="QKY165" s="10">
        <f>general_device_image.description</f>
        <v>0</v>
      </c>
      <c r="QKZ165" s="10">
        <f>general_device_image.description</f>
        <v>0</v>
      </c>
      <c r="QLA165" s="10">
        <f>general_device_image.description</f>
        <v>0</v>
      </c>
      <c r="QLB165" s="10">
        <f>general_device_image.description</f>
        <v>0</v>
      </c>
      <c r="QLC165" s="10">
        <f>general_device_image.description</f>
        <v>0</v>
      </c>
      <c r="QLD165" s="10">
        <f>general_device_image.description</f>
        <v>0</v>
      </c>
      <c r="QLE165" s="10">
        <f>general_device_image.description</f>
        <v>0</v>
      </c>
      <c r="QLF165" s="10">
        <f>general_device_image.description</f>
        <v>0</v>
      </c>
      <c r="QLG165" s="10">
        <f>general_device_image.description</f>
        <v>0</v>
      </c>
      <c r="QLH165" s="10">
        <f>general_device_image.description</f>
        <v>0</v>
      </c>
      <c r="QLI165" s="10">
        <f>general_device_image.description</f>
        <v>0</v>
      </c>
      <c r="QLJ165" s="10">
        <f>general_device_image.description</f>
        <v>0</v>
      </c>
      <c r="QLK165" s="10">
        <f>general_device_image.description</f>
        <v>0</v>
      </c>
      <c r="QLL165" s="10">
        <f>general_device_image.description</f>
        <v>0</v>
      </c>
      <c r="QLM165" s="10">
        <f>general_device_image.description</f>
        <v>0</v>
      </c>
      <c r="QLN165" s="10">
        <f>general_device_image.description</f>
        <v>0</v>
      </c>
      <c r="QLO165" s="10">
        <f>general_device_image.description</f>
        <v>0</v>
      </c>
      <c r="QLP165" s="10">
        <f>general_device_image.description</f>
        <v>0</v>
      </c>
      <c r="QLQ165" s="10">
        <f>general_device_image.description</f>
        <v>0</v>
      </c>
      <c r="QLR165" s="10">
        <f>general_device_image.description</f>
        <v>0</v>
      </c>
      <c r="QLS165" s="10">
        <f>general_device_image.description</f>
        <v>0</v>
      </c>
      <c r="QLT165" s="10">
        <f>general_device_image.description</f>
        <v>0</v>
      </c>
      <c r="QLU165" s="10">
        <f>general_device_image.description</f>
        <v>0</v>
      </c>
      <c r="QLV165" s="10">
        <f>general_device_image.description</f>
        <v>0</v>
      </c>
      <c r="QLW165" s="10">
        <f>general_device_image.description</f>
        <v>0</v>
      </c>
      <c r="QLX165" s="10">
        <f>general_device_image.description</f>
        <v>0</v>
      </c>
      <c r="QLY165" s="10">
        <f>general_device_image.description</f>
        <v>0</v>
      </c>
      <c r="QLZ165" s="10">
        <f>general_device_image.description</f>
        <v>0</v>
      </c>
      <c r="QMA165" s="10">
        <f>general_device_image.description</f>
        <v>0</v>
      </c>
      <c r="QMB165" s="10">
        <f>general_device_image.description</f>
        <v>0</v>
      </c>
      <c r="QMC165" s="10">
        <f>general_device_image.description</f>
        <v>0</v>
      </c>
      <c r="QMD165" s="10">
        <f>general_device_image.description</f>
        <v>0</v>
      </c>
      <c r="QME165" s="10">
        <f>general_device_image.description</f>
        <v>0</v>
      </c>
      <c r="QMF165" s="10">
        <f>general_device_image.description</f>
        <v>0</v>
      </c>
      <c r="QMG165" s="10">
        <f>general_device_image.description</f>
        <v>0</v>
      </c>
      <c r="QMH165" s="10">
        <f>general_device_image.description</f>
        <v>0</v>
      </c>
      <c r="QMI165" s="10">
        <f>general_device_image.description</f>
        <v>0</v>
      </c>
      <c r="QMJ165" s="10">
        <f>general_device_image.description</f>
        <v>0</v>
      </c>
      <c r="QMK165" s="10">
        <f>general_device_image.description</f>
        <v>0</v>
      </c>
      <c r="QML165" s="10">
        <f>general_device_image.description</f>
        <v>0</v>
      </c>
      <c r="QMM165" s="10">
        <f>general_device_image.description</f>
        <v>0</v>
      </c>
      <c r="QMN165" s="10">
        <f>general_device_image.description</f>
        <v>0</v>
      </c>
      <c r="QMO165" s="10">
        <f>general_device_image.description</f>
        <v>0</v>
      </c>
      <c r="QMP165" s="10">
        <f>general_device_image.description</f>
        <v>0</v>
      </c>
      <c r="QMQ165" s="10">
        <f>general_device_image.description</f>
        <v>0</v>
      </c>
      <c r="QMR165" s="10">
        <f>general_device_image.description</f>
        <v>0</v>
      </c>
      <c r="QMS165" s="10">
        <f>general_device_image.description</f>
        <v>0</v>
      </c>
      <c r="QMT165" s="10">
        <f>general_device_image.description</f>
        <v>0</v>
      </c>
      <c r="QMU165" s="10">
        <f>general_device_image.description</f>
        <v>0</v>
      </c>
      <c r="QMV165" s="10">
        <f>general_device_image.description</f>
        <v>0</v>
      </c>
      <c r="QMW165" s="10">
        <f>general_device_image.description</f>
        <v>0</v>
      </c>
      <c r="QMX165" s="10">
        <f>general_device_image.description</f>
        <v>0</v>
      </c>
      <c r="QMY165" s="10">
        <f>general_device_image.description</f>
        <v>0</v>
      </c>
      <c r="QMZ165" s="10">
        <f>general_device_image.description</f>
        <v>0</v>
      </c>
      <c r="QNA165" s="10">
        <f>general_device_image.description</f>
        <v>0</v>
      </c>
      <c r="QNB165" s="10">
        <f>general_device_image.description</f>
        <v>0</v>
      </c>
      <c r="QNC165" s="10">
        <f>general_device_image.description</f>
        <v>0</v>
      </c>
      <c r="QND165" s="10">
        <f>general_device_image.description</f>
        <v>0</v>
      </c>
      <c r="QNE165" s="10">
        <f>general_device_image.description</f>
        <v>0</v>
      </c>
      <c r="QNF165" s="10">
        <f>general_device_image.description</f>
        <v>0</v>
      </c>
      <c r="QNG165" s="10">
        <f>general_device_image.description</f>
        <v>0</v>
      </c>
      <c r="QNH165" s="10">
        <f>general_device_image.description</f>
        <v>0</v>
      </c>
      <c r="QNI165" s="10">
        <f>general_device_image.description</f>
        <v>0</v>
      </c>
      <c r="QNJ165" s="10">
        <f>general_device_image.description</f>
        <v>0</v>
      </c>
      <c r="QNK165" s="10">
        <f>general_device_image.description</f>
        <v>0</v>
      </c>
      <c r="QNL165" s="10">
        <f>general_device_image.description</f>
        <v>0</v>
      </c>
      <c r="QNM165" s="10">
        <f>general_device_image.description</f>
        <v>0</v>
      </c>
      <c r="QNN165" s="10">
        <f>general_device_image.description</f>
        <v>0</v>
      </c>
      <c r="QNO165" s="10">
        <f>general_device_image.description</f>
        <v>0</v>
      </c>
      <c r="QNP165" s="10">
        <f>general_device_image.description</f>
        <v>0</v>
      </c>
      <c r="QNQ165" s="10">
        <f>general_device_image.description</f>
        <v>0</v>
      </c>
      <c r="QNR165" s="10">
        <f>general_device_image.description</f>
        <v>0</v>
      </c>
      <c r="QNS165" s="10">
        <f>general_device_image.description</f>
        <v>0</v>
      </c>
      <c r="QNT165" s="10">
        <f>general_device_image.description</f>
        <v>0</v>
      </c>
      <c r="QNU165" s="10">
        <f>general_device_image.description</f>
        <v>0</v>
      </c>
      <c r="QNV165" s="10">
        <f>general_device_image.description</f>
        <v>0</v>
      </c>
      <c r="QNW165" s="10">
        <f>general_device_image.description</f>
        <v>0</v>
      </c>
      <c r="QNX165" s="10">
        <f>general_device_image.description</f>
        <v>0</v>
      </c>
      <c r="QNY165" s="10">
        <f>general_device_image.description</f>
        <v>0</v>
      </c>
      <c r="QNZ165" s="10">
        <f>general_device_image.description</f>
        <v>0</v>
      </c>
      <c r="QOA165" s="10">
        <f>general_device_image.description</f>
        <v>0</v>
      </c>
      <c r="QOB165" s="10">
        <f>general_device_image.description</f>
        <v>0</v>
      </c>
      <c r="QOC165" s="10">
        <f>general_device_image.description</f>
        <v>0</v>
      </c>
      <c r="QOD165" s="10">
        <f>general_device_image.description</f>
        <v>0</v>
      </c>
      <c r="QOE165" s="10">
        <f>general_device_image.description</f>
        <v>0</v>
      </c>
      <c r="QOF165" s="10">
        <f>general_device_image.description</f>
        <v>0</v>
      </c>
      <c r="QOG165" s="10">
        <f>general_device_image.description</f>
        <v>0</v>
      </c>
      <c r="QOH165" s="10">
        <f>general_device_image.description</f>
        <v>0</v>
      </c>
      <c r="QOI165" s="10">
        <f>general_device_image.description</f>
        <v>0</v>
      </c>
      <c r="QOJ165" s="10">
        <f>general_device_image.description</f>
        <v>0</v>
      </c>
      <c r="QOK165" s="10">
        <f>general_device_image.description</f>
        <v>0</v>
      </c>
      <c r="QOL165" s="10">
        <f>general_device_image.description</f>
        <v>0</v>
      </c>
      <c r="QOM165" s="10">
        <f>general_device_image.description</f>
        <v>0</v>
      </c>
      <c r="QON165" s="10">
        <f>general_device_image.description</f>
        <v>0</v>
      </c>
      <c r="QOO165" s="10">
        <f>general_device_image.description</f>
        <v>0</v>
      </c>
      <c r="QOP165" s="10">
        <f>general_device_image.description</f>
        <v>0</v>
      </c>
      <c r="QOQ165" s="10">
        <f>general_device_image.description</f>
        <v>0</v>
      </c>
      <c r="QOR165" s="10">
        <f>general_device_image.description</f>
        <v>0</v>
      </c>
      <c r="QOS165" s="10">
        <f>general_device_image.description</f>
        <v>0</v>
      </c>
      <c r="QOT165" s="10">
        <f>general_device_image.description</f>
        <v>0</v>
      </c>
      <c r="QOU165" s="10">
        <f>general_device_image.description</f>
        <v>0</v>
      </c>
      <c r="QOV165" s="10">
        <f>general_device_image.description</f>
        <v>0</v>
      </c>
      <c r="QOW165" s="10">
        <f>general_device_image.description</f>
        <v>0</v>
      </c>
      <c r="QOX165" s="10">
        <f>general_device_image.description</f>
        <v>0</v>
      </c>
      <c r="QOY165" s="10">
        <f>general_device_image.description</f>
        <v>0</v>
      </c>
      <c r="QOZ165" s="10">
        <f>general_device_image.description</f>
        <v>0</v>
      </c>
      <c r="QPA165" s="10">
        <f>general_device_image.description</f>
        <v>0</v>
      </c>
      <c r="QPB165" s="10">
        <f>general_device_image.description</f>
        <v>0</v>
      </c>
      <c r="QPC165" s="10">
        <f>general_device_image.description</f>
        <v>0</v>
      </c>
      <c r="QPD165" s="10">
        <f>general_device_image.description</f>
        <v>0</v>
      </c>
      <c r="QPE165" s="10">
        <f>general_device_image.description</f>
        <v>0</v>
      </c>
      <c r="QPF165" s="10">
        <f>general_device_image.description</f>
        <v>0</v>
      </c>
      <c r="QPG165" s="10">
        <f>general_device_image.description</f>
        <v>0</v>
      </c>
      <c r="QPH165" s="10">
        <f>general_device_image.description</f>
        <v>0</v>
      </c>
      <c r="QPI165" s="10">
        <f>general_device_image.description</f>
        <v>0</v>
      </c>
      <c r="QPJ165" s="10">
        <f>general_device_image.description</f>
        <v>0</v>
      </c>
      <c r="QPK165" s="10">
        <f>general_device_image.description</f>
        <v>0</v>
      </c>
      <c r="QPL165" s="10">
        <f>general_device_image.description</f>
        <v>0</v>
      </c>
      <c r="QPM165" s="10">
        <f>general_device_image.description</f>
        <v>0</v>
      </c>
      <c r="QPN165" s="10">
        <f>general_device_image.description</f>
        <v>0</v>
      </c>
      <c r="QPO165" s="10">
        <f>general_device_image.description</f>
        <v>0</v>
      </c>
      <c r="QPP165" s="10">
        <f>general_device_image.description</f>
        <v>0</v>
      </c>
      <c r="QPQ165" s="10">
        <f>general_device_image.description</f>
        <v>0</v>
      </c>
      <c r="QPR165" s="10">
        <f>general_device_image.description</f>
        <v>0</v>
      </c>
      <c r="QPS165" s="10">
        <f>general_device_image.description</f>
        <v>0</v>
      </c>
      <c r="QPT165" s="10">
        <f>general_device_image.description</f>
        <v>0</v>
      </c>
      <c r="QPU165" s="10">
        <f>general_device_image.description</f>
        <v>0</v>
      </c>
      <c r="QPV165" s="10">
        <f>general_device_image.description</f>
        <v>0</v>
      </c>
      <c r="QPW165" s="10">
        <f>general_device_image.description</f>
        <v>0</v>
      </c>
      <c r="QPX165" s="10">
        <f>general_device_image.description</f>
        <v>0</v>
      </c>
      <c r="QPY165" s="10">
        <f>general_device_image.description</f>
        <v>0</v>
      </c>
      <c r="QPZ165" s="10">
        <f>general_device_image.description</f>
        <v>0</v>
      </c>
      <c r="QQA165" s="10">
        <f>general_device_image.description</f>
        <v>0</v>
      </c>
      <c r="QQB165" s="10">
        <f>general_device_image.description</f>
        <v>0</v>
      </c>
      <c r="QQC165" s="10">
        <f>general_device_image.description</f>
        <v>0</v>
      </c>
      <c r="QQD165" s="10">
        <f>general_device_image.description</f>
        <v>0</v>
      </c>
      <c r="QQE165" s="10">
        <f>general_device_image.description</f>
        <v>0</v>
      </c>
      <c r="QQF165" s="10">
        <f>general_device_image.description</f>
        <v>0</v>
      </c>
      <c r="QQG165" s="10">
        <f>general_device_image.description</f>
        <v>0</v>
      </c>
      <c r="QQH165" s="10">
        <f>general_device_image.description</f>
        <v>0</v>
      </c>
      <c r="QQI165" s="10">
        <f>general_device_image.description</f>
        <v>0</v>
      </c>
      <c r="QQJ165" s="10">
        <f>general_device_image.description</f>
        <v>0</v>
      </c>
      <c r="QQK165" s="10">
        <f>general_device_image.description</f>
        <v>0</v>
      </c>
      <c r="QQL165" s="10">
        <f>general_device_image.description</f>
        <v>0</v>
      </c>
      <c r="QQM165" s="10">
        <f>general_device_image.description</f>
        <v>0</v>
      </c>
      <c r="QQN165" s="10">
        <f>general_device_image.description</f>
        <v>0</v>
      </c>
      <c r="QQO165" s="10">
        <f>general_device_image.description</f>
        <v>0</v>
      </c>
      <c r="QQP165" s="10">
        <f>general_device_image.description</f>
        <v>0</v>
      </c>
      <c r="QQQ165" s="10">
        <f>general_device_image.description</f>
        <v>0</v>
      </c>
      <c r="QQR165" s="10">
        <f>general_device_image.description</f>
        <v>0</v>
      </c>
      <c r="QQS165" s="10">
        <f>general_device_image.description</f>
        <v>0</v>
      </c>
      <c r="QQT165" s="10">
        <f>general_device_image.description</f>
        <v>0</v>
      </c>
      <c r="QQU165" s="10">
        <f>general_device_image.description</f>
        <v>0</v>
      </c>
      <c r="QQV165" s="10">
        <f>general_device_image.description</f>
        <v>0</v>
      </c>
      <c r="QQW165" s="10">
        <f>general_device_image.description</f>
        <v>0</v>
      </c>
      <c r="QQX165" s="10">
        <f>general_device_image.description</f>
        <v>0</v>
      </c>
      <c r="QQY165" s="10">
        <f>general_device_image.description</f>
        <v>0</v>
      </c>
      <c r="QQZ165" s="10">
        <f>general_device_image.description</f>
        <v>0</v>
      </c>
      <c r="QRA165" s="10">
        <f>general_device_image.description</f>
        <v>0</v>
      </c>
      <c r="QRB165" s="10">
        <f>general_device_image.description</f>
        <v>0</v>
      </c>
      <c r="QRC165" s="10">
        <f>general_device_image.description</f>
        <v>0</v>
      </c>
      <c r="QRD165" s="10">
        <f>general_device_image.description</f>
        <v>0</v>
      </c>
      <c r="QRE165" s="10">
        <f>general_device_image.description</f>
        <v>0</v>
      </c>
      <c r="QRF165" s="10">
        <f>general_device_image.description</f>
        <v>0</v>
      </c>
      <c r="QRG165" s="10">
        <f>general_device_image.description</f>
        <v>0</v>
      </c>
      <c r="QRH165" s="10">
        <f>general_device_image.description</f>
        <v>0</v>
      </c>
      <c r="QRI165" s="10">
        <f>general_device_image.description</f>
        <v>0</v>
      </c>
      <c r="QRJ165" s="10">
        <f>general_device_image.description</f>
        <v>0</v>
      </c>
      <c r="QRK165" s="10">
        <f>general_device_image.description</f>
        <v>0</v>
      </c>
      <c r="QRL165" s="10">
        <f>general_device_image.description</f>
        <v>0</v>
      </c>
      <c r="QRM165" s="10">
        <f>general_device_image.description</f>
        <v>0</v>
      </c>
      <c r="QRN165" s="10">
        <f>general_device_image.description</f>
        <v>0</v>
      </c>
      <c r="QRO165" s="10">
        <f>general_device_image.description</f>
        <v>0</v>
      </c>
      <c r="QRP165" s="10">
        <f>general_device_image.description</f>
        <v>0</v>
      </c>
      <c r="QRQ165" s="10">
        <f>general_device_image.description</f>
        <v>0</v>
      </c>
      <c r="QRR165" s="10">
        <f>general_device_image.description</f>
        <v>0</v>
      </c>
      <c r="QRS165" s="10">
        <f>general_device_image.description</f>
        <v>0</v>
      </c>
      <c r="QRT165" s="10">
        <f>general_device_image.description</f>
        <v>0</v>
      </c>
      <c r="QRU165" s="10">
        <f>general_device_image.description</f>
        <v>0</v>
      </c>
      <c r="QRV165" s="10">
        <f>general_device_image.description</f>
        <v>0</v>
      </c>
      <c r="QRW165" s="10">
        <f>general_device_image.description</f>
        <v>0</v>
      </c>
      <c r="QRX165" s="10">
        <f>general_device_image.description</f>
        <v>0</v>
      </c>
      <c r="QRY165" s="10">
        <f>general_device_image.description</f>
        <v>0</v>
      </c>
      <c r="QRZ165" s="10">
        <f>general_device_image.description</f>
        <v>0</v>
      </c>
      <c r="QSA165" s="10">
        <f>general_device_image.description</f>
        <v>0</v>
      </c>
      <c r="QSB165" s="10">
        <f>general_device_image.description</f>
        <v>0</v>
      </c>
      <c r="QSC165" s="10">
        <f>general_device_image.description</f>
        <v>0</v>
      </c>
      <c r="QSD165" s="10">
        <f>general_device_image.description</f>
        <v>0</v>
      </c>
      <c r="QSE165" s="10">
        <f>general_device_image.description</f>
        <v>0</v>
      </c>
      <c r="QSF165" s="10">
        <f>general_device_image.description</f>
        <v>0</v>
      </c>
      <c r="QSG165" s="10">
        <f>general_device_image.description</f>
        <v>0</v>
      </c>
      <c r="QSH165" s="10">
        <f>general_device_image.description</f>
        <v>0</v>
      </c>
      <c r="QSI165" s="10">
        <f>general_device_image.description</f>
        <v>0</v>
      </c>
      <c r="QSJ165" s="10">
        <f>general_device_image.description</f>
        <v>0</v>
      </c>
      <c r="QSK165" s="10">
        <f>general_device_image.description</f>
        <v>0</v>
      </c>
      <c r="QSL165" s="10">
        <f>general_device_image.description</f>
        <v>0</v>
      </c>
      <c r="QSM165" s="10">
        <f>general_device_image.description</f>
        <v>0</v>
      </c>
      <c r="QSN165" s="10">
        <f>general_device_image.description</f>
        <v>0</v>
      </c>
      <c r="QSO165" s="10">
        <f>general_device_image.description</f>
        <v>0</v>
      </c>
      <c r="QSP165" s="10">
        <f>general_device_image.description</f>
        <v>0</v>
      </c>
      <c r="QSQ165" s="10">
        <f>general_device_image.description</f>
        <v>0</v>
      </c>
      <c r="QSR165" s="10">
        <f>general_device_image.description</f>
        <v>0</v>
      </c>
      <c r="QSS165" s="10">
        <f>general_device_image.description</f>
        <v>0</v>
      </c>
      <c r="QST165" s="10">
        <f>general_device_image.description</f>
        <v>0</v>
      </c>
      <c r="QSU165" s="10">
        <f>general_device_image.description</f>
        <v>0</v>
      </c>
      <c r="QSV165" s="10">
        <f>general_device_image.description</f>
        <v>0</v>
      </c>
      <c r="QSW165" s="10">
        <f>general_device_image.description</f>
        <v>0</v>
      </c>
      <c r="QSX165" s="10">
        <f>general_device_image.description</f>
        <v>0</v>
      </c>
      <c r="QSY165" s="10">
        <f>general_device_image.description</f>
        <v>0</v>
      </c>
      <c r="QSZ165" s="10">
        <f>general_device_image.description</f>
        <v>0</v>
      </c>
      <c r="QTA165" s="10">
        <f>general_device_image.description</f>
        <v>0</v>
      </c>
      <c r="QTB165" s="10">
        <f>general_device_image.description</f>
        <v>0</v>
      </c>
      <c r="QTC165" s="10">
        <f>general_device_image.description</f>
        <v>0</v>
      </c>
      <c r="QTD165" s="10">
        <f>general_device_image.description</f>
        <v>0</v>
      </c>
      <c r="QTE165" s="10">
        <f>general_device_image.description</f>
        <v>0</v>
      </c>
      <c r="QTF165" s="10">
        <f>general_device_image.description</f>
        <v>0</v>
      </c>
      <c r="QTG165" s="10">
        <f>general_device_image.description</f>
        <v>0</v>
      </c>
      <c r="QTH165" s="10">
        <f>general_device_image.description</f>
        <v>0</v>
      </c>
      <c r="QTI165" s="10">
        <f>general_device_image.description</f>
        <v>0</v>
      </c>
      <c r="QTJ165" s="10">
        <f>general_device_image.description</f>
        <v>0</v>
      </c>
      <c r="QTK165" s="10">
        <f>general_device_image.description</f>
        <v>0</v>
      </c>
      <c r="QTL165" s="10">
        <f>general_device_image.description</f>
        <v>0</v>
      </c>
      <c r="QTM165" s="10">
        <f>general_device_image.description</f>
        <v>0</v>
      </c>
      <c r="QTN165" s="10">
        <f>general_device_image.description</f>
        <v>0</v>
      </c>
      <c r="QTO165" s="10">
        <f>general_device_image.description</f>
        <v>0</v>
      </c>
      <c r="QTP165" s="10">
        <f>general_device_image.description</f>
        <v>0</v>
      </c>
      <c r="QTQ165" s="10">
        <f>general_device_image.description</f>
        <v>0</v>
      </c>
      <c r="QTR165" s="10">
        <f>general_device_image.description</f>
        <v>0</v>
      </c>
      <c r="QTS165" s="10">
        <f>general_device_image.description</f>
        <v>0</v>
      </c>
      <c r="QTT165" s="10">
        <f>general_device_image.description</f>
        <v>0</v>
      </c>
      <c r="QTU165" s="10">
        <f>general_device_image.description</f>
        <v>0</v>
      </c>
      <c r="QTV165" s="10">
        <f>general_device_image.description</f>
        <v>0</v>
      </c>
      <c r="QTW165" s="10">
        <f>general_device_image.description</f>
        <v>0</v>
      </c>
      <c r="QTX165" s="10">
        <f>general_device_image.description</f>
        <v>0</v>
      </c>
      <c r="QTY165" s="10">
        <f>general_device_image.description</f>
        <v>0</v>
      </c>
      <c r="QTZ165" s="10">
        <f>general_device_image.description</f>
        <v>0</v>
      </c>
      <c r="QUA165" s="10">
        <f>general_device_image.description</f>
        <v>0</v>
      </c>
      <c r="QUB165" s="10">
        <f>general_device_image.description</f>
        <v>0</v>
      </c>
      <c r="QUC165" s="10">
        <f>general_device_image.description</f>
        <v>0</v>
      </c>
      <c r="QUD165" s="10">
        <f>general_device_image.description</f>
        <v>0</v>
      </c>
      <c r="QUE165" s="10">
        <f>general_device_image.description</f>
        <v>0</v>
      </c>
      <c r="QUF165" s="10">
        <f>general_device_image.description</f>
        <v>0</v>
      </c>
      <c r="QUG165" s="10">
        <f>general_device_image.description</f>
        <v>0</v>
      </c>
      <c r="QUH165" s="10">
        <f>general_device_image.description</f>
        <v>0</v>
      </c>
      <c r="QUI165" s="10">
        <f>general_device_image.description</f>
        <v>0</v>
      </c>
      <c r="QUJ165" s="10">
        <f>general_device_image.description</f>
        <v>0</v>
      </c>
      <c r="QUK165" s="10">
        <f>general_device_image.description</f>
        <v>0</v>
      </c>
      <c r="QUL165" s="10">
        <f>general_device_image.description</f>
        <v>0</v>
      </c>
      <c r="QUM165" s="10">
        <f>general_device_image.description</f>
        <v>0</v>
      </c>
      <c r="QUN165" s="10">
        <f>general_device_image.description</f>
        <v>0</v>
      </c>
      <c r="QUO165" s="10">
        <f>general_device_image.description</f>
        <v>0</v>
      </c>
      <c r="QUP165" s="10">
        <f>general_device_image.description</f>
        <v>0</v>
      </c>
      <c r="QUQ165" s="10">
        <f>general_device_image.description</f>
        <v>0</v>
      </c>
      <c r="QUR165" s="10">
        <f>general_device_image.description</f>
        <v>0</v>
      </c>
      <c r="QUS165" s="10">
        <f>general_device_image.description</f>
        <v>0</v>
      </c>
      <c r="QUT165" s="10">
        <f>general_device_image.description</f>
        <v>0</v>
      </c>
      <c r="QUU165" s="10">
        <f>general_device_image.description</f>
        <v>0</v>
      </c>
      <c r="QUV165" s="10">
        <f>general_device_image.description</f>
        <v>0</v>
      </c>
      <c r="QUW165" s="10">
        <f>general_device_image.description</f>
        <v>0</v>
      </c>
      <c r="QUX165" s="10">
        <f>general_device_image.description</f>
        <v>0</v>
      </c>
      <c r="QUY165" s="10">
        <f>general_device_image.description</f>
        <v>0</v>
      </c>
      <c r="QUZ165" s="10">
        <f>general_device_image.description</f>
        <v>0</v>
      </c>
      <c r="QVA165" s="10">
        <f>general_device_image.description</f>
        <v>0</v>
      </c>
      <c r="QVB165" s="10">
        <f>general_device_image.description</f>
        <v>0</v>
      </c>
      <c r="QVC165" s="10">
        <f>general_device_image.description</f>
        <v>0</v>
      </c>
      <c r="QVD165" s="10">
        <f>general_device_image.description</f>
        <v>0</v>
      </c>
      <c r="QVE165" s="10">
        <f>general_device_image.description</f>
        <v>0</v>
      </c>
      <c r="QVF165" s="10">
        <f>general_device_image.description</f>
        <v>0</v>
      </c>
      <c r="QVG165" s="10">
        <f>general_device_image.description</f>
        <v>0</v>
      </c>
      <c r="QVH165" s="10">
        <f>general_device_image.description</f>
        <v>0</v>
      </c>
      <c r="QVI165" s="10">
        <f>general_device_image.description</f>
        <v>0</v>
      </c>
      <c r="QVJ165" s="10">
        <f>general_device_image.description</f>
        <v>0</v>
      </c>
      <c r="QVK165" s="10">
        <f>general_device_image.description</f>
        <v>0</v>
      </c>
      <c r="QVL165" s="10">
        <f>general_device_image.description</f>
        <v>0</v>
      </c>
      <c r="QVM165" s="10">
        <f>general_device_image.description</f>
        <v>0</v>
      </c>
      <c r="QVN165" s="10">
        <f>general_device_image.description</f>
        <v>0</v>
      </c>
      <c r="QVO165" s="10">
        <f>general_device_image.description</f>
        <v>0</v>
      </c>
      <c r="QVP165" s="10">
        <f>general_device_image.description</f>
        <v>0</v>
      </c>
      <c r="QVQ165" s="10">
        <f>general_device_image.description</f>
        <v>0</v>
      </c>
      <c r="QVR165" s="10">
        <f>general_device_image.description</f>
        <v>0</v>
      </c>
      <c r="QVS165" s="10">
        <f>general_device_image.description</f>
        <v>0</v>
      </c>
      <c r="QVT165" s="10">
        <f>general_device_image.description</f>
        <v>0</v>
      </c>
      <c r="QVU165" s="10">
        <f>general_device_image.description</f>
        <v>0</v>
      </c>
      <c r="QVV165" s="10">
        <f>general_device_image.description</f>
        <v>0</v>
      </c>
      <c r="QVW165" s="10">
        <f>general_device_image.description</f>
        <v>0</v>
      </c>
      <c r="QVX165" s="10">
        <f>general_device_image.description</f>
        <v>0</v>
      </c>
      <c r="QVY165" s="10">
        <f>general_device_image.description</f>
        <v>0</v>
      </c>
      <c r="QVZ165" s="10">
        <f>general_device_image.description</f>
        <v>0</v>
      </c>
      <c r="QWA165" s="10">
        <f>general_device_image.description</f>
        <v>0</v>
      </c>
      <c r="QWB165" s="10">
        <f>general_device_image.description</f>
        <v>0</v>
      </c>
      <c r="QWC165" s="10">
        <f>general_device_image.description</f>
        <v>0</v>
      </c>
      <c r="QWD165" s="10">
        <f>general_device_image.description</f>
        <v>0</v>
      </c>
      <c r="QWE165" s="10">
        <f>general_device_image.description</f>
        <v>0</v>
      </c>
      <c r="QWF165" s="10">
        <f>general_device_image.description</f>
        <v>0</v>
      </c>
      <c r="QWG165" s="10">
        <f>general_device_image.description</f>
        <v>0</v>
      </c>
      <c r="QWH165" s="10">
        <f>general_device_image.description</f>
        <v>0</v>
      </c>
      <c r="QWI165" s="10">
        <f>general_device_image.description</f>
        <v>0</v>
      </c>
      <c r="QWJ165" s="10">
        <f>general_device_image.description</f>
        <v>0</v>
      </c>
      <c r="QWK165" s="10">
        <f>general_device_image.description</f>
        <v>0</v>
      </c>
      <c r="QWL165" s="10">
        <f>general_device_image.description</f>
        <v>0</v>
      </c>
      <c r="QWM165" s="10">
        <f>general_device_image.description</f>
        <v>0</v>
      </c>
      <c r="QWN165" s="10">
        <f>general_device_image.description</f>
        <v>0</v>
      </c>
      <c r="QWO165" s="10">
        <f>general_device_image.description</f>
        <v>0</v>
      </c>
      <c r="QWP165" s="10">
        <f>general_device_image.description</f>
        <v>0</v>
      </c>
      <c r="QWQ165" s="10">
        <f>general_device_image.description</f>
        <v>0</v>
      </c>
      <c r="QWR165" s="10">
        <f>general_device_image.description</f>
        <v>0</v>
      </c>
      <c r="QWS165" s="10">
        <f>general_device_image.description</f>
        <v>0</v>
      </c>
      <c r="QWT165" s="10">
        <f>general_device_image.description</f>
        <v>0</v>
      </c>
      <c r="QWU165" s="10">
        <f>general_device_image.description</f>
        <v>0</v>
      </c>
      <c r="QWV165" s="10">
        <f>general_device_image.description</f>
        <v>0</v>
      </c>
      <c r="QWW165" s="10">
        <f>general_device_image.description</f>
        <v>0</v>
      </c>
      <c r="QWX165" s="10">
        <f>general_device_image.description</f>
        <v>0</v>
      </c>
      <c r="QWY165" s="10">
        <f>general_device_image.description</f>
        <v>0</v>
      </c>
      <c r="QWZ165" s="10">
        <f>general_device_image.description</f>
        <v>0</v>
      </c>
      <c r="QXA165" s="10">
        <f>general_device_image.description</f>
        <v>0</v>
      </c>
      <c r="QXB165" s="10">
        <f>general_device_image.description</f>
        <v>0</v>
      </c>
      <c r="QXC165" s="10">
        <f>general_device_image.description</f>
        <v>0</v>
      </c>
      <c r="QXD165" s="10">
        <f>general_device_image.description</f>
        <v>0</v>
      </c>
      <c r="QXE165" s="10">
        <f>general_device_image.description</f>
        <v>0</v>
      </c>
      <c r="QXF165" s="10">
        <f>general_device_image.description</f>
        <v>0</v>
      </c>
      <c r="QXG165" s="10">
        <f>general_device_image.description</f>
        <v>0</v>
      </c>
      <c r="QXH165" s="10">
        <f>general_device_image.description</f>
        <v>0</v>
      </c>
      <c r="QXI165" s="10">
        <f>general_device_image.description</f>
        <v>0</v>
      </c>
      <c r="QXJ165" s="10">
        <f>general_device_image.description</f>
        <v>0</v>
      </c>
      <c r="QXK165" s="10">
        <f>general_device_image.description</f>
        <v>0</v>
      </c>
      <c r="QXL165" s="10">
        <f>general_device_image.description</f>
        <v>0</v>
      </c>
      <c r="QXM165" s="10">
        <f>general_device_image.description</f>
        <v>0</v>
      </c>
      <c r="QXN165" s="10">
        <f>general_device_image.description</f>
        <v>0</v>
      </c>
      <c r="QXO165" s="10">
        <f>general_device_image.description</f>
        <v>0</v>
      </c>
      <c r="QXP165" s="10">
        <f>general_device_image.description</f>
        <v>0</v>
      </c>
      <c r="QXQ165" s="10">
        <f>general_device_image.description</f>
        <v>0</v>
      </c>
      <c r="QXR165" s="10">
        <f>general_device_image.description</f>
        <v>0</v>
      </c>
      <c r="QXS165" s="10">
        <f>general_device_image.description</f>
        <v>0</v>
      </c>
      <c r="QXT165" s="10">
        <f>general_device_image.description</f>
        <v>0</v>
      </c>
      <c r="QXU165" s="10">
        <f>general_device_image.description</f>
        <v>0</v>
      </c>
      <c r="QXV165" s="10">
        <f>general_device_image.description</f>
        <v>0</v>
      </c>
      <c r="QXW165" s="10">
        <f>general_device_image.description</f>
        <v>0</v>
      </c>
      <c r="QXX165" s="10">
        <f>general_device_image.description</f>
        <v>0</v>
      </c>
      <c r="QXY165" s="10">
        <f>general_device_image.description</f>
        <v>0</v>
      </c>
      <c r="QXZ165" s="10">
        <f>general_device_image.description</f>
        <v>0</v>
      </c>
      <c r="QYA165" s="10">
        <f>general_device_image.description</f>
        <v>0</v>
      </c>
      <c r="QYB165" s="10">
        <f>general_device_image.description</f>
        <v>0</v>
      </c>
      <c r="QYC165" s="10">
        <f>general_device_image.description</f>
        <v>0</v>
      </c>
      <c r="QYD165" s="10">
        <f>general_device_image.description</f>
        <v>0</v>
      </c>
      <c r="QYE165" s="10">
        <f>general_device_image.description</f>
        <v>0</v>
      </c>
      <c r="QYF165" s="10">
        <f>general_device_image.description</f>
        <v>0</v>
      </c>
      <c r="QYG165" s="10">
        <f>general_device_image.description</f>
        <v>0</v>
      </c>
      <c r="QYH165" s="10">
        <f>general_device_image.description</f>
        <v>0</v>
      </c>
      <c r="QYI165" s="10">
        <f>general_device_image.description</f>
        <v>0</v>
      </c>
      <c r="QYJ165" s="10">
        <f>general_device_image.description</f>
        <v>0</v>
      </c>
      <c r="QYK165" s="10">
        <f>general_device_image.description</f>
        <v>0</v>
      </c>
      <c r="QYL165" s="10">
        <f>general_device_image.description</f>
        <v>0</v>
      </c>
      <c r="QYM165" s="10">
        <f>general_device_image.description</f>
        <v>0</v>
      </c>
      <c r="QYN165" s="10">
        <f>general_device_image.description</f>
        <v>0</v>
      </c>
      <c r="QYO165" s="10">
        <f>general_device_image.description</f>
        <v>0</v>
      </c>
      <c r="QYP165" s="10">
        <f>general_device_image.description</f>
        <v>0</v>
      </c>
      <c r="QYQ165" s="10">
        <f>general_device_image.description</f>
        <v>0</v>
      </c>
      <c r="QYR165" s="10">
        <f>general_device_image.description</f>
        <v>0</v>
      </c>
      <c r="QYS165" s="10">
        <f>general_device_image.description</f>
        <v>0</v>
      </c>
      <c r="QYT165" s="10">
        <f>general_device_image.description</f>
        <v>0</v>
      </c>
      <c r="QYU165" s="10">
        <f>general_device_image.description</f>
        <v>0</v>
      </c>
      <c r="QYV165" s="10">
        <f>general_device_image.description</f>
        <v>0</v>
      </c>
      <c r="QYW165" s="10">
        <f>general_device_image.description</f>
        <v>0</v>
      </c>
      <c r="QYX165" s="10">
        <f>general_device_image.description</f>
        <v>0</v>
      </c>
      <c r="QYY165" s="10">
        <f>general_device_image.description</f>
        <v>0</v>
      </c>
      <c r="QYZ165" s="10">
        <f>general_device_image.description</f>
        <v>0</v>
      </c>
      <c r="QZA165" s="10">
        <f>general_device_image.description</f>
        <v>0</v>
      </c>
      <c r="QZB165" s="10">
        <f>general_device_image.description</f>
        <v>0</v>
      </c>
      <c r="QZC165" s="10">
        <f>general_device_image.description</f>
        <v>0</v>
      </c>
      <c r="QZD165" s="10">
        <f>general_device_image.description</f>
        <v>0</v>
      </c>
      <c r="QZE165" s="10">
        <f>general_device_image.description</f>
        <v>0</v>
      </c>
      <c r="QZF165" s="10">
        <f>general_device_image.description</f>
        <v>0</v>
      </c>
      <c r="QZG165" s="10">
        <f>general_device_image.description</f>
        <v>0</v>
      </c>
      <c r="QZH165" s="10">
        <f>general_device_image.description</f>
        <v>0</v>
      </c>
      <c r="QZI165" s="10">
        <f>general_device_image.description</f>
        <v>0</v>
      </c>
      <c r="QZJ165" s="10">
        <f>general_device_image.description</f>
        <v>0</v>
      </c>
      <c r="QZK165" s="10">
        <f>general_device_image.description</f>
        <v>0</v>
      </c>
      <c r="QZL165" s="10">
        <f>general_device_image.description</f>
        <v>0</v>
      </c>
      <c r="QZM165" s="10">
        <f>general_device_image.description</f>
        <v>0</v>
      </c>
      <c r="QZN165" s="10">
        <f>general_device_image.description</f>
        <v>0</v>
      </c>
      <c r="QZO165" s="10">
        <f>general_device_image.description</f>
        <v>0</v>
      </c>
      <c r="QZP165" s="10">
        <f>general_device_image.description</f>
        <v>0</v>
      </c>
      <c r="QZQ165" s="10">
        <f>general_device_image.description</f>
        <v>0</v>
      </c>
      <c r="QZR165" s="10">
        <f>general_device_image.description</f>
        <v>0</v>
      </c>
      <c r="QZS165" s="10">
        <f>general_device_image.description</f>
        <v>0</v>
      </c>
      <c r="QZT165" s="10">
        <f>general_device_image.description</f>
        <v>0</v>
      </c>
      <c r="QZU165" s="10">
        <f>general_device_image.description</f>
        <v>0</v>
      </c>
      <c r="QZV165" s="10">
        <f>general_device_image.description</f>
        <v>0</v>
      </c>
      <c r="QZW165" s="10">
        <f>general_device_image.description</f>
        <v>0</v>
      </c>
      <c r="QZX165" s="10">
        <f>general_device_image.description</f>
        <v>0</v>
      </c>
      <c r="QZY165" s="10">
        <f>general_device_image.description</f>
        <v>0</v>
      </c>
      <c r="QZZ165" s="10">
        <f>general_device_image.description</f>
        <v>0</v>
      </c>
      <c r="RAA165" s="10">
        <f>general_device_image.description</f>
        <v>0</v>
      </c>
      <c r="RAB165" s="10">
        <f>general_device_image.description</f>
        <v>0</v>
      </c>
      <c r="RAC165" s="10">
        <f>general_device_image.description</f>
        <v>0</v>
      </c>
      <c r="RAD165" s="10">
        <f>general_device_image.description</f>
        <v>0</v>
      </c>
      <c r="RAE165" s="10">
        <f>general_device_image.description</f>
        <v>0</v>
      </c>
      <c r="RAF165" s="10">
        <f>general_device_image.description</f>
        <v>0</v>
      </c>
      <c r="RAG165" s="10">
        <f>general_device_image.description</f>
        <v>0</v>
      </c>
      <c r="RAH165" s="10">
        <f>general_device_image.description</f>
        <v>0</v>
      </c>
      <c r="RAI165" s="10">
        <f>general_device_image.description</f>
        <v>0</v>
      </c>
      <c r="RAJ165" s="10">
        <f>general_device_image.description</f>
        <v>0</v>
      </c>
      <c r="RAK165" s="10">
        <f>general_device_image.description</f>
        <v>0</v>
      </c>
      <c r="RAL165" s="10">
        <f>general_device_image.description</f>
        <v>0</v>
      </c>
      <c r="RAM165" s="10">
        <f>general_device_image.description</f>
        <v>0</v>
      </c>
      <c r="RAN165" s="10">
        <f>general_device_image.description</f>
        <v>0</v>
      </c>
      <c r="RAO165" s="10">
        <f>general_device_image.description</f>
        <v>0</v>
      </c>
      <c r="RAP165" s="10">
        <f>general_device_image.description</f>
        <v>0</v>
      </c>
      <c r="RAQ165" s="10">
        <f>general_device_image.description</f>
        <v>0</v>
      </c>
      <c r="RAR165" s="10">
        <f>general_device_image.description</f>
        <v>0</v>
      </c>
      <c r="RAS165" s="10">
        <f>general_device_image.description</f>
        <v>0</v>
      </c>
      <c r="RAT165" s="10">
        <f>general_device_image.description</f>
        <v>0</v>
      </c>
      <c r="RAU165" s="10">
        <f>general_device_image.description</f>
        <v>0</v>
      </c>
      <c r="RAV165" s="10">
        <f>general_device_image.description</f>
        <v>0</v>
      </c>
      <c r="RAW165" s="10">
        <f>general_device_image.description</f>
        <v>0</v>
      </c>
      <c r="RAX165" s="10">
        <f>general_device_image.description</f>
        <v>0</v>
      </c>
      <c r="RAY165" s="10">
        <f>general_device_image.description</f>
        <v>0</v>
      </c>
      <c r="RAZ165" s="10">
        <f>general_device_image.description</f>
        <v>0</v>
      </c>
      <c r="RBA165" s="10">
        <f>general_device_image.description</f>
        <v>0</v>
      </c>
      <c r="RBB165" s="10">
        <f>general_device_image.description</f>
        <v>0</v>
      </c>
      <c r="RBC165" s="10">
        <f>general_device_image.description</f>
        <v>0</v>
      </c>
      <c r="RBD165" s="10">
        <f>general_device_image.description</f>
        <v>0</v>
      </c>
      <c r="RBE165" s="10">
        <f>general_device_image.description</f>
        <v>0</v>
      </c>
      <c r="RBF165" s="10">
        <f>general_device_image.description</f>
        <v>0</v>
      </c>
      <c r="RBG165" s="10">
        <f>general_device_image.description</f>
        <v>0</v>
      </c>
      <c r="RBH165" s="10">
        <f>general_device_image.description</f>
        <v>0</v>
      </c>
      <c r="RBI165" s="10">
        <f>general_device_image.description</f>
        <v>0</v>
      </c>
      <c r="RBJ165" s="10">
        <f>general_device_image.description</f>
        <v>0</v>
      </c>
      <c r="RBK165" s="10">
        <f>general_device_image.description</f>
        <v>0</v>
      </c>
      <c r="RBL165" s="10">
        <f>general_device_image.description</f>
        <v>0</v>
      </c>
      <c r="RBM165" s="10">
        <f>general_device_image.description</f>
        <v>0</v>
      </c>
      <c r="RBN165" s="10">
        <f>general_device_image.description</f>
        <v>0</v>
      </c>
      <c r="RBO165" s="10">
        <f>general_device_image.description</f>
        <v>0</v>
      </c>
      <c r="RBP165" s="10">
        <f>general_device_image.description</f>
        <v>0</v>
      </c>
      <c r="RBQ165" s="10">
        <f>general_device_image.description</f>
        <v>0</v>
      </c>
      <c r="RBR165" s="10">
        <f>general_device_image.description</f>
        <v>0</v>
      </c>
      <c r="RBS165" s="10">
        <f>general_device_image.description</f>
        <v>0</v>
      </c>
      <c r="RBT165" s="10">
        <f>general_device_image.description</f>
        <v>0</v>
      </c>
      <c r="RBU165" s="10">
        <f>general_device_image.description</f>
        <v>0</v>
      </c>
      <c r="RBV165" s="10">
        <f>general_device_image.description</f>
        <v>0</v>
      </c>
      <c r="RBW165" s="10">
        <f>general_device_image.description</f>
        <v>0</v>
      </c>
      <c r="RBX165" s="10">
        <f>general_device_image.description</f>
        <v>0</v>
      </c>
      <c r="RBY165" s="10">
        <f>general_device_image.description</f>
        <v>0</v>
      </c>
      <c r="RBZ165" s="10">
        <f>general_device_image.description</f>
        <v>0</v>
      </c>
      <c r="RCA165" s="10">
        <f>general_device_image.description</f>
        <v>0</v>
      </c>
      <c r="RCB165" s="10">
        <f>general_device_image.description</f>
        <v>0</v>
      </c>
      <c r="RCC165" s="10">
        <f>general_device_image.description</f>
        <v>0</v>
      </c>
      <c r="RCD165" s="10">
        <f>general_device_image.description</f>
        <v>0</v>
      </c>
      <c r="RCE165" s="10">
        <f>general_device_image.description</f>
        <v>0</v>
      </c>
      <c r="RCF165" s="10">
        <f>general_device_image.description</f>
        <v>0</v>
      </c>
      <c r="RCG165" s="10">
        <f>general_device_image.description</f>
        <v>0</v>
      </c>
      <c r="RCH165" s="10">
        <f>general_device_image.description</f>
        <v>0</v>
      </c>
      <c r="RCI165" s="10">
        <f>general_device_image.description</f>
        <v>0</v>
      </c>
      <c r="RCJ165" s="10">
        <f>general_device_image.description</f>
        <v>0</v>
      </c>
      <c r="RCK165" s="10">
        <f>general_device_image.description</f>
        <v>0</v>
      </c>
      <c r="RCL165" s="10">
        <f>general_device_image.description</f>
        <v>0</v>
      </c>
      <c r="RCM165" s="10">
        <f>general_device_image.description</f>
        <v>0</v>
      </c>
      <c r="RCN165" s="10">
        <f>general_device_image.description</f>
        <v>0</v>
      </c>
      <c r="RCO165" s="10">
        <f>general_device_image.description</f>
        <v>0</v>
      </c>
      <c r="RCP165" s="10">
        <f>general_device_image.description</f>
        <v>0</v>
      </c>
      <c r="RCQ165" s="10">
        <f>general_device_image.description</f>
        <v>0</v>
      </c>
      <c r="RCR165" s="10">
        <f>general_device_image.description</f>
        <v>0</v>
      </c>
      <c r="RCS165" s="10">
        <f>general_device_image.description</f>
        <v>0</v>
      </c>
      <c r="RCT165" s="10">
        <f>general_device_image.description</f>
        <v>0</v>
      </c>
      <c r="RCU165" s="10">
        <f>general_device_image.description</f>
        <v>0</v>
      </c>
      <c r="RCV165" s="10">
        <f>general_device_image.description</f>
        <v>0</v>
      </c>
      <c r="RCW165" s="10">
        <f>general_device_image.description</f>
        <v>0</v>
      </c>
      <c r="RCX165" s="10">
        <f>general_device_image.description</f>
        <v>0</v>
      </c>
      <c r="RCY165" s="10">
        <f>general_device_image.description</f>
        <v>0</v>
      </c>
      <c r="RCZ165" s="10">
        <f>general_device_image.description</f>
        <v>0</v>
      </c>
      <c r="RDA165" s="10">
        <f>general_device_image.description</f>
        <v>0</v>
      </c>
      <c r="RDB165" s="10">
        <f>general_device_image.description</f>
        <v>0</v>
      </c>
      <c r="RDC165" s="10">
        <f>general_device_image.description</f>
        <v>0</v>
      </c>
      <c r="RDD165" s="10">
        <f>general_device_image.description</f>
        <v>0</v>
      </c>
      <c r="RDE165" s="10">
        <f>general_device_image.description</f>
        <v>0</v>
      </c>
      <c r="RDF165" s="10">
        <f>general_device_image.description</f>
        <v>0</v>
      </c>
      <c r="RDG165" s="10">
        <f>general_device_image.description</f>
        <v>0</v>
      </c>
      <c r="RDH165" s="10">
        <f>general_device_image.description</f>
        <v>0</v>
      </c>
      <c r="RDI165" s="10">
        <f>general_device_image.description</f>
        <v>0</v>
      </c>
      <c r="RDJ165" s="10">
        <f>general_device_image.description</f>
        <v>0</v>
      </c>
      <c r="RDK165" s="10">
        <f>general_device_image.description</f>
        <v>0</v>
      </c>
      <c r="RDL165" s="10">
        <f>general_device_image.description</f>
        <v>0</v>
      </c>
      <c r="RDM165" s="10">
        <f>general_device_image.description</f>
        <v>0</v>
      </c>
      <c r="RDN165" s="10">
        <f>general_device_image.description</f>
        <v>0</v>
      </c>
      <c r="RDO165" s="10">
        <f>general_device_image.description</f>
        <v>0</v>
      </c>
      <c r="RDP165" s="10">
        <f>general_device_image.description</f>
        <v>0</v>
      </c>
      <c r="RDQ165" s="10">
        <f>general_device_image.description</f>
        <v>0</v>
      </c>
      <c r="RDR165" s="10">
        <f>general_device_image.description</f>
        <v>0</v>
      </c>
      <c r="RDS165" s="10">
        <f>general_device_image.description</f>
        <v>0</v>
      </c>
      <c r="RDT165" s="10">
        <f>general_device_image.description</f>
        <v>0</v>
      </c>
      <c r="RDU165" s="10">
        <f>general_device_image.description</f>
        <v>0</v>
      </c>
      <c r="RDV165" s="10">
        <f>general_device_image.description</f>
        <v>0</v>
      </c>
      <c r="RDW165" s="10">
        <f>general_device_image.description</f>
        <v>0</v>
      </c>
      <c r="RDX165" s="10">
        <f>general_device_image.description</f>
        <v>0</v>
      </c>
      <c r="RDY165" s="10">
        <f>general_device_image.description</f>
        <v>0</v>
      </c>
      <c r="RDZ165" s="10">
        <f>general_device_image.description</f>
        <v>0</v>
      </c>
      <c r="REA165" s="10">
        <f>general_device_image.description</f>
        <v>0</v>
      </c>
      <c r="REB165" s="10">
        <f>general_device_image.description</f>
        <v>0</v>
      </c>
      <c r="REC165" s="10">
        <f>general_device_image.description</f>
        <v>0</v>
      </c>
      <c r="RED165" s="10">
        <f>general_device_image.description</f>
        <v>0</v>
      </c>
      <c r="REE165" s="10">
        <f>general_device_image.description</f>
        <v>0</v>
      </c>
      <c r="REF165" s="10">
        <f>general_device_image.description</f>
        <v>0</v>
      </c>
      <c r="REG165" s="10">
        <f>general_device_image.description</f>
        <v>0</v>
      </c>
      <c r="REH165" s="10">
        <f>general_device_image.description</f>
        <v>0</v>
      </c>
      <c r="REI165" s="10">
        <f>general_device_image.description</f>
        <v>0</v>
      </c>
      <c r="REJ165" s="10">
        <f>general_device_image.description</f>
        <v>0</v>
      </c>
      <c r="REK165" s="10">
        <f>general_device_image.description</f>
        <v>0</v>
      </c>
      <c r="REL165" s="10">
        <f>general_device_image.description</f>
        <v>0</v>
      </c>
      <c r="REM165" s="10">
        <f>general_device_image.description</f>
        <v>0</v>
      </c>
      <c r="REN165" s="10">
        <f>general_device_image.description</f>
        <v>0</v>
      </c>
      <c r="REO165" s="10">
        <f>general_device_image.description</f>
        <v>0</v>
      </c>
      <c r="REP165" s="10">
        <f>general_device_image.description</f>
        <v>0</v>
      </c>
      <c r="REQ165" s="10">
        <f>general_device_image.description</f>
        <v>0</v>
      </c>
      <c r="RER165" s="10">
        <f>general_device_image.description</f>
        <v>0</v>
      </c>
      <c r="RES165" s="10">
        <f>general_device_image.description</f>
        <v>0</v>
      </c>
      <c r="RET165" s="10">
        <f>general_device_image.description</f>
        <v>0</v>
      </c>
      <c r="REU165" s="10">
        <f>general_device_image.description</f>
        <v>0</v>
      </c>
      <c r="REV165" s="10">
        <f>general_device_image.description</f>
        <v>0</v>
      </c>
      <c r="REW165" s="10">
        <f>general_device_image.description</f>
        <v>0</v>
      </c>
      <c r="REX165" s="10">
        <f>general_device_image.description</f>
        <v>0</v>
      </c>
      <c r="REY165" s="10">
        <f>general_device_image.description</f>
        <v>0</v>
      </c>
      <c r="REZ165" s="10">
        <f>general_device_image.description</f>
        <v>0</v>
      </c>
      <c r="RFA165" s="10">
        <f>general_device_image.description</f>
        <v>0</v>
      </c>
      <c r="RFB165" s="10">
        <f>general_device_image.description</f>
        <v>0</v>
      </c>
      <c r="RFC165" s="10">
        <f>general_device_image.description</f>
        <v>0</v>
      </c>
      <c r="RFD165" s="10">
        <f>general_device_image.description</f>
        <v>0</v>
      </c>
      <c r="RFE165" s="10">
        <f>general_device_image.description</f>
        <v>0</v>
      </c>
      <c r="RFF165" s="10">
        <f>general_device_image.description</f>
        <v>0</v>
      </c>
      <c r="RFG165" s="10">
        <f>general_device_image.description</f>
        <v>0</v>
      </c>
      <c r="RFH165" s="10">
        <f>general_device_image.description</f>
        <v>0</v>
      </c>
      <c r="RFI165" s="10">
        <f>general_device_image.description</f>
        <v>0</v>
      </c>
      <c r="RFJ165" s="10">
        <f>general_device_image.description</f>
        <v>0</v>
      </c>
      <c r="RFK165" s="10">
        <f>general_device_image.description</f>
        <v>0</v>
      </c>
      <c r="RFL165" s="10">
        <f>general_device_image.description</f>
        <v>0</v>
      </c>
      <c r="RFM165" s="10">
        <f>general_device_image.description</f>
        <v>0</v>
      </c>
      <c r="RFN165" s="10">
        <f>general_device_image.description</f>
        <v>0</v>
      </c>
      <c r="RFO165" s="10">
        <f>general_device_image.description</f>
        <v>0</v>
      </c>
      <c r="RFP165" s="10">
        <f>general_device_image.description</f>
        <v>0</v>
      </c>
      <c r="RFQ165" s="10">
        <f>general_device_image.description</f>
        <v>0</v>
      </c>
      <c r="RFR165" s="10">
        <f>general_device_image.description</f>
        <v>0</v>
      </c>
      <c r="RFS165" s="10">
        <f>general_device_image.description</f>
        <v>0</v>
      </c>
      <c r="RFT165" s="10">
        <f>general_device_image.description</f>
        <v>0</v>
      </c>
      <c r="RFU165" s="10">
        <f>general_device_image.description</f>
        <v>0</v>
      </c>
      <c r="RFV165" s="10">
        <f>general_device_image.description</f>
        <v>0</v>
      </c>
      <c r="RFW165" s="10">
        <f>general_device_image.description</f>
        <v>0</v>
      </c>
      <c r="RFX165" s="10">
        <f>general_device_image.description</f>
        <v>0</v>
      </c>
      <c r="RFY165" s="10">
        <f>general_device_image.description</f>
        <v>0</v>
      </c>
      <c r="RFZ165" s="10">
        <f>general_device_image.description</f>
        <v>0</v>
      </c>
      <c r="RGA165" s="10">
        <f>general_device_image.description</f>
        <v>0</v>
      </c>
      <c r="RGB165" s="10">
        <f>general_device_image.description</f>
        <v>0</v>
      </c>
      <c r="RGC165" s="10">
        <f>general_device_image.description</f>
        <v>0</v>
      </c>
      <c r="RGD165" s="10">
        <f>general_device_image.description</f>
        <v>0</v>
      </c>
      <c r="RGE165" s="10">
        <f>general_device_image.description</f>
        <v>0</v>
      </c>
      <c r="RGF165" s="10">
        <f>general_device_image.description</f>
        <v>0</v>
      </c>
      <c r="RGG165" s="10">
        <f>general_device_image.description</f>
        <v>0</v>
      </c>
      <c r="RGH165" s="10">
        <f>general_device_image.description</f>
        <v>0</v>
      </c>
      <c r="RGI165" s="10">
        <f>general_device_image.description</f>
        <v>0</v>
      </c>
      <c r="RGJ165" s="10">
        <f>general_device_image.description</f>
        <v>0</v>
      </c>
      <c r="RGK165" s="10">
        <f>general_device_image.description</f>
        <v>0</v>
      </c>
      <c r="RGL165" s="10">
        <f>general_device_image.description</f>
        <v>0</v>
      </c>
      <c r="RGM165" s="10">
        <f>general_device_image.description</f>
        <v>0</v>
      </c>
      <c r="RGN165" s="10">
        <f>general_device_image.description</f>
        <v>0</v>
      </c>
      <c r="RGO165" s="10">
        <f>general_device_image.description</f>
        <v>0</v>
      </c>
      <c r="RGP165" s="10">
        <f>general_device_image.description</f>
        <v>0</v>
      </c>
      <c r="RGQ165" s="10">
        <f>general_device_image.description</f>
        <v>0</v>
      </c>
      <c r="RGR165" s="10">
        <f>general_device_image.description</f>
        <v>0</v>
      </c>
      <c r="RGS165" s="10">
        <f>general_device_image.description</f>
        <v>0</v>
      </c>
      <c r="RGT165" s="10">
        <f>general_device_image.description</f>
        <v>0</v>
      </c>
      <c r="RGU165" s="10">
        <f>general_device_image.description</f>
        <v>0</v>
      </c>
      <c r="RGV165" s="10">
        <f>general_device_image.description</f>
        <v>0</v>
      </c>
      <c r="RGW165" s="10">
        <f>general_device_image.description</f>
        <v>0</v>
      </c>
      <c r="RGX165" s="10">
        <f>general_device_image.description</f>
        <v>0</v>
      </c>
      <c r="RGY165" s="10">
        <f>general_device_image.description</f>
        <v>0</v>
      </c>
      <c r="RGZ165" s="10">
        <f>general_device_image.description</f>
        <v>0</v>
      </c>
      <c r="RHA165" s="10">
        <f>general_device_image.description</f>
        <v>0</v>
      </c>
      <c r="RHB165" s="10">
        <f>general_device_image.description</f>
        <v>0</v>
      </c>
      <c r="RHC165" s="10">
        <f>general_device_image.description</f>
        <v>0</v>
      </c>
      <c r="RHD165" s="10">
        <f>general_device_image.description</f>
        <v>0</v>
      </c>
      <c r="RHE165" s="10">
        <f>general_device_image.description</f>
        <v>0</v>
      </c>
      <c r="RHF165" s="10">
        <f>general_device_image.description</f>
        <v>0</v>
      </c>
      <c r="RHG165" s="10">
        <f>general_device_image.description</f>
        <v>0</v>
      </c>
      <c r="RHH165" s="10">
        <f>general_device_image.description</f>
        <v>0</v>
      </c>
      <c r="RHI165" s="10">
        <f>general_device_image.description</f>
        <v>0</v>
      </c>
      <c r="RHJ165" s="10">
        <f>general_device_image.description</f>
        <v>0</v>
      </c>
      <c r="RHK165" s="10">
        <f>general_device_image.description</f>
        <v>0</v>
      </c>
      <c r="RHL165" s="10">
        <f>general_device_image.description</f>
        <v>0</v>
      </c>
      <c r="RHM165" s="10">
        <f>general_device_image.description</f>
        <v>0</v>
      </c>
      <c r="RHN165" s="10">
        <f>general_device_image.description</f>
        <v>0</v>
      </c>
      <c r="RHO165" s="10">
        <f>general_device_image.description</f>
        <v>0</v>
      </c>
      <c r="RHP165" s="10">
        <f>general_device_image.description</f>
        <v>0</v>
      </c>
      <c r="RHQ165" s="10">
        <f>general_device_image.description</f>
        <v>0</v>
      </c>
      <c r="RHR165" s="10">
        <f>general_device_image.description</f>
        <v>0</v>
      </c>
      <c r="RHS165" s="10">
        <f>general_device_image.description</f>
        <v>0</v>
      </c>
      <c r="RHT165" s="10">
        <f>general_device_image.description</f>
        <v>0</v>
      </c>
      <c r="RHU165" s="10">
        <f>general_device_image.description</f>
        <v>0</v>
      </c>
      <c r="RHV165" s="10">
        <f>general_device_image.description</f>
        <v>0</v>
      </c>
      <c r="RHW165" s="10">
        <f>general_device_image.description</f>
        <v>0</v>
      </c>
      <c r="RHX165" s="10">
        <f>general_device_image.description</f>
        <v>0</v>
      </c>
      <c r="RHY165" s="10">
        <f>general_device_image.description</f>
        <v>0</v>
      </c>
      <c r="RHZ165" s="10">
        <f>general_device_image.description</f>
        <v>0</v>
      </c>
      <c r="RIA165" s="10">
        <f>general_device_image.description</f>
        <v>0</v>
      </c>
      <c r="RIB165" s="10">
        <f>general_device_image.description</f>
        <v>0</v>
      </c>
      <c r="RIC165" s="10">
        <f>general_device_image.description</f>
        <v>0</v>
      </c>
      <c r="RID165" s="10">
        <f>general_device_image.description</f>
        <v>0</v>
      </c>
      <c r="RIE165" s="10">
        <f>general_device_image.description</f>
        <v>0</v>
      </c>
      <c r="RIF165" s="10">
        <f>general_device_image.description</f>
        <v>0</v>
      </c>
      <c r="RIG165" s="10">
        <f>general_device_image.description</f>
        <v>0</v>
      </c>
      <c r="RIH165" s="10">
        <f>general_device_image.description</f>
        <v>0</v>
      </c>
      <c r="RII165" s="10">
        <f>general_device_image.description</f>
        <v>0</v>
      </c>
      <c r="RIJ165" s="10">
        <f>general_device_image.description</f>
        <v>0</v>
      </c>
      <c r="RIK165" s="10">
        <f>general_device_image.description</f>
        <v>0</v>
      </c>
      <c r="RIL165" s="10">
        <f>general_device_image.description</f>
        <v>0</v>
      </c>
      <c r="RIM165" s="10">
        <f>general_device_image.description</f>
        <v>0</v>
      </c>
      <c r="RIN165" s="10">
        <f>general_device_image.description</f>
        <v>0</v>
      </c>
      <c r="RIO165" s="10">
        <f>general_device_image.description</f>
        <v>0</v>
      </c>
      <c r="RIP165" s="10">
        <f>general_device_image.description</f>
        <v>0</v>
      </c>
      <c r="RIQ165" s="10">
        <f>general_device_image.description</f>
        <v>0</v>
      </c>
      <c r="RIR165" s="10">
        <f>general_device_image.description</f>
        <v>0</v>
      </c>
      <c r="RIS165" s="10">
        <f>general_device_image.description</f>
        <v>0</v>
      </c>
      <c r="RIT165" s="10">
        <f>general_device_image.description</f>
        <v>0</v>
      </c>
      <c r="RIU165" s="10">
        <f>general_device_image.description</f>
        <v>0</v>
      </c>
      <c r="RIV165" s="10">
        <f>general_device_image.description</f>
        <v>0</v>
      </c>
      <c r="RIW165" s="10">
        <f>general_device_image.description</f>
        <v>0</v>
      </c>
      <c r="RIX165" s="10">
        <f>general_device_image.description</f>
        <v>0</v>
      </c>
      <c r="RIY165" s="10">
        <f>general_device_image.description</f>
        <v>0</v>
      </c>
      <c r="RIZ165" s="10">
        <f>general_device_image.description</f>
        <v>0</v>
      </c>
      <c r="RJA165" s="10">
        <f>general_device_image.description</f>
        <v>0</v>
      </c>
      <c r="RJB165" s="10">
        <f>general_device_image.description</f>
        <v>0</v>
      </c>
      <c r="RJC165" s="10">
        <f>general_device_image.description</f>
        <v>0</v>
      </c>
      <c r="RJD165" s="10">
        <f>general_device_image.description</f>
        <v>0</v>
      </c>
      <c r="RJE165" s="10">
        <f>general_device_image.description</f>
        <v>0</v>
      </c>
      <c r="RJF165" s="10">
        <f>general_device_image.description</f>
        <v>0</v>
      </c>
      <c r="RJG165" s="10">
        <f>general_device_image.description</f>
        <v>0</v>
      </c>
      <c r="RJH165" s="10">
        <f>general_device_image.description</f>
        <v>0</v>
      </c>
      <c r="RJI165" s="10">
        <f>general_device_image.description</f>
        <v>0</v>
      </c>
      <c r="RJJ165" s="10">
        <f>general_device_image.description</f>
        <v>0</v>
      </c>
      <c r="RJK165" s="10">
        <f>general_device_image.description</f>
        <v>0</v>
      </c>
      <c r="RJL165" s="10">
        <f>general_device_image.description</f>
        <v>0</v>
      </c>
      <c r="RJM165" s="10">
        <f>general_device_image.description</f>
        <v>0</v>
      </c>
      <c r="RJN165" s="10">
        <f>general_device_image.description</f>
        <v>0</v>
      </c>
      <c r="RJO165" s="10">
        <f>general_device_image.description</f>
        <v>0</v>
      </c>
      <c r="RJP165" s="10">
        <f>general_device_image.description</f>
        <v>0</v>
      </c>
      <c r="RJQ165" s="10">
        <f>general_device_image.description</f>
        <v>0</v>
      </c>
      <c r="RJR165" s="10">
        <f>general_device_image.description</f>
        <v>0</v>
      </c>
      <c r="RJS165" s="10">
        <f>general_device_image.description</f>
        <v>0</v>
      </c>
      <c r="RJT165" s="10">
        <f>general_device_image.description</f>
        <v>0</v>
      </c>
      <c r="RJU165" s="10">
        <f>general_device_image.description</f>
        <v>0</v>
      </c>
      <c r="RJV165" s="10">
        <f>general_device_image.description</f>
        <v>0</v>
      </c>
      <c r="RJW165" s="10">
        <f>general_device_image.description</f>
        <v>0</v>
      </c>
      <c r="RJX165" s="10">
        <f>general_device_image.description</f>
        <v>0</v>
      </c>
      <c r="RJY165" s="10">
        <f>general_device_image.description</f>
        <v>0</v>
      </c>
      <c r="RJZ165" s="10">
        <f>general_device_image.description</f>
        <v>0</v>
      </c>
      <c r="RKA165" s="10">
        <f>general_device_image.description</f>
        <v>0</v>
      </c>
      <c r="RKB165" s="10">
        <f>general_device_image.description</f>
        <v>0</v>
      </c>
      <c r="RKC165" s="10">
        <f>general_device_image.description</f>
        <v>0</v>
      </c>
      <c r="RKD165" s="10">
        <f>general_device_image.description</f>
        <v>0</v>
      </c>
      <c r="RKE165" s="10">
        <f>general_device_image.description</f>
        <v>0</v>
      </c>
      <c r="RKF165" s="10">
        <f>general_device_image.description</f>
        <v>0</v>
      </c>
      <c r="RKG165" s="10">
        <f>general_device_image.description</f>
        <v>0</v>
      </c>
      <c r="RKH165" s="10">
        <f>general_device_image.description</f>
        <v>0</v>
      </c>
      <c r="RKI165" s="10">
        <f>general_device_image.description</f>
        <v>0</v>
      </c>
      <c r="RKJ165" s="10">
        <f>general_device_image.description</f>
        <v>0</v>
      </c>
      <c r="RKK165" s="10">
        <f>general_device_image.description</f>
        <v>0</v>
      </c>
      <c r="RKL165" s="10">
        <f>general_device_image.description</f>
        <v>0</v>
      </c>
      <c r="RKM165" s="10">
        <f>general_device_image.description</f>
        <v>0</v>
      </c>
      <c r="RKN165" s="10">
        <f>general_device_image.description</f>
        <v>0</v>
      </c>
      <c r="RKO165" s="10">
        <f>general_device_image.description</f>
        <v>0</v>
      </c>
      <c r="RKP165" s="10">
        <f>general_device_image.description</f>
        <v>0</v>
      </c>
      <c r="RKQ165" s="10">
        <f>general_device_image.description</f>
        <v>0</v>
      </c>
      <c r="RKR165" s="10">
        <f>general_device_image.description</f>
        <v>0</v>
      </c>
      <c r="RKS165" s="10">
        <f>general_device_image.description</f>
        <v>0</v>
      </c>
      <c r="RKT165" s="10">
        <f>general_device_image.description</f>
        <v>0</v>
      </c>
      <c r="RKU165" s="10">
        <f>general_device_image.description</f>
        <v>0</v>
      </c>
      <c r="RKV165" s="10">
        <f>general_device_image.description</f>
        <v>0</v>
      </c>
      <c r="RKW165" s="10">
        <f>general_device_image.description</f>
        <v>0</v>
      </c>
      <c r="RKX165" s="10">
        <f>general_device_image.description</f>
        <v>0</v>
      </c>
      <c r="RKY165" s="10">
        <f>general_device_image.description</f>
        <v>0</v>
      </c>
      <c r="RKZ165" s="10">
        <f>general_device_image.description</f>
        <v>0</v>
      </c>
      <c r="RLA165" s="10">
        <f>general_device_image.description</f>
        <v>0</v>
      </c>
      <c r="RLB165" s="10">
        <f>general_device_image.description</f>
        <v>0</v>
      </c>
      <c r="RLC165" s="10">
        <f>general_device_image.description</f>
        <v>0</v>
      </c>
      <c r="RLD165" s="10">
        <f>general_device_image.description</f>
        <v>0</v>
      </c>
      <c r="RLE165" s="10">
        <f>general_device_image.description</f>
        <v>0</v>
      </c>
      <c r="RLF165" s="10">
        <f>general_device_image.description</f>
        <v>0</v>
      </c>
      <c r="RLG165" s="10">
        <f>general_device_image.description</f>
        <v>0</v>
      </c>
      <c r="RLH165" s="10">
        <f>general_device_image.description</f>
        <v>0</v>
      </c>
      <c r="RLI165" s="10">
        <f>general_device_image.description</f>
        <v>0</v>
      </c>
      <c r="RLJ165" s="10">
        <f>general_device_image.description</f>
        <v>0</v>
      </c>
      <c r="RLK165" s="10">
        <f>general_device_image.description</f>
        <v>0</v>
      </c>
      <c r="RLL165" s="10">
        <f>general_device_image.description</f>
        <v>0</v>
      </c>
      <c r="RLM165" s="10">
        <f>general_device_image.description</f>
        <v>0</v>
      </c>
      <c r="RLN165" s="10">
        <f>general_device_image.description</f>
        <v>0</v>
      </c>
      <c r="RLO165" s="10">
        <f>general_device_image.description</f>
        <v>0</v>
      </c>
      <c r="RLP165" s="10">
        <f>general_device_image.description</f>
        <v>0</v>
      </c>
      <c r="RLQ165" s="10">
        <f>general_device_image.description</f>
        <v>0</v>
      </c>
      <c r="RLR165" s="10">
        <f>general_device_image.description</f>
        <v>0</v>
      </c>
      <c r="RLS165" s="10">
        <f>general_device_image.description</f>
        <v>0</v>
      </c>
      <c r="RLT165" s="10">
        <f>general_device_image.description</f>
        <v>0</v>
      </c>
      <c r="RLU165" s="10">
        <f>general_device_image.description</f>
        <v>0</v>
      </c>
      <c r="RLV165" s="10">
        <f>general_device_image.description</f>
        <v>0</v>
      </c>
      <c r="RLW165" s="10">
        <f>general_device_image.description</f>
        <v>0</v>
      </c>
      <c r="RLX165" s="10">
        <f>general_device_image.description</f>
        <v>0</v>
      </c>
      <c r="RLY165" s="10">
        <f>general_device_image.description</f>
        <v>0</v>
      </c>
      <c r="RLZ165" s="10">
        <f>general_device_image.description</f>
        <v>0</v>
      </c>
      <c r="RMA165" s="10">
        <f>general_device_image.description</f>
        <v>0</v>
      </c>
      <c r="RMB165" s="10">
        <f>general_device_image.description</f>
        <v>0</v>
      </c>
      <c r="RMC165" s="10">
        <f>general_device_image.description</f>
        <v>0</v>
      </c>
      <c r="RMD165" s="10">
        <f>general_device_image.description</f>
        <v>0</v>
      </c>
      <c r="RME165" s="10">
        <f>general_device_image.description</f>
        <v>0</v>
      </c>
      <c r="RMF165" s="10">
        <f>general_device_image.description</f>
        <v>0</v>
      </c>
      <c r="RMG165" s="10">
        <f>general_device_image.description</f>
        <v>0</v>
      </c>
      <c r="RMH165" s="10">
        <f>general_device_image.description</f>
        <v>0</v>
      </c>
      <c r="RMI165" s="10">
        <f>general_device_image.description</f>
        <v>0</v>
      </c>
      <c r="RMJ165" s="10">
        <f>general_device_image.description</f>
        <v>0</v>
      </c>
      <c r="RMK165" s="10">
        <f>general_device_image.description</f>
        <v>0</v>
      </c>
      <c r="RML165" s="10">
        <f>general_device_image.description</f>
        <v>0</v>
      </c>
      <c r="RMM165" s="10">
        <f>general_device_image.description</f>
        <v>0</v>
      </c>
      <c r="RMN165" s="10">
        <f>general_device_image.description</f>
        <v>0</v>
      </c>
      <c r="RMO165" s="10">
        <f>general_device_image.description</f>
        <v>0</v>
      </c>
      <c r="RMP165" s="10">
        <f>general_device_image.description</f>
        <v>0</v>
      </c>
      <c r="RMQ165" s="10">
        <f>general_device_image.description</f>
        <v>0</v>
      </c>
      <c r="RMR165" s="10">
        <f>general_device_image.description</f>
        <v>0</v>
      </c>
      <c r="RMS165" s="10">
        <f>general_device_image.description</f>
        <v>0</v>
      </c>
      <c r="RMT165" s="10">
        <f>general_device_image.description</f>
        <v>0</v>
      </c>
      <c r="RMU165" s="10">
        <f>general_device_image.description</f>
        <v>0</v>
      </c>
      <c r="RMV165" s="10">
        <f>general_device_image.description</f>
        <v>0</v>
      </c>
      <c r="RMW165" s="10">
        <f>general_device_image.description</f>
        <v>0</v>
      </c>
      <c r="RMX165" s="10">
        <f>general_device_image.description</f>
        <v>0</v>
      </c>
      <c r="RMY165" s="10">
        <f>general_device_image.description</f>
        <v>0</v>
      </c>
      <c r="RMZ165" s="10">
        <f>general_device_image.description</f>
        <v>0</v>
      </c>
      <c r="RNA165" s="10">
        <f>general_device_image.description</f>
        <v>0</v>
      </c>
      <c r="RNB165" s="10">
        <f>general_device_image.description</f>
        <v>0</v>
      </c>
      <c r="RNC165" s="10">
        <f>general_device_image.description</f>
        <v>0</v>
      </c>
      <c r="RND165" s="10">
        <f>general_device_image.description</f>
        <v>0</v>
      </c>
      <c r="RNE165" s="10">
        <f>general_device_image.description</f>
        <v>0</v>
      </c>
      <c r="RNF165" s="10">
        <f>general_device_image.description</f>
        <v>0</v>
      </c>
      <c r="RNG165" s="10">
        <f>general_device_image.description</f>
        <v>0</v>
      </c>
      <c r="RNH165" s="10">
        <f>general_device_image.description</f>
        <v>0</v>
      </c>
      <c r="RNI165" s="10">
        <f>general_device_image.description</f>
        <v>0</v>
      </c>
      <c r="RNJ165" s="10">
        <f>general_device_image.description</f>
        <v>0</v>
      </c>
      <c r="RNK165" s="10">
        <f>general_device_image.description</f>
        <v>0</v>
      </c>
      <c r="RNL165" s="10">
        <f>general_device_image.description</f>
        <v>0</v>
      </c>
      <c r="RNM165" s="10">
        <f>general_device_image.description</f>
        <v>0</v>
      </c>
      <c r="RNN165" s="10">
        <f>general_device_image.description</f>
        <v>0</v>
      </c>
      <c r="RNO165" s="10">
        <f>general_device_image.description</f>
        <v>0</v>
      </c>
      <c r="RNP165" s="10">
        <f>general_device_image.description</f>
        <v>0</v>
      </c>
      <c r="RNQ165" s="10">
        <f>general_device_image.description</f>
        <v>0</v>
      </c>
      <c r="RNR165" s="10">
        <f>general_device_image.description</f>
        <v>0</v>
      </c>
      <c r="RNS165" s="10">
        <f>general_device_image.description</f>
        <v>0</v>
      </c>
      <c r="RNT165" s="10">
        <f>general_device_image.description</f>
        <v>0</v>
      </c>
      <c r="RNU165" s="10">
        <f>general_device_image.description</f>
        <v>0</v>
      </c>
      <c r="RNV165" s="10">
        <f>general_device_image.description</f>
        <v>0</v>
      </c>
      <c r="RNW165" s="10">
        <f>general_device_image.description</f>
        <v>0</v>
      </c>
      <c r="RNX165" s="10">
        <f>general_device_image.description</f>
        <v>0</v>
      </c>
      <c r="RNY165" s="10">
        <f>general_device_image.description</f>
        <v>0</v>
      </c>
      <c r="RNZ165" s="10">
        <f>general_device_image.description</f>
        <v>0</v>
      </c>
      <c r="ROA165" s="10">
        <f>general_device_image.description</f>
        <v>0</v>
      </c>
      <c r="ROB165" s="10">
        <f>general_device_image.description</f>
        <v>0</v>
      </c>
      <c r="ROC165" s="10">
        <f>general_device_image.description</f>
        <v>0</v>
      </c>
      <c r="ROD165" s="10">
        <f>general_device_image.description</f>
        <v>0</v>
      </c>
      <c r="ROE165" s="10">
        <f>general_device_image.description</f>
        <v>0</v>
      </c>
      <c r="ROF165" s="10">
        <f>general_device_image.description</f>
        <v>0</v>
      </c>
      <c r="ROG165" s="10">
        <f>general_device_image.description</f>
        <v>0</v>
      </c>
      <c r="ROH165" s="10">
        <f>general_device_image.description</f>
        <v>0</v>
      </c>
      <c r="ROI165" s="10">
        <f>general_device_image.description</f>
        <v>0</v>
      </c>
      <c r="ROJ165" s="10">
        <f>general_device_image.description</f>
        <v>0</v>
      </c>
      <c r="ROK165" s="10">
        <f>general_device_image.description</f>
        <v>0</v>
      </c>
      <c r="ROL165" s="10">
        <f>general_device_image.description</f>
        <v>0</v>
      </c>
      <c r="ROM165" s="10">
        <f>general_device_image.description</f>
        <v>0</v>
      </c>
      <c r="RON165" s="10">
        <f>general_device_image.description</f>
        <v>0</v>
      </c>
      <c r="ROO165" s="10">
        <f>general_device_image.description</f>
        <v>0</v>
      </c>
      <c r="ROP165" s="10">
        <f>general_device_image.description</f>
        <v>0</v>
      </c>
      <c r="ROQ165" s="10">
        <f>general_device_image.description</f>
        <v>0</v>
      </c>
      <c r="ROR165" s="10">
        <f>general_device_image.description</f>
        <v>0</v>
      </c>
      <c r="ROS165" s="10">
        <f>general_device_image.description</f>
        <v>0</v>
      </c>
      <c r="ROT165" s="10">
        <f>general_device_image.description</f>
        <v>0</v>
      </c>
      <c r="ROU165" s="10">
        <f>general_device_image.description</f>
        <v>0</v>
      </c>
      <c r="ROV165" s="10">
        <f>general_device_image.description</f>
        <v>0</v>
      </c>
      <c r="ROW165" s="10">
        <f>general_device_image.description</f>
        <v>0</v>
      </c>
      <c r="ROX165" s="10">
        <f>general_device_image.description</f>
        <v>0</v>
      </c>
      <c r="ROY165" s="10">
        <f>general_device_image.description</f>
        <v>0</v>
      </c>
      <c r="ROZ165" s="10">
        <f>general_device_image.description</f>
        <v>0</v>
      </c>
      <c r="RPA165" s="10">
        <f>general_device_image.description</f>
        <v>0</v>
      </c>
      <c r="RPB165" s="10">
        <f>general_device_image.description</f>
        <v>0</v>
      </c>
      <c r="RPC165" s="10">
        <f>general_device_image.description</f>
        <v>0</v>
      </c>
      <c r="RPD165" s="10">
        <f>general_device_image.description</f>
        <v>0</v>
      </c>
      <c r="RPE165" s="10">
        <f>general_device_image.description</f>
        <v>0</v>
      </c>
      <c r="RPF165" s="10">
        <f>general_device_image.description</f>
        <v>0</v>
      </c>
      <c r="RPG165" s="10">
        <f>general_device_image.description</f>
        <v>0</v>
      </c>
      <c r="RPH165" s="10">
        <f>general_device_image.description</f>
        <v>0</v>
      </c>
      <c r="RPI165" s="10">
        <f>general_device_image.description</f>
        <v>0</v>
      </c>
      <c r="RPJ165" s="10">
        <f>general_device_image.description</f>
        <v>0</v>
      </c>
      <c r="RPK165" s="10">
        <f>general_device_image.description</f>
        <v>0</v>
      </c>
      <c r="RPL165" s="10">
        <f>general_device_image.description</f>
        <v>0</v>
      </c>
      <c r="RPM165" s="10">
        <f>general_device_image.description</f>
        <v>0</v>
      </c>
      <c r="RPN165" s="10">
        <f>general_device_image.description</f>
        <v>0</v>
      </c>
      <c r="RPO165" s="10">
        <f>general_device_image.description</f>
        <v>0</v>
      </c>
      <c r="RPP165" s="10">
        <f>general_device_image.description</f>
        <v>0</v>
      </c>
      <c r="RPQ165" s="10">
        <f>general_device_image.description</f>
        <v>0</v>
      </c>
      <c r="RPR165" s="10">
        <f>general_device_image.description</f>
        <v>0</v>
      </c>
      <c r="RPS165" s="10">
        <f>general_device_image.description</f>
        <v>0</v>
      </c>
      <c r="RPT165" s="10">
        <f>general_device_image.description</f>
        <v>0</v>
      </c>
      <c r="RPU165" s="10">
        <f>general_device_image.description</f>
        <v>0</v>
      </c>
      <c r="RPV165" s="10">
        <f>general_device_image.description</f>
        <v>0</v>
      </c>
      <c r="RPW165" s="10">
        <f>general_device_image.description</f>
        <v>0</v>
      </c>
      <c r="RPX165" s="10">
        <f>general_device_image.description</f>
        <v>0</v>
      </c>
      <c r="RPY165" s="10">
        <f>general_device_image.description</f>
        <v>0</v>
      </c>
      <c r="RPZ165" s="10">
        <f>general_device_image.description</f>
        <v>0</v>
      </c>
      <c r="RQA165" s="10">
        <f>general_device_image.description</f>
        <v>0</v>
      </c>
      <c r="RQB165" s="10">
        <f>general_device_image.description</f>
        <v>0</v>
      </c>
      <c r="RQC165" s="10">
        <f>general_device_image.description</f>
        <v>0</v>
      </c>
      <c r="RQD165" s="10">
        <f>general_device_image.description</f>
        <v>0</v>
      </c>
      <c r="RQE165" s="10">
        <f>general_device_image.description</f>
        <v>0</v>
      </c>
      <c r="RQF165" s="10">
        <f>general_device_image.description</f>
        <v>0</v>
      </c>
      <c r="RQG165" s="10">
        <f>general_device_image.description</f>
        <v>0</v>
      </c>
      <c r="RQH165" s="10">
        <f>general_device_image.description</f>
        <v>0</v>
      </c>
      <c r="RQI165" s="10">
        <f>general_device_image.description</f>
        <v>0</v>
      </c>
      <c r="RQJ165" s="10">
        <f>general_device_image.description</f>
        <v>0</v>
      </c>
      <c r="RQK165" s="10">
        <f>general_device_image.description</f>
        <v>0</v>
      </c>
      <c r="RQL165" s="10">
        <f>general_device_image.description</f>
        <v>0</v>
      </c>
      <c r="RQM165" s="10">
        <f>general_device_image.description</f>
        <v>0</v>
      </c>
      <c r="RQN165" s="10">
        <f>general_device_image.description</f>
        <v>0</v>
      </c>
      <c r="RQO165" s="10">
        <f>general_device_image.description</f>
        <v>0</v>
      </c>
      <c r="RQP165" s="10">
        <f>general_device_image.description</f>
        <v>0</v>
      </c>
      <c r="RQQ165" s="10">
        <f>general_device_image.description</f>
        <v>0</v>
      </c>
      <c r="RQR165" s="10">
        <f>general_device_image.description</f>
        <v>0</v>
      </c>
      <c r="RQS165" s="10">
        <f>general_device_image.description</f>
        <v>0</v>
      </c>
      <c r="RQT165" s="10">
        <f>general_device_image.description</f>
        <v>0</v>
      </c>
      <c r="RQU165" s="10">
        <f>general_device_image.description</f>
        <v>0</v>
      </c>
      <c r="RQV165" s="10">
        <f>general_device_image.description</f>
        <v>0</v>
      </c>
      <c r="RQW165" s="10">
        <f>general_device_image.description</f>
        <v>0</v>
      </c>
      <c r="RQX165" s="10">
        <f>general_device_image.description</f>
        <v>0</v>
      </c>
      <c r="RQY165" s="10">
        <f>general_device_image.description</f>
        <v>0</v>
      </c>
      <c r="RQZ165" s="10">
        <f>general_device_image.description</f>
        <v>0</v>
      </c>
      <c r="RRA165" s="10">
        <f>general_device_image.description</f>
        <v>0</v>
      </c>
      <c r="RRB165" s="10">
        <f>general_device_image.description</f>
        <v>0</v>
      </c>
      <c r="RRC165" s="10">
        <f>general_device_image.description</f>
        <v>0</v>
      </c>
      <c r="RRD165" s="10">
        <f>general_device_image.description</f>
        <v>0</v>
      </c>
      <c r="RRE165" s="10">
        <f>general_device_image.description</f>
        <v>0</v>
      </c>
      <c r="RRF165" s="10">
        <f>general_device_image.description</f>
        <v>0</v>
      </c>
      <c r="RRG165" s="10">
        <f>general_device_image.description</f>
        <v>0</v>
      </c>
      <c r="RRH165" s="10">
        <f>general_device_image.description</f>
        <v>0</v>
      </c>
      <c r="RRI165" s="10">
        <f>general_device_image.description</f>
        <v>0</v>
      </c>
      <c r="RRJ165" s="10">
        <f>general_device_image.description</f>
        <v>0</v>
      </c>
      <c r="RRK165" s="10">
        <f>general_device_image.description</f>
        <v>0</v>
      </c>
      <c r="RRL165" s="10">
        <f>general_device_image.description</f>
        <v>0</v>
      </c>
      <c r="RRM165" s="10">
        <f>general_device_image.description</f>
        <v>0</v>
      </c>
      <c r="RRN165" s="10">
        <f>general_device_image.description</f>
        <v>0</v>
      </c>
      <c r="RRO165" s="10">
        <f>general_device_image.description</f>
        <v>0</v>
      </c>
      <c r="RRP165" s="10">
        <f>general_device_image.description</f>
        <v>0</v>
      </c>
      <c r="RRQ165" s="10">
        <f>general_device_image.description</f>
        <v>0</v>
      </c>
      <c r="RRR165" s="10">
        <f>general_device_image.description</f>
        <v>0</v>
      </c>
      <c r="RRS165" s="10">
        <f>general_device_image.description</f>
        <v>0</v>
      </c>
      <c r="RRT165" s="10">
        <f>general_device_image.description</f>
        <v>0</v>
      </c>
      <c r="RRU165" s="10">
        <f>general_device_image.description</f>
        <v>0</v>
      </c>
      <c r="RRV165" s="10">
        <f>general_device_image.description</f>
        <v>0</v>
      </c>
      <c r="RRW165" s="10">
        <f>general_device_image.description</f>
        <v>0</v>
      </c>
      <c r="RRX165" s="10">
        <f>general_device_image.description</f>
        <v>0</v>
      </c>
      <c r="RRY165" s="10">
        <f>general_device_image.description</f>
        <v>0</v>
      </c>
      <c r="RRZ165" s="10">
        <f>general_device_image.description</f>
        <v>0</v>
      </c>
      <c r="RSA165" s="10">
        <f>general_device_image.description</f>
        <v>0</v>
      </c>
      <c r="RSB165" s="10">
        <f>general_device_image.description</f>
        <v>0</v>
      </c>
      <c r="RSC165" s="10">
        <f>general_device_image.description</f>
        <v>0</v>
      </c>
      <c r="RSD165" s="10">
        <f>general_device_image.description</f>
        <v>0</v>
      </c>
      <c r="RSE165" s="10">
        <f>general_device_image.description</f>
        <v>0</v>
      </c>
      <c r="RSF165" s="10">
        <f>general_device_image.description</f>
        <v>0</v>
      </c>
      <c r="RSG165" s="10">
        <f>general_device_image.description</f>
        <v>0</v>
      </c>
      <c r="RSH165" s="10">
        <f>general_device_image.description</f>
        <v>0</v>
      </c>
      <c r="RSI165" s="10">
        <f>general_device_image.description</f>
        <v>0</v>
      </c>
      <c r="RSJ165" s="10">
        <f>general_device_image.description</f>
        <v>0</v>
      </c>
      <c r="RSK165" s="10">
        <f>general_device_image.description</f>
        <v>0</v>
      </c>
      <c r="RSL165" s="10">
        <f>general_device_image.description</f>
        <v>0</v>
      </c>
      <c r="RSM165" s="10">
        <f>general_device_image.description</f>
        <v>0</v>
      </c>
      <c r="RSN165" s="10">
        <f>general_device_image.description</f>
        <v>0</v>
      </c>
      <c r="RSO165" s="10">
        <f>general_device_image.description</f>
        <v>0</v>
      </c>
      <c r="RSP165" s="10">
        <f>general_device_image.description</f>
        <v>0</v>
      </c>
      <c r="RSQ165" s="10">
        <f>general_device_image.description</f>
        <v>0</v>
      </c>
      <c r="RSR165" s="10">
        <f>general_device_image.description</f>
        <v>0</v>
      </c>
      <c r="RSS165" s="10">
        <f>general_device_image.description</f>
        <v>0</v>
      </c>
      <c r="RST165" s="10">
        <f>general_device_image.description</f>
        <v>0</v>
      </c>
      <c r="RSU165" s="10">
        <f>general_device_image.description</f>
        <v>0</v>
      </c>
      <c r="RSV165" s="10">
        <f>general_device_image.description</f>
        <v>0</v>
      </c>
      <c r="RSW165" s="10">
        <f>general_device_image.description</f>
        <v>0</v>
      </c>
      <c r="RSX165" s="10">
        <f>general_device_image.description</f>
        <v>0</v>
      </c>
      <c r="RSY165" s="10">
        <f>general_device_image.description</f>
        <v>0</v>
      </c>
      <c r="RSZ165" s="10">
        <f>general_device_image.description</f>
        <v>0</v>
      </c>
      <c r="RTA165" s="10">
        <f>general_device_image.description</f>
        <v>0</v>
      </c>
      <c r="RTB165" s="10">
        <f>general_device_image.description</f>
        <v>0</v>
      </c>
      <c r="RTC165" s="10">
        <f>general_device_image.description</f>
        <v>0</v>
      </c>
      <c r="RTD165" s="10">
        <f>general_device_image.description</f>
        <v>0</v>
      </c>
      <c r="RTE165" s="10">
        <f>general_device_image.description</f>
        <v>0</v>
      </c>
      <c r="RTF165" s="10">
        <f>general_device_image.description</f>
        <v>0</v>
      </c>
      <c r="RTG165" s="10">
        <f>general_device_image.description</f>
        <v>0</v>
      </c>
      <c r="RTH165" s="10">
        <f>general_device_image.description</f>
        <v>0</v>
      </c>
      <c r="RTI165" s="10">
        <f>general_device_image.description</f>
        <v>0</v>
      </c>
      <c r="RTJ165" s="10">
        <f>general_device_image.description</f>
        <v>0</v>
      </c>
      <c r="RTK165" s="10">
        <f>general_device_image.description</f>
        <v>0</v>
      </c>
      <c r="RTL165" s="10">
        <f>general_device_image.description</f>
        <v>0</v>
      </c>
      <c r="RTM165" s="10">
        <f>general_device_image.description</f>
        <v>0</v>
      </c>
      <c r="RTN165" s="10">
        <f>general_device_image.description</f>
        <v>0</v>
      </c>
      <c r="RTO165" s="10">
        <f>general_device_image.description</f>
        <v>0</v>
      </c>
      <c r="RTP165" s="10">
        <f>general_device_image.description</f>
        <v>0</v>
      </c>
      <c r="RTQ165" s="10">
        <f>general_device_image.description</f>
        <v>0</v>
      </c>
      <c r="RTR165" s="10">
        <f>general_device_image.description</f>
        <v>0</v>
      </c>
      <c r="RTS165" s="10">
        <f>general_device_image.description</f>
        <v>0</v>
      </c>
      <c r="RTT165" s="10">
        <f>general_device_image.description</f>
        <v>0</v>
      </c>
      <c r="RTU165" s="10">
        <f>general_device_image.description</f>
        <v>0</v>
      </c>
      <c r="RTV165" s="10">
        <f>general_device_image.description</f>
        <v>0</v>
      </c>
      <c r="RTW165" s="10">
        <f>general_device_image.description</f>
        <v>0</v>
      </c>
      <c r="RTX165" s="10">
        <f>general_device_image.description</f>
        <v>0</v>
      </c>
      <c r="RTY165" s="10">
        <f>general_device_image.description</f>
        <v>0</v>
      </c>
      <c r="RTZ165" s="10">
        <f>general_device_image.description</f>
        <v>0</v>
      </c>
      <c r="RUA165" s="10">
        <f>general_device_image.description</f>
        <v>0</v>
      </c>
      <c r="RUB165" s="10">
        <f>general_device_image.description</f>
        <v>0</v>
      </c>
      <c r="RUC165" s="10">
        <f>general_device_image.description</f>
        <v>0</v>
      </c>
      <c r="RUD165" s="10">
        <f>general_device_image.description</f>
        <v>0</v>
      </c>
      <c r="RUE165" s="10">
        <f>general_device_image.description</f>
        <v>0</v>
      </c>
      <c r="RUF165" s="10">
        <f>general_device_image.description</f>
        <v>0</v>
      </c>
      <c r="RUG165" s="10">
        <f>general_device_image.description</f>
        <v>0</v>
      </c>
      <c r="RUH165" s="10">
        <f>general_device_image.description</f>
        <v>0</v>
      </c>
      <c r="RUI165" s="10">
        <f>general_device_image.description</f>
        <v>0</v>
      </c>
      <c r="RUJ165" s="10">
        <f>general_device_image.description</f>
        <v>0</v>
      </c>
      <c r="RUK165" s="10">
        <f>general_device_image.description</f>
        <v>0</v>
      </c>
      <c r="RUL165" s="10">
        <f>general_device_image.description</f>
        <v>0</v>
      </c>
      <c r="RUM165" s="10">
        <f>general_device_image.description</f>
        <v>0</v>
      </c>
      <c r="RUN165" s="10">
        <f>general_device_image.description</f>
        <v>0</v>
      </c>
      <c r="RUO165" s="10">
        <f>general_device_image.description</f>
        <v>0</v>
      </c>
      <c r="RUP165" s="10">
        <f>general_device_image.description</f>
        <v>0</v>
      </c>
      <c r="RUQ165" s="10">
        <f>general_device_image.description</f>
        <v>0</v>
      </c>
      <c r="RUR165" s="10">
        <f>general_device_image.description</f>
        <v>0</v>
      </c>
      <c r="RUS165" s="10">
        <f>general_device_image.description</f>
        <v>0</v>
      </c>
      <c r="RUT165" s="10">
        <f>general_device_image.description</f>
        <v>0</v>
      </c>
      <c r="RUU165" s="10">
        <f>general_device_image.description</f>
        <v>0</v>
      </c>
      <c r="RUV165" s="10">
        <f>general_device_image.description</f>
        <v>0</v>
      </c>
      <c r="RUW165" s="10">
        <f>general_device_image.description</f>
        <v>0</v>
      </c>
      <c r="RUX165" s="10">
        <f>general_device_image.description</f>
        <v>0</v>
      </c>
      <c r="RUY165" s="10">
        <f>general_device_image.description</f>
        <v>0</v>
      </c>
      <c r="RUZ165" s="10">
        <f>general_device_image.description</f>
        <v>0</v>
      </c>
      <c r="RVA165" s="10">
        <f>general_device_image.description</f>
        <v>0</v>
      </c>
      <c r="RVB165" s="10">
        <f>general_device_image.description</f>
        <v>0</v>
      </c>
      <c r="RVC165" s="10">
        <f>general_device_image.description</f>
        <v>0</v>
      </c>
      <c r="RVD165" s="10">
        <f>general_device_image.description</f>
        <v>0</v>
      </c>
      <c r="RVE165" s="10">
        <f>general_device_image.description</f>
        <v>0</v>
      </c>
      <c r="RVF165" s="10">
        <f>general_device_image.description</f>
        <v>0</v>
      </c>
      <c r="RVG165" s="10">
        <f>general_device_image.description</f>
        <v>0</v>
      </c>
      <c r="RVH165" s="10">
        <f>general_device_image.description</f>
        <v>0</v>
      </c>
      <c r="RVI165" s="10">
        <f>general_device_image.description</f>
        <v>0</v>
      </c>
      <c r="RVJ165" s="10">
        <f>general_device_image.description</f>
        <v>0</v>
      </c>
      <c r="RVK165" s="10">
        <f>general_device_image.description</f>
        <v>0</v>
      </c>
      <c r="RVL165" s="10">
        <f>general_device_image.description</f>
        <v>0</v>
      </c>
      <c r="RVM165" s="10">
        <f>general_device_image.description</f>
        <v>0</v>
      </c>
      <c r="RVN165" s="10">
        <f>general_device_image.description</f>
        <v>0</v>
      </c>
      <c r="RVO165" s="10">
        <f>general_device_image.description</f>
        <v>0</v>
      </c>
      <c r="RVP165" s="10">
        <f>general_device_image.description</f>
        <v>0</v>
      </c>
      <c r="RVQ165" s="10">
        <f>general_device_image.description</f>
        <v>0</v>
      </c>
      <c r="RVR165" s="10">
        <f>general_device_image.description</f>
        <v>0</v>
      </c>
      <c r="RVS165" s="10">
        <f>general_device_image.description</f>
        <v>0</v>
      </c>
      <c r="RVT165" s="10">
        <f>general_device_image.description</f>
        <v>0</v>
      </c>
      <c r="RVU165" s="10">
        <f>general_device_image.description</f>
        <v>0</v>
      </c>
      <c r="RVV165" s="10">
        <f>general_device_image.description</f>
        <v>0</v>
      </c>
      <c r="RVW165" s="10">
        <f>general_device_image.description</f>
        <v>0</v>
      </c>
      <c r="RVX165" s="10">
        <f>general_device_image.description</f>
        <v>0</v>
      </c>
      <c r="RVY165" s="10">
        <f>general_device_image.description</f>
        <v>0</v>
      </c>
      <c r="RVZ165" s="10">
        <f>general_device_image.description</f>
        <v>0</v>
      </c>
      <c r="RWA165" s="10">
        <f>general_device_image.description</f>
        <v>0</v>
      </c>
      <c r="RWB165" s="10">
        <f>general_device_image.description</f>
        <v>0</v>
      </c>
      <c r="RWC165" s="10">
        <f>general_device_image.description</f>
        <v>0</v>
      </c>
      <c r="RWD165" s="10">
        <f>general_device_image.description</f>
        <v>0</v>
      </c>
      <c r="RWE165" s="10">
        <f>general_device_image.description</f>
        <v>0</v>
      </c>
      <c r="RWF165" s="10">
        <f>general_device_image.description</f>
        <v>0</v>
      </c>
      <c r="RWG165" s="10">
        <f>general_device_image.description</f>
        <v>0</v>
      </c>
      <c r="RWH165" s="10">
        <f>general_device_image.description</f>
        <v>0</v>
      </c>
      <c r="RWI165" s="10">
        <f>general_device_image.description</f>
        <v>0</v>
      </c>
      <c r="RWJ165" s="10">
        <f>general_device_image.description</f>
        <v>0</v>
      </c>
      <c r="RWK165" s="10">
        <f>general_device_image.description</f>
        <v>0</v>
      </c>
      <c r="RWL165" s="10">
        <f>general_device_image.description</f>
        <v>0</v>
      </c>
      <c r="RWM165" s="10">
        <f>general_device_image.description</f>
        <v>0</v>
      </c>
      <c r="RWN165" s="10">
        <f>general_device_image.description</f>
        <v>0</v>
      </c>
      <c r="RWO165" s="10">
        <f>general_device_image.description</f>
        <v>0</v>
      </c>
      <c r="RWP165" s="10">
        <f>general_device_image.description</f>
        <v>0</v>
      </c>
      <c r="RWQ165" s="10">
        <f>general_device_image.description</f>
        <v>0</v>
      </c>
      <c r="RWR165" s="10">
        <f>general_device_image.description</f>
        <v>0</v>
      </c>
      <c r="RWS165" s="10">
        <f>general_device_image.description</f>
        <v>0</v>
      </c>
      <c r="RWT165" s="10">
        <f>general_device_image.description</f>
        <v>0</v>
      </c>
      <c r="RWU165" s="10">
        <f>general_device_image.description</f>
        <v>0</v>
      </c>
      <c r="RWV165" s="10">
        <f>general_device_image.description</f>
        <v>0</v>
      </c>
      <c r="RWW165" s="10">
        <f>general_device_image.description</f>
        <v>0</v>
      </c>
      <c r="RWX165" s="10">
        <f>general_device_image.description</f>
        <v>0</v>
      </c>
      <c r="RWY165" s="10">
        <f>general_device_image.description</f>
        <v>0</v>
      </c>
      <c r="RWZ165" s="10">
        <f>general_device_image.description</f>
        <v>0</v>
      </c>
      <c r="RXA165" s="10">
        <f>general_device_image.description</f>
        <v>0</v>
      </c>
      <c r="RXB165" s="10">
        <f>general_device_image.description</f>
        <v>0</v>
      </c>
      <c r="RXC165" s="10">
        <f>general_device_image.description</f>
        <v>0</v>
      </c>
      <c r="RXD165" s="10">
        <f>general_device_image.description</f>
        <v>0</v>
      </c>
      <c r="RXE165" s="10">
        <f>general_device_image.description</f>
        <v>0</v>
      </c>
      <c r="RXF165" s="10">
        <f>general_device_image.description</f>
        <v>0</v>
      </c>
      <c r="RXG165" s="10">
        <f>general_device_image.description</f>
        <v>0</v>
      </c>
      <c r="RXH165" s="10">
        <f>general_device_image.description</f>
        <v>0</v>
      </c>
      <c r="RXI165" s="10">
        <f>general_device_image.description</f>
        <v>0</v>
      </c>
      <c r="RXJ165" s="10">
        <f>general_device_image.description</f>
        <v>0</v>
      </c>
      <c r="RXK165" s="10">
        <f>general_device_image.description</f>
        <v>0</v>
      </c>
      <c r="RXL165" s="10">
        <f>general_device_image.description</f>
        <v>0</v>
      </c>
      <c r="RXM165" s="10">
        <f>general_device_image.description</f>
        <v>0</v>
      </c>
      <c r="RXN165" s="10">
        <f>general_device_image.description</f>
        <v>0</v>
      </c>
      <c r="RXO165" s="10">
        <f>general_device_image.description</f>
        <v>0</v>
      </c>
      <c r="RXP165" s="10">
        <f>general_device_image.description</f>
        <v>0</v>
      </c>
      <c r="RXQ165" s="10">
        <f>general_device_image.description</f>
        <v>0</v>
      </c>
      <c r="RXR165" s="10">
        <f>general_device_image.description</f>
        <v>0</v>
      </c>
      <c r="RXS165" s="10">
        <f>general_device_image.description</f>
        <v>0</v>
      </c>
      <c r="RXT165" s="10">
        <f>general_device_image.description</f>
        <v>0</v>
      </c>
      <c r="RXU165" s="10">
        <f>general_device_image.description</f>
        <v>0</v>
      </c>
      <c r="RXV165" s="10">
        <f>general_device_image.description</f>
        <v>0</v>
      </c>
      <c r="RXW165" s="10">
        <f>general_device_image.description</f>
        <v>0</v>
      </c>
      <c r="RXX165" s="10">
        <f>general_device_image.description</f>
        <v>0</v>
      </c>
      <c r="RXY165" s="10">
        <f>general_device_image.description</f>
        <v>0</v>
      </c>
      <c r="RXZ165" s="10">
        <f>general_device_image.description</f>
        <v>0</v>
      </c>
      <c r="RYA165" s="10">
        <f>general_device_image.description</f>
        <v>0</v>
      </c>
      <c r="RYB165" s="10">
        <f>general_device_image.description</f>
        <v>0</v>
      </c>
      <c r="RYC165" s="10">
        <f>general_device_image.description</f>
        <v>0</v>
      </c>
      <c r="RYD165" s="10">
        <f>general_device_image.description</f>
        <v>0</v>
      </c>
      <c r="RYE165" s="10">
        <f>general_device_image.description</f>
        <v>0</v>
      </c>
      <c r="RYF165" s="10">
        <f>general_device_image.description</f>
        <v>0</v>
      </c>
      <c r="RYG165" s="10">
        <f>general_device_image.description</f>
        <v>0</v>
      </c>
      <c r="RYH165" s="10">
        <f>general_device_image.description</f>
        <v>0</v>
      </c>
      <c r="RYI165" s="10">
        <f>general_device_image.description</f>
        <v>0</v>
      </c>
      <c r="RYJ165" s="10">
        <f>general_device_image.description</f>
        <v>0</v>
      </c>
      <c r="RYK165" s="10">
        <f>general_device_image.description</f>
        <v>0</v>
      </c>
      <c r="RYL165" s="10">
        <f>general_device_image.description</f>
        <v>0</v>
      </c>
      <c r="RYM165" s="10">
        <f>general_device_image.description</f>
        <v>0</v>
      </c>
      <c r="RYN165" s="10">
        <f>general_device_image.description</f>
        <v>0</v>
      </c>
      <c r="RYO165" s="10">
        <f>general_device_image.description</f>
        <v>0</v>
      </c>
      <c r="RYP165" s="10">
        <f>general_device_image.description</f>
        <v>0</v>
      </c>
      <c r="RYQ165" s="10">
        <f>general_device_image.description</f>
        <v>0</v>
      </c>
      <c r="RYR165" s="10">
        <f>general_device_image.description</f>
        <v>0</v>
      </c>
      <c r="RYS165" s="10">
        <f>general_device_image.description</f>
        <v>0</v>
      </c>
      <c r="RYT165" s="10">
        <f>general_device_image.description</f>
        <v>0</v>
      </c>
      <c r="RYU165" s="10">
        <f>general_device_image.description</f>
        <v>0</v>
      </c>
      <c r="RYV165" s="10">
        <f>general_device_image.description</f>
        <v>0</v>
      </c>
      <c r="RYW165" s="10">
        <f>general_device_image.description</f>
        <v>0</v>
      </c>
      <c r="RYX165" s="10">
        <f>general_device_image.description</f>
        <v>0</v>
      </c>
      <c r="RYY165" s="10">
        <f>general_device_image.description</f>
        <v>0</v>
      </c>
      <c r="RYZ165" s="10">
        <f>general_device_image.description</f>
        <v>0</v>
      </c>
      <c r="RZA165" s="10">
        <f>general_device_image.description</f>
        <v>0</v>
      </c>
      <c r="RZB165" s="10">
        <f>general_device_image.description</f>
        <v>0</v>
      </c>
      <c r="RZC165" s="10">
        <f>general_device_image.description</f>
        <v>0</v>
      </c>
      <c r="RZD165" s="10">
        <f>general_device_image.description</f>
        <v>0</v>
      </c>
      <c r="RZE165" s="10">
        <f>general_device_image.description</f>
        <v>0</v>
      </c>
      <c r="RZF165" s="10">
        <f>general_device_image.description</f>
        <v>0</v>
      </c>
      <c r="RZG165" s="10">
        <f>general_device_image.description</f>
        <v>0</v>
      </c>
      <c r="RZH165" s="10">
        <f>general_device_image.description</f>
        <v>0</v>
      </c>
      <c r="RZI165" s="10">
        <f>general_device_image.description</f>
        <v>0</v>
      </c>
      <c r="RZJ165" s="10">
        <f>general_device_image.description</f>
        <v>0</v>
      </c>
      <c r="RZK165" s="10">
        <f>general_device_image.description</f>
        <v>0</v>
      </c>
      <c r="RZL165" s="10">
        <f>general_device_image.description</f>
        <v>0</v>
      </c>
      <c r="RZM165" s="10">
        <f>general_device_image.description</f>
        <v>0</v>
      </c>
      <c r="RZN165" s="10">
        <f>general_device_image.description</f>
        <v>0</v>
      </c>
      <c r="RZO165" s="10">
        <f>general_device_image.description</f>
        <v>0</v>
      </c>
      <c r="RZP165" s="10">
        <f>general_device_image.description</f>
        <v>0</v>
      </c>
      <c r="RZQ165" s="10">
        <f>general_device_image.description</f>
        <v>0</v>
      </c>
      <c r="RZR165" s="10">
        <f>general_device_image.description</f>
        <v>0</v>
      </c>
      <c r="RZS165" s="10">
        <f>general_device_image.description</f>
        <v>0</v>
      </c>
      <c r="RZT165" s="10">
        <f>general_device_image.description</f>
        <v>0</v>
      </c>
      <c r="RZU165" s="10">
        <f>general_device_image.description</f>
        <v>0</v>
      </c>
      <c r="RZV165" s="10">
        <f>general_device_image.description</f>
        <v>0</v>
      </c>
      <c r="RZW165" s="10">
        <f>general_device_image.description</f>
        <v>0</v>
      </c>
      <c r="RZX165" s="10">
        <f>general_device_image.description</f>
        <v>0</v>
      </c>
      <c r="RZY165" s="10">
        <f>general_device_image.description</f>
        <v>0</v>
      </c>
      <c r="RZZ165" s="10">
        <f>general_device_image.description</f>
        <v>0</v>
      </c>
      <c r="SAA165" s="10">
        <f>general_device_image.description</f>
        <v>0</v>
      </c>
      <c r="SAB165" s="10">
        <f>general_device_image.description</f>
        <v>0</v>
      </c>
      <c r="SAC165" s="10">
        <f>general_device_image.description</f>
        <v>0</v>
      </c>
      <c r="SAD165" s="10">
        <f>general_device_image.description</f>
        <v>0</v>
      </c>
      <c r="SAE165" s="10">
        <f>general_device_image.description</f>
        <v>0</v>
      </c>
      <c r="SAF165" s="10">
        <f>general_device_image.description</f>
        <v>0</v>
      </c>
      <c r="SAG165" s="10">
        <f>general_device_image.description</f>
        <v>0</v>
      </c>
      <c r="SAH165" s="10">
        <f>general_device_image.description</f>
        <v>0</v>
      </c>
      <c r="SAI165" s="10">
        <f>general_device_image.description</f>
        <v>0</v>
      </c>
      <c r="SAJ165" s="10">
        <f>general_device_image.description</f>
        <v>0</v>
      </c>
      <c r="SAK165" s="10">
        <f>general_device_image.description</f>
        <v>0</v>
      </c>
      <c r="SAL165" s="10">
        <f>general_device_image.description</f>
        <v>0</v>
      </c>
      <c r="SAM165" s="10">
        <f>general_device_image.description</f>
        <v>0</v>
      </c>
      <c r="SAN165" s="10">
        <f>general_device_image.description</f>
        <v>0</v>
      </c>
      <c r="SAO165" s="10">
        <f>general_device_image.description</f>
        <v>0</v>
      </c>
      <c r="SAP165" s="10">
        <f>general_device_image.description</f>
        <v>0</v>
      </c>
      <c r="SAQ165" s="10">
        <f>general_device_image.description</f>
        <v>0</v>
      </c>
      <c r="SAR165" s="10">
        <f>general_device_image.description</f>
        <v>0</v>
      </c>
      <c r="SAS165" s="10">
        <f>general_device_image.description</f>
        <v>0</v>
      </c>
      <c r="SAT165" s="10">
        <f>general_device_image.description</f>
        <v>0</v>
      </c>
      <c r="SAU165" s="10">
        <f>general_device_image.description</f>
        <v>0</v>
      </c>
      <c r="SAV165" s="10">
        <f>general_device_image.description</f>
        <v>0</v>
      </c>
      <c r="SAW165" s="10">
        <f>general_device_image.description</f>
        <v>0</v>
      </c>
      <c r="SAX165" s="10">
        <f>general_device_image.description</f>
        <v>0</v>
      </c>
      <c r="SAY165" s="10">
        <f>general_device_image.description</f>
        <v>0</v>
      </c>
      <c r="SAZ165" s="10">
        <f>general_device_image.description</f>
        <v>0</v>
      </c>
      <c r="SBA165" s="10">
        <f>general_device_image.description</f>
        <v>0</v>
      </c>
      <c r="SBB165" s="10">
        <f>general_device_image.description</f>
        <v>0</v>
      </c>
      <c r="SBC165" s="10">
        <f>general_device_image.description</f>
        <v>0</v>
      </c>
      <c r="SBD165" s="10">
        <f>general_device_image.description</f>
        <v>0</v>
      </c>
      <c r="SBE165" s="10">
        <f>general_device_image.description</f>
        <v>0</v>
      </c>
      <c r="SBF165" s="10">
        <f>general_device_image.description</f>
        <v>0</v>
      </c>
      <c r="SBG165" s="10">
        <f>general_device_image.description</f>
        <v>0</v>
      </c>
      <c r="SBH165" s="10">
        <f>general_device_image.description</f>
        <v>0</v>
      </c>
      <c r="SBI165" s="10">
        <f>general_device_image.description</f>
        <v>0</v>
      </c>
      <c r="SBJ165" s="10">
        <f>general_device_image.description</f>
        <v>0</v>
      </c>
      <c r="SBK165" s="10">
        <f>general_device_image.description</f>
        <v>0</v>
      </c>
      <c r="SBL165" s="10">
        <f>general_device_image.description</f>
        <v>0</v>
      </c>
      <c r="SBM165" s="10">
        <f>general_device_image.description</f>
        <v>0</v>
      </c>
      <c r="SBN165" s="10">
        <f>general_device_image.description</f>
        <v>0</v>
      </c>
      <c r="SBO165" s="10">
        <f>general_device_image.description</f>
        <v>0</v>
      </c>
      <c r="SBP165" s="10">
        <f>general_device_image.description</f>
        <v>0</v>
      </c>
      <c r="SBQ165" s="10">
        <f>general_device_image.description</f>
        <v>0</v>
      </c>
      <c r="SBR165" s="10">
        <f>general_device_image.description</f>
        <v>0</v>
      </c>
      <c r="SBS165" s="10">
        <f>general_device_image.description</f>
        <v>0</v>
      </c>
      <c r="SBT165" s="10">
        <f>general_device_image.description</f>
        <v>0</v>
      </c>
      <c r="SBU165" s="10">
        <f>general_device_image.description</f>
        <v>0</v>
      </c>
      <c r="SBV165" s="10">
        <f>general_device_image.description</f>
        <v>0</v>
      </c>
      <c r="SBW165" s="10">
        <f>general_device_image.description</f>
        <v>0</v>
      </c>
      <c r="SBX165" s="10">
        <f>general_device_image.description</f>
        <v>0</v>
      </c>
      <c r="SBY165" s="10">
        <f>general_device_image.description</f>
        <v>0</v>
      </c>
      <c r="SBZ165" s="10">
        <f>general_device_image.description</f>
        <v>0</v>
      </c>
      <c r="SCA165" s="10">
        <f>general_device_image.description</f>
        <v>0</v>
      </c>
      <c r="SCB165" s="10">
        <f>general_device_image.description</f>
        <v>0</v>
      </c>
      <c r="SCC165" s="10">
        <f>general_device_image.description</f>
        <v>0</v>
      </c>
      <c r="SCD165" s="10">
        <f>general_device_image.description</f>
        <v>0</v>
      </c>
      <c r="SCE165" s="10">
        <f>general_device_image.description</f>
        <v>0</v>
      </c>
      <c r="SCF165" s="10">
        <f>general_device_image.description</f>
        <v>0</v>
      </c>
      <c r="SCG165" s="10">
        <f>general_device_image.description</f>
        <v>0</v>
      </c>
      <c r="SCH165" s="10">
        <f>general_device_image.description</f>
        <v>0</v>
      </c>
      <c r="SCI165" s="10">
        <f>general_device_image.description</f>
        <v>0</v>
      </c>
      <c r="SCJ165" s="10">
        <f>general_device_image.description</f>
        <v>0</v>
      </c>
      <c r="SCK165" s="10">
        <f>general_device_image.description</f>
        <v>0</v>
      </c>
      <c r="SCL165" s="10">
        <f>general_device_image.description</f>
        <v>0</v>
      </c>
      <c r="SCM165" s="10">
        <f>general_device_image.description</f>
        <v>0</v>
      </c>
      <c r="SCN165" s="10">
        <f>general_device_image.description</f>
        <v>0</v>
      </c>
      <c r="SCO165" s="10">
        <f>general_device_image.description</f>
        <v>0</v>
      </c>
      <c r="SCP165" s="10">
        <f>general_device_image.description</f>
        <v>0</v>
      </c>
      <c r="SCQ165" s="10">
        <f>general_device_image.description</f>
        <v>0</v>
      </c>
      <c r="SCR165" s="10">
        <f>general_device_image.description</f>
        <v>0</v>
      </c>
      <c r="SCS165" s="10">
        <f>general_device_image.description</f>
        <v>0</v>
      </c>
      <c r="SCT165" s="10">
        <f>general_device_image.description</f>
        <v>0</v>
      </c>
      <c r="SCU165" s="10">
        <f>general_device_image.description</f>
        <v>0</v>
      </c>
      <c r="SCV165" s="10">
        <f>general_device_image.description</f>
        <v>0</v>
      </c>
      <c r="SCW165" s="10">
        <f>general_device_image.description</f>
        <v>0</v>
      </c>
      <c r="SCX165" s="10">
        <f>general_device_image.description</f>
        <v>0</v>
      </c>
      <c r="SCY165" s="10">
        <f>general_device_image.description</f>
        <v>0</v>
      </c>
      <c r="SCZ165" s="10">
        <f>general_device_image.description</f>
        <v>0</v>
      </c>
      <c r="SDA165" s="10">
        <f>general_device_image.description</f>
        <v>0</v>
      </c>
      <c r="SDB165" s="10">
        <f>general_device_image.description</f>
        <v>0</v>
      </c>
      <c r="SDC165" s="10">
        <f>general_device_image.description</f>
        <v>0</v>
      </c>
      <c r="SDD165" s="10">
        <f>general_device_image.description</f>
        <v>0</v>
      </c>
      <c r="SDE165" s="10">
        <f>general_device_image.description</f>
        <v>0</v>
      </c>
      <c r="SDF165" s="10">
        <f>general_device_image.description</f>
        <v>0</v>
      </c>
      <c r="SDG165" s="10">
        <f>general_device_image.description</f>
        <v>0</v>
      </c>
      <c r="SDH165" s="10">
        <f>general_device_image.description</f>
        <v>0</v>
      </c>
      <c r="SDI165" s="10">
        <f>general_device_image.description</f>
        <v>0</v>
      </c>
      <c r="SDJ165" s="10">
        <f>general_device_image.description</f>
        <v>0</v>
      </c>
      <c r="SDK165" s="10">
        <f>general_device_image.description</f>
        <v>0</v>
      </c>
      <c r="SDL165" s="10">
        <f>general_device_image.description</f>
        <v>0</v>
      </c>
      <c r="SDM165" s="10">
        <f>general_device_image.description</f>
        <v>0</v>
      </c>
      <c r="SDN165" s="10">
        <f>general_device_image.description</f>
        <v>0</v>
      </c>
      <c r="SDO165" s="10">
        <f>general_device_image.description</f>
        <v>0</v>
      </c>
      <c r="SDP165" s="10">
        <f>general_device_image.description</f>
        <v>0</v>
      </c>
      <c r="SDQ165" s="10">
        <f>general_device_image.description</f>
        <v>0</v>
      </c>
      <c r="SDR165" s="10">
        <f>general_device_image.description</f>
        <v>0</v>
      </c>
      <c r="SDS165" s="10">
        <f>general_device_image.description</f>
        <v>0</v>
      </c>
      <c r="SDT165" s="10">
        <f>general_device_image.description</f>
        <v>0</v>
      </c>
      <c r="SDU165" s="10">
        <f>general_device_image.description</f>
        <v>0</v>
      </c>
      <c r="SDV165" s="10">
        <f>general_device_image.description</f>
        <v>0</v>
      </c>
      <c r="SDW165" s="10">
        <f>general_device_image.description</f>
        <v>0</v>
      </c>
      <c r="SDX165" s="10">
        <f>general_device_image.description</f>
        <v>0</v>
      </c>
      <c r="SDY165" s="10">
        <f>general_device_image.description</f>
        <v>0</v>
      </c>
      <c r="SDZ165" s="10">
        <f>general_device_image.description</f>
        <v>0</v>
      </c>
      <c r="SEA165" s="10">
        <f>general_device_image.description</f>
        <v>0</v>
      </c>
      <c r="SEB165" s="10">
        <f>general_device_image.description</f>
        <v>0</v>
      </c>
      <c r="SEC165" s="10">
        <f>general_device_image.description</f>
        <v>0</v>
      </c>
      <c r="SED165" s="10">
        <f>general_device_image.description</f>
        <v>0</v>
      </c>
      <c r="SEE165" s="10">
        <f>general_device_image.description</f>
        <v>0</v>
      </c>
      <c r="SEF165" s="10">
        <f>general_device_image.description</f>
        <v>0</v>
      </c>
      <c r="SEG165" s="10">
        <f>general_device_image.description</f>
        <v>0</v>
      </c>
      <c r="SEH165" s="10">
        <f>general_device_image.description</f>
        <v>0</v>
      </c>
      <c r="SEI165" s="10">
        <f>general_device_image.description</f>
        <v>0</v>
      </c>
      <c r="SEJ165" s="10">
        <f>general_device_image.description</f>
        <v>0</v>
      </c>
      <c r="SEK165" s="10">
        <f>general_device_image.description</f>
        <v>0</v>
      </c>
      <c r="SEL165" s="10">
        <f>general_device_image.description</f>
        <v>0</v>
      </c>
      <c r="SEM165" s="10">
        <f>general_device_image.description</f>
        <v>0</v>
      </c>
      <c r="SEN165" s="10">
        <f>general_device_image.description</f>
        <v>0</v>
      </c>
      <c r="SEO165" s="10">
        <f>general_device_image.description</f>
        <v>0</v>
      </c>
      <c r="SEP165" s="10">
        <f>general_device_image.description</f>
        <v>0</v>
      </c>
      <c r="SEQ165" s="10">
        <f>general_device_image.description</f>
        <v>0</v>
      </c>
      <c r="SER165" s="10">
        <f>general_device_image.description</f>
        <v>0</v>
      </c>
      <c r="SES165" s="10">
        <f>general_device_image.description</f>
        <v>0</v>
      </c>
      <c r="SET165" s="10">
        <f>general_device_image.description</f>
        <v>0</v>
      </c>
      <c r="SEU165" s="10">
        <f>general_device_image.description</f>
        <v>0</v>
      </c>
      <c r="SEV165" s="10">
        <f>general_device_image.description</f>
        <v>0</v>
      </c>
      <c r="SEW165" s="10">
        <f>general_device_image.description</f>
        <v>0</v>
      </c>
      <c r="SEX165" s="10">
        <f>general_device_image.description</f>
        <v>0</v>
      </c>
      <c r="SEY165" s="10">
        <f>general_device_image.description</f>
        <v>0</v>
      </c>
      <c r="SEZ165" s="10">
        <f>general_device_image.description</f>
        <v>0</v>
      </c>
      <c r="SFA165" s="10">
        <f>general_device_image.description</f>
        <v>0</v>
      </c>
      <c r="SFB165" s="10">
        <f>general_device_image.description</f>
        <v>0</v>
      </c>
      <c r="SFC165" s="10">
        <f>general_device_image.description</f>
        <v>0</v>
      </c>
      <c r="SFD165" s="10">
        <f>general_device_image.description</f>
        <v>0</v>
      </c>
      <c r="SFE165" s="10">
        <f>general_device_image.description</f>
        <v>0</v>
      </c>
      <c r="SFF165" s="10">
        <f>general_device_image.description</f>
        <v>0</v>
      </c>
      <c r="SFG165" s="10">
        <f>general_device_image.description</f>
        <v>0</v>
      </c>
      <c r="SFH165" s="10">
        <f>general_device_image.description</f>
        <v>0</v>
      </c>
      <c r="SFI165" s="10">
        <f>general_device_image.description</f>
        <v>0</v>
      </c>
      <c r="SFJ165" s="10">
        <f>general_device_image.description</f>
        <v>0</v>
      </c>
      <c r="SFK165" s="10">
        <f>general_device_image.description</f>
        <v>0</v>
      </c>
      <c r="SFL165" s="10">
        <f>general_device_image.description</f>
        <v>0</v>
      </c>
      <c r="SFM165" s="10">
        <f>general_device_image.description</f>
        <v>0</v>
      </c>
      <c r="SFN165" s="10">
        <f>general_device_image.description</f>
        <v>0</v>
      </c>
      <c r="SFO165" s="10">
        <f>general_device_image.description</f>
        <v>0</v>
      </c>
      <c r="SFP165" s="10">
        <f>general_device_image.description</f>
        <v>0</v>
      </c>
      <c r="SFQ165" s="10">
        <f>general_device_image.description</f>
        <v>0</v>
      </c>
      <c r="SFR165" s="10">
        <f>general_device_image.description</f>
        <v>0</v>
      </c>
      <c r="SFS165" s="10">
        <f>general_device_image.description</f>
        <v>0</v>
      </c>
      <c r="SFT165" s="10">
        <f>general_device_image.description</f>
        <v>0</v>
      </c>
      <c r="SFU165" s="10">
        <f>general_device_image.description</f>
        <v>0</v>
      </c>
      <c r="SFV165" s="10">
        <f>general_device_image.description</f>
        <v>0</v>
      </c>
      <c r="SFW165" s="10">
        <f>general_device_image.description</f>
        <v>0</v>
      </c>
      <c r="SFX165" s="10">
        <f>general_device_image.description</f>
        <v>0</v>
      </c>
      <c r="SFY165" s="10">
        <f>general_device_image.description</f>
        <v>0</v>
      </c>
      <c r="SFZ165" s="10">
        <f>general_device_image.description</f>
        <v>0</v>
      </c>
      <c r="SGA165" s="10">
        <f>general_device_image.description</f>
        <v>0</v>
      </c>
      <c r="SGB165" s="10">
        <f>general_device_image.description</f>
        <v>0</v>
      </c>
      <c r="SGC165" s="10">
        <f>general_device_image.description</f>
        <v>0</v>
      </c>
      <c r="SGD165" s="10">
        <f>general_device_image.description</f>
        <v>0</v>
      </c>
      <c r="SGE165" s="10">
        <f>general_device_image.description</f>
        <v>0</v>
      </c>
      <c r="SGF165" s="10">
        <f>general_device_image.description</f>
        <v>0</v>
      </c>
      <c r="SGG165" s="10">
        <f>general_device_image.description</f>
        <v>0</v>
      </c>
      <c r="SGH165" s="10">
        <f>general_device_image.description</f>
        <v>0</v>
      </c>
      <c r="SGI165" s="10">
        <f>general_device_image.description</f>
        <v>0</v>
      </c>
      <c r="SGJ165" s="10">
        <f>general_device_image.description</f>
        <v>0</v>
      </c>
      <c r="SGK165" s="10">
        <f>general_device_image.description</f>
        <v>0</v>
      </c>
      <c r="SGL165" s="10">
        <f>general_device_image.description</f>
        <v>0</v>
      </c>
      <c r="SGM165" s="10">
        <f>general_device_image.description</f>
        <v>0</v>
      </c>
      <c r="SGN165" s="10">
        <f>general_device_image.description</f>
        <v>0</v>
      </c>
      <c r="SGO165" s="10">
        <f>general_device_image.description</f>
        <v>0</v>
      </c>
      <c r="SGP165" s="10">
        <f>general_device_image.description</f>
        <v>0</v>
      </c>
      <c r="SGQ165" s="10">
        <f>general_device_image.description</f>
        <v>0</v>
      </c>
      <c r="SGR165" s="10">
        <f>general_device_image.description</f>
        <v>0</v>
      </c>
      <c r="SGS165" s="10">
        <f>general_device_image.description</f>
        <v>0</v>
      </c>
      <c r="SGT165" s="10">
        <f>general_device_image.description</f>
        <v>0</v>
      </c>
      <c r="SGU165" s="10">
        <f>general_device_image.description</f>
        <v>0</v>
      </c>
      <c r="SGV165" s="10">
        <f>general_device_image.description</f>
        <v>0</v>
      </c>
      <c r="SGW165" s="10">
        <f>general_device_image.description</f>
        <v>0</v>
      </c>
      <c r="SGX165" s="10">
        <f>general_device_image.description</f>
        <v>0</v>
      </c>
      <c r="SGY165" s="10">
        <f>general_device_image.description</f>
        <v>0</v>
      </c>
      <c r="SGZ165" s="10">
        <f>general_device_image.description</f>
        <v>0</v>
      </c>
      <c r="SHA165" s="10">
        <f>general_device_image.description</f>
        <v>0</v>
      </c>
      <c r="SHB165" s="10">
        <f>general_device_image.description</f>
        <v>0</v>
      </c>
      <c r="SHC165" s="10">
        <f>general_device_image.description</f>
        <v>0</v>
      </c>
      <c r="SHD165" s="10">
        <f>general_device_image.description</f>
        <v>0</v>
      </c>
      <c r="SHE165" s="10">
        <f>general_device_image.description</f>
        <v>0</v>
      </c>
      <c r="SHF165" s="10">
        <f>general_device_image.description</f>
        <v>0</v>
      </c>
      <c r="SHG165" s="10">
        <f>general_device_image.description</f>
        <v>0</v>
      </c>
      <c r="SHH165" s="10">
        <f>general_device_image.description</f>
        <v>0</v>
      </c>
      <c r="SHI165" s="10">
        <f>general_device_image.description</f>
        <v>0</v>
      </c>
      <c r="SHJ165" s="10">
        <f>general_device_image.description</f>
        <v>0</v>
      </c>
      <c r="SHK165" s="10">
        <f>general_device_image.description</f>
        <v>0</v>
      </c>
      <c r="SHL165" s="10">
        <f>general_device_image.description</f>
        <v>0</v>
      </c>
      <c r="SHM165" s="10">
        <f>general_device_image.description</f>
        <v>0</v>
      </c>
      <c r="SHN165" s="10">
        <f>general_device_image.description</f>
        <v>0</v>
      </c>
      <c r="SHO165" s="10">
        <f>general_device_image.description</f>
        <v>0</v>
      </c>
      <c r="SHP165" s="10">
        <f>general_device_image.description</f>
        <v>0</v>
      </c>
      <c r="SHQ165" s="10">
        <f>general_device_image.description</f>
        <v>0</v>
      </c>
      <c r="SHR165" s="10">
        <f>general_device_image.description</f>
        <v>0</v>
      </c>
      <c r="SHS165" s="10">
        <f>general_device_image.description</f>
        <v>0</v>
      </c>
      <c r="SHT165" s="10">
        <f>general_device_image.description</f>
        <v>0</v>
      </c>
      <c r="SHU165" s="10">
        <f>general_device_image.description</f>
        <v>0</v>
      </c>
      <c r="SHV165" s="10">
        <f>general_device_image.description</f>
        <v>0</v>
      </c>
      <c r="SHW165" s="10">
        <f>general_device_image.description</f>
        <v>0</v>
      </c>
      <c r="SHX165" s="10">
        <f>general_device_image.description</f>
        <v>0</v>
      </c>
      <c r="SHY165" s="10">
        <f>general_device_image.description</f>
        <v>0</v>
      </c>
      <c r="SHZ165" s="10">
        <f>general_device_image.description</f>
        <v>0</v>
      </c>
      <c r="SIA165" s="10">
        <f>general_device_image.description</f>
        <v>0</v>
      </c>
      <c r="SIB165" s="10">
        <f>general_device_image.description</f>
        <v>0</v>
      </c>
      <c r="SIC165" s="10">
        <f>general_device_image.description</f>
        <v>0</v>
      </c>
      <c r="SID165" s="10">
        <f>general_device_image.description</f>
        <v>0</v>
      </c>
      <c r="SIE165" s="10">
        <f>general_device_image.description</f>
        <v>0</v>
      </c>
      <c r="SIF165" s="10">
        <f>general_device_image.description</f>
        <v>0</v>
      </c>
      <c r="SIG165" s="10">
        <f>general_device_image.description</f>
        <v>0</v>
      </c>
      <c r="SIH165" s="10">
        <f>general_device_image.description</f>
        <v>0</v>
      </c>
      <c r="SII165" s="10">
        <f>general_device_image.description</f>
        <v>0</v>
      </c>
      <c r="SIJ165" s="10">
        <f>general_device_image.description</f>
        <v>0</v>
      </c>
      <c r="SIK165" s="10">
        <f>general_device_image.description</f>
        <v>0</v>
      </c>
      <c r="SIL165" s="10">
        <f>general_device_image.description</f>
        <v>0</v>
      </c>
      <c r="SIM165" s="10">
        <f>general_device_image.description</f>
        <v>0</v>
      </c>
      <c r="SIN165" s="10">
        <f>general_device_image.description</f>
        <v>0</v>
      </c>
      <c r="SIO165" s="10">
        <f>general_device_image.description</f>
        <v>0</v>
      </c>
      <c r="SIP165" s="10">
        <f>general_device_image.description</f>
        <v>0</v>
      </c>
      <c r="SIQ165" s="10">
        <f>general_device_image.description</f>
        <v>0</v>
      </c>
      <c r="SIR165" s="10">
        <f>general_device_image.description</f>
        <v>0</v>
      </c>
      <c r="SIS165" s="10">
        <f>general_device_image.description</f>
        <v>0</v>
      </c>
      <c r="SIT165" s="10">
        <f>general_device_image.description</f>
        <v>0</v>
      </c>
      <c r="SIU165" s="10">
        <f>general_device_image.description</f>
        <v>0</v>
      </c>
      <c r="SIV165" s="10">
        <f>general_device_image.description</f>
        <v>0</v>
      </c>
      <c r="SIW165" s="10">
        <f>general_device_image.description</f>
        <v>0</v>
      </c>
      <c r="SIX165" s="10">
        <f>general_device_image.description</f>
        <v>0</v>
      </c>
      <c r="SIY165" s="10">
        <f>general_device_image.description</f>
        <v>0</v>
      </c>
      <c r="SIZ165" s="10">
        <f>general_device_image.description</f>
        <v>0</v>
      </c>
      <c r="SJA165" s="10">
        <f>general_device_image.description</f>
        <v>0</v>
      </c>
      <c r="SJB165" s="10">
        <f>general_device_image.description</f>
        <v>0</v>
      </c>
      <c r="SJC165" s="10">
        <f>general_device_image.description</f>
        <v>0</v>
      </c>
      <c r="SJD165" s="10">
        <f>general_device_image.description</f>
        <v>0</v>
      </c>
      <c r="SJE165" s="10">
        <f>general_device_image.description</f>
        <v>0</v>
      </c>
      <c r="SJF165" s="10">
        <f>general_device_image.description</f>
        <v>0</v>
      </c>
      <c r="SJG165" s="10">
        <f>general_device_image.description</f>
        <v>0</v>
      </c>
      <c r="SJH165" s="10">
        <f>general_device_image.description</f>
        <v>0</v>
      </c>
      <c r="SJI165" s="10">
        <f>general_device_image.description</f>
        <v>0</v>
      </c>
      <c r="SJJ165" s="10">
        <f>general_device_image.description</f>
        <v>0</v>
      </c>
      <c r="SJK165" s="10">
        <f>general_device_image.description</f>
        <v>0</v>
      </c>
      <c r="SJL165" s="10">
        <f>general_device_image.description</f>
        <v>0</v>
      </c>
      <c r="SJM165" s="10">
        <f>general_device_image.description</f>
        <v>0</v>
      </c>
      <c r="SJN165" s="10">
        <f>general_device_image.description</f>
        <v>0</v>
      </c>
      <c r="SJO165" s="10">
        <f>general_device_image.description</f>
        <v>0</v>
      </c>
      <c r="SJP165" s="10">
        <f>general_device_image.description</f>
        <v>0</v>
      </c>
      <c r="SJQ165" s="10">
        <f>general_device_image.description</f>
        <v>0</v>
      </c>
      <c r="SJR165" s="10">
        <f>general_device_image.description</f>
        <v>0</v>
      </c>
      <c r="SJS165" s="10">
        <f>general_device_image.description</f>
        <v>0</v>
      </c>
      <c r="SJT165" s="10">
        <f>general_device_image.description</f>
        <v>0</v>
      </c>
      <c r="SJU165" s="10">
        <f>general_device_image.description</f>
        <v>0</v>
      </c>
      <c r="SJV165" s="10">
        <f>general_device_image.description</f>
        <v>0</v>
      </c>
      <c r="SJW165" s="10">
        <f>general_device_image.description</f>
        <v>0</v>
      </c>
      <c r="SJX165" s="10">
        <f>general_device_image.description</f>
        <v>0</v>
      </c>
      <c r="SJY165" s="10">
        <f>general_device_image.description</f>
        <v>0</v>
      </c>
      <c r="SJZ165" s="10">
        <f>general_device_image.description</f>
        <v>0</v>
      </c>
      <c r="SKA165" s="10">
        <f>general_device_image.description</f>
        <v>0</v>
      </c>
      <c r="SKB165" s="10">
        <f>general_device_image.description</f>
        <v>0</v>
      </c>
      <c r="SKC165" s="10">
        <f>general_device_image.description</f>
        <v>0</v>
      </c>
      <c r="SKD165" s="10">
        <f>general_device_image.description</f>
        <v>0</v>
      </c>
      <c r="SKE165" s="10">
        <f>general_device_image.description</f>
        <v>0</v>
      </c>
      <c r="SKF165" s="10">
        <f>general_device_image.description</f>
        <v>0</v>
      </c>
      <c r="SKG165" s="10">
        <f>general_device_image.description</f>
        <v>0</v>
      </c>
      <c r="SKH165" s="10">
        <f>general_device_image.description</f>
        <v>0</v>
      </c>
      <c r="SKI165" s="10">
        <f>general_device_image.description</f>
        <v>0</v>
      </c>
      <c r="SKJ165" s="10">
        <f>general_device_image.description</f>
        <v>0</v>
      </c>
      <c r="SKK165" s="10">
        <f>general_device_image.description</f>
        <v>0</v>
      </c>
      <c r="SKL165" s="10">
        <f>general_device_image.description</f>
        <v>0</v>
      </c>
      <c r="SKM165" s="10">
        <f>general_device_image.description</f>
        <v>0</v>
      </c>
      <c r="SKN165" s="10">
        <f>general_device_image.description</f>
        <v>0</v>
      </c>
      <c r="SKO165" s="10">
        <f>general_device_image.description</f>
        <v>0</v>
      </c>
      <c r="SKP165" s="10">
        <f>general_device_image.description</f>
        <v>0</v>
      </c>
      <c r="SKQ165" s="10">
        <f>general_device_image.description</f>
        <v>0</v>
      </c>
      <c r="SKR165" s="10">
        <f>general_device_image.description</f>
        <v>0</v>
      </c>
      <c r="SKS165" s="10">
        <f>general_device_image.description</f>
        <v>0</v>
      </c>
      <c r="SKT165" s="10">
        <f>general_device_image.description</f>
        <v>0</v>
      </c>
      <c r="SKU165" s="10">
        <f>general_device_image.description</f>
        <v>0</v>
      </c>
      <c r="SKV165" s="10">
        <f>general_device_image.description</f>
        <v>0</v>
      </c>
      <c r="SKW165" s="10">
        <f>general_device_image.description</f>
        <v>0</v>
      </c>
      <c r="SKX165" s="10">
        <f>general_device_image.description</f>
        <v>0</v>
      </c>
      <c r="SKY165" s="10">
        <f>general_device_image.description</f>
        <v>0</v>
      </c>
      <c r="SKZ165" s="10">
        <f>general_device_image.description</f>
        <v>0</v>
      </c>
      <c r="SLA165" s="10">
        <f>general_device_image.description</f>
        <v>0</v>
      </c>
      <c r="SLB165" s="10">
        <f>general_device_image.description</f>
        <v>0</v>
      </c>
      <c r="SLC165" s="10">
        <f>general_device_image.description</f>
        <v>0</v>
      </c>
      <c r="SLD165" s="10">
        <f>general_device_image.description</f>
        <v>0</v>
      </c>
      <c r="SLE165" s="10">
        <f>general_device_image.description</f>
        <v>0</v>
      </c>
      <c r="SLF165" s="10">
        <f>general_device_image.description</f>
        <v>0</v>
      </c>
      <c r="SLG165" s="10">
        <f>general_device_image.description</f>
        <v>0</v>
      </c>
      <c r="SLH165" s="10">
        <f>general_device_image.description</f>
        <v>0</v>
      </c>
      <c r="SLI165" s="10">
        <f>general_device_image.description</f>
        <v>0</v>
      </c>
      <c r="SLJ165" s="10">
        <f>general_device_image.description</f>
        <v>0</v>
      </c>
      <c r="SLK165" s="10">
        <f>general_device_image.description</f>
        <v>0</v>
      </c>
      <c r="SLL165" s="10">
        <f>general_device_image.description</f>
        <v>0</v>
      </c>
      <c r="SLM165" s="10">
        <f>general_device_image.description</f>
        <v>0</v>
      </c>
      <c r="SLN165" s="10">
        <f>general_device_image.description</f>
        <v>0</v>
      </c>
      <c r="SLO165" s="10">
        <f>general_device_image.description</f>
        <v>0</v>
      </c>
      <c r="SLP165" s="10">
        <f>general_device_image.description</f>
        <v>0</v>
      </c>
      <c r="SLQ165" s="10">
        <f>general_device_image.description</f>
        <v>0</v>
      </c>
      <c r="SLR165" s="10">
        <f>general_device_image.description</f>
        <v>0</v>
      </c>
      <c r="SLS165" s="10">
        <f>general_device_image.description</f>
        <v>0</v>
      </c>
      <c r="SLT165" s="10">
        <f>general_device_image.description</f>
        <v>0</v>
      </c>
      <c r="SLU165" s="10">
        <f>general_device_image.description</f>
        <v>0</v>
      </c>
      <c r="SLV165" s="10">
        <f>general_device_image.description</f>
        <v>0</v>
      </c>
      <c r="SLW165" s="10">
        <f>general_device_image.description</f>
        <v>0</v>
      </c>
      <c r="SLX165" s="10">
        <f>general_device_image.description</f>
        <v>0</v>
      </c>
      <c r="SLY165" s="10">
        <f>general_device_image.description</f>
        <v>0</v>
      </c>
      <c r="SLZ165" s="10">
        <f>general_device_image.description</f>
        <v>0</v>
      </c>
      <c r="SMA165" s="10">
        <f>general_device_image.description</f>
        <v>0</v>
      </c>
      <c r="SMB165" s="10">
        <f>general_device_image.description</f>
        <v>0</v>
      </c>
      <c r="SMC165" s="10">
        <f>general_device_image.description</f>
        <v>0</v>
      </c>
      <c r="SMD165" s="10">
        <f>general_device_image.description</f>
        <v>0</v>
      </c>
      <c r="SME165" s="10">
        <f>general_device_image.description</f>
        <v>0</v>
      </c>
      <c r="SMF165" s="10">
        <f>general_device_image.description</f>
        <v>0</v>
      </c>
      <c r="SMG165" s="10">
        <f>general_device_image.description</f>
        <v>0</v>
      </c>
      <c r="SMH165" s="10">
        <f>general_device_image.description</f>
        <v>0</v>
      </c>
      <c r="SMI165" s="10">
        <f>general_device_image.description</f>
        <v>0</v>
      </c>
      <c r="SMJ165" s="10">
        <f>general_device_image.description</f>
        <v>0</v>
      </c>
      <c r="SMK165" s="10">
        <f>general_device_image.description</f>
        <v>0</v>
      </c>
      <c r="SML165" s="10">
        <f>general_device_image.description</f>
        <v>0</v>
      </c>
      <c r="SMM165" s="10">
        <f>general_device_image.description</f>
        <v>0</v>
      </c>
      <c r="SMN165" s="10">
        <f>general_device_image.description</f>
        <v>0</v>
      </c>
      <c r="SMO165" s="10">
        <f>general_device_image.description</f>
        <v>0</v>
      </c>
      <c r="SMP165" s="10">
        <f>general_device_image.description</f>
        <v>0</v>
      </c>
      <c r="SMQ165" s="10">
        <f>general_device_image.description</f>
        <v>0</v>
      </c>
      <c r="SMR165" s="10">
        <f>general_device_image.description</f>
        <v>0</v>
      </c>
      <c r="SMS165" s="10">
        <f>general_device_image.description</f>
        <v>0</v>
      </c>
      <c r="SMT165" s="10">
        <f>general_device_image.description</f>
        <v>0</v>
      </c>
      <c r="SMU165" s="10">
        <f>general_device_image.description</f>
        <v>0</v>
      </c>
      <c r="SMV165" s="10">
        <f>general_device_image.description</f>
        <v>0</v>
      </c>
      <c r="SMW165" s="10">
        <f>general_device_image.description</f>
        <v>0</v>
      </c>
      <c r="SMX165" s="10">
        <f>general_device_image.description</f>
        <v>0</v>
      </c>
      <c r="SMY165" s="10">
        <f>general_device_image.description</f>
        <v>0</v>
      </c>
      <c r="SMZ165" s="10">
        <f>general_device_image.description</f>
        <v>0</v>
      </c>
      <c r="SNA165" s="10">
        <f>general_device_image.description</f>
        <v>0</v>
      </c>
      <c r="SNB165" s="10">
        <f>general_device_image.description</f>
        <v>0</v>
      </c>
      <c r="SNC165" s="10">
        <f>general_device_image.description</f>
        <v>0</v>
      </c>
      <c r="SND165" s="10">
        <f>general_device_image.description</f>
        <v>0</v>
      </c>
      <c r="SNE165" s="10">
        <f>general_device_image.description</f>
        <v>0</v>
      </c>
      <c r="SNF165" s="10">
        <f>general_device_image.description</f>
        <v>0</v>
      </c>
      <c r="SNG165" s="10">
        <f>general_device_image.description</f>
        <v>0</v>
      </c>
      <c r="SNH165" s="10">
        <f>general_device_image.description</f>
        <v>0</v>
      </c>
      <c r="SNI165" s="10">
        <f>general_device_image.description</f>
        <v>0</v>
      </c>
      <c r="SNJ165" s="10">
        <f>general_device_image.description</f>
        <v>0</v>
      </c>
      <c r="SNK165" s="10">
        <f>general_device_image.description</f>
        <v>0</v>
      </c>
      <c r="SNL165" s="10">
        <f>general_device_image.description</f>
        <v>0</v>
      </c>
      <c r="SNM165" s="10">
        <f>general_device_image.description</f>
        <v>0</v>
      </c>
      <c r="SNN165" s="10">
        <f>general_device_image.description</f>
        <v>0</v>
      </c>
      <c r="SNO165" s="10">
        <f>general_device_image.description</f>
        <v>0</v>
      </c>
      <c r="SNP165" s="10">
        <f>general_device_image.description</f>
        <v>0</v>
      </c>
      <c r="SNQ165" s="10">
        <f>general_device_image.description</f>
        <v>0</v>
      </c>
      <c r="SNR165" s="10">
        <f>general_device_image.description</f>
        <v>0</v>
      </c>
      <c r="SNS165" s="10">
        <f>general_device_image.description</f>
        <v>0</v>
      </c>
      <c r="SNT165" s="10">
        <f>general_device_image.description</f>
        <v>0</v>
      </c>
      <c r="SNU165" s="10">
        <f>general_device_image.description</f>
        <v>0</v>
      </c>
      <c r="SNV165" s="10">
        <f>general_device_image.description</f>
        <v>0</v>
      </c>
      <c r="SNW165" s="10">
        <f>general_device_image.description</f>
        <v>0</v>
      </c>
      <c r="SNX165" s="10">
        <f>general_device_image.description</f>
        <v>0</v>
      </c>
      <c r="SNY165" s="10">
        <f>general_device_image.description</f>
        <v>0</v>
      </c>
      <c r="SNZ165" s="10">
        <f>general_device_image.description</f>
        <v>0</v>
      </c>
      <c r="SOA165" s="10">
        <f>general_device_image.description</f>
        <v>0</v>
      </c>
      <c r="SOB165" s="10">
        <f>general_device_image.description</f>
        <v>0</v>
      </c>
      <c r="SOC165" s="10">
        <f>general_device_image.description</f>
        <v>0</v>
      </c>
      <c r="SOD165" s="10">
        <f>general_device_image.description</f>
        <v>0</v>
      </c>
      <c r="SOE165" s="10">
        <f>general_device_image.description</f>
        <v>0</v>
      </c>
      <c r="SOF165" s="10">
        <f>general_device_image.description</f>
        <v>0</v>
      </c>
      <c r="SOG165" s="10">
        <f>general_device_image.description</f>
        <v>0</v>
      </c>
      <c r="SOH165" s="10">
        <f>general_device_image.description</f>
        <v>0</v>
      </c>
      <c r="SOI165" s="10">
        <f>general_device_image.description</f>
        <v>0</v>
      </c>
      <c r="SOJ165" s="10">
        <f>general_device_image.description</f>
        <v>0</v>
      </c>
      <c r="SOK165" s="10">
        <f>general_device_image.description</f>
        <v>0</v>
      </c>
      <c r="SOL165" s="10">
        <f>general_device_image.description</f>
        <v>0</v>
      </c>
      <c r="SOM165" s="10">
        <f>general_device_image.description</f>
        <v>0</v>
      </c>
      <c r="SON165" s="10">
        <f>general_device_image.description</f>
        <v>0</v>
      </c>
      <c r="SOO165" s="10">
        <f>general_device_image.description</f>
        <v>0</v>
      </c>
      <c r="SOP165" s="10">
        <f>general_device_image.description</f>
        <v>0</v>
      </c>
      <c r="SOQ165" s="10">
        <f>general_device_image.description</f>
        <v>0</v>
      </c>
      <c r="SOR165" s="10">
        <f>general_device_image.description</f>
        <v>0</v>
      </c>
      <c r="SOS165" s="10">
        <f>general_device_image.description</f>
        <v>0</v>
      </c>
      <c r="SOT165" s="10">
        <f>general_device_image.description</f>
        <v>0</v>
      </c>
      <c r="SOU165" s="10">
        <f>general_device_image.description</f>
        <v>0</v>
      </c>
      <c r="SOV165" s="10">
        <f>general_device_image.description</f>
        <v>0</v>
      </c>
      <c r="SOW165" s="10">
        <f>general_device_image.description</f>
        <v>0</v>
      </c>
      <c r="SOX165" s="10">
        <f>general_device_image.description</f>
        <v>0</v>
      </c>
      <c r="SOY165" s="10">
        <f>general_device_image.description</f>
        <v>0</v>
      </c>
      <c r="SOZ165" s="10">
        <f>general_device_image.description</f>
        <v>0</v>
      </c>
      <c r="SPA165" s="10">
        <f>general_device_image.description</f>
        <v>0</v>
      </c>
      <c r="SPB165" s="10">
        <f>general_device_image.description</f>
        <v>0</v>
      </c>
      <c r="SPC165" s="10">
        <f>general_device_image.description</f>
        <v>0</v>
      </c>
      <c r="SPD165" s="10">
        <f>general_device_image.description</f>
        <v>0</v>
      </c>
      <c r="SPE165" s="10">
        <f>general_device_image.description</f>
        <v>0</v>
      </c>
      <c r="SPF165" s="10">
        <f>general_device_image.description</f>
        <v>0</v>
      </c>
      <c r="SPG165" s="10">
        <f>general_device_image.description</f>
        <v>0</v>
      </c>
      <c r="SPH165" s="10">
        <f>general_device_image.description</f>
        <v>0</v>
      </c>
      <c r="SPI165" s="10">
        <f>general_device_image.description</f>
        <v>0</v>
      </c>
      <c r="SPJ165" s="10">
        <f>general_device_image.description</f>
        <v>0</v>
      </c>
      <c r="SPK165" s="10">
        <f>general_device_image.description</f>
        <v>0</v>
      </c>
      <c r="SPL165" s="10">
        <f>general_device_image.description</f>
        <v>0</v>
      </c>
      <c r="SPM165" s="10">
        <f>general_device_image.description</f>
        <v>0</v>
      </c>
      <c r="SPN165" s="10">
        <f>general_device_image.description</f>
        <v>0</v>
      </c>
      <c r="SPO165" s="10">
        <f>general_device_image.description</f>
        <v>0</v>
      </c>
      <c r="SPP165" s="10">
        <f>general_device_image.description</f>
        <v>0</v>
      </c>
      <c r="SPQ165" s="10">
        <f>general_device_image.description</f>
        <v>0</v>
      </c>
      <c r="SPR165" s="10">
        <f>general_device_image.description</f>
        <v>0</v>
      </c>
      <c r="SPS165" s="10">
        <f>general_device_image.description</f>
        <v>0</v>
      </c>
      <c r="SPT165" s="10">
        <f>general_device_image.description</f>
        <v>0</v>
      </c>
      <c r="SPU165" s="10">
        <f>general_device_image.description</f>
        <v>0</v>
      </c>
      <c r="SPV165" s="10">
        <f>general_device_image.description</f>
        <v>0</v>
      </c>
      <c r="SPW165" s="10">
        <f>general_device_image.description</f>
        <v>0</v>
      </c>
      <c r="SPX165" s="10">
        <f>general_device_image.description</f>
        <v>0</v>
      </c>
      <c r="SPY165" s="10">
        <f>general_device_image.description</f>
        <v>0</v>
      </c>
      <c r="SPZ165" s="10">
        <f>general_device_image.description</f>
        <v>0</v>
      </c>
      <c r="SQA165" s="10">
        <f>general_device_image.description</f>
        <v>0</v>
      </c>
      <c r="SQB165" s="10">
        <f>general_device_image.description</f>
        <v>0</v>
      </c>
      <c r="SQC165" s="10">
        <f>general_device_image.description</f>
        <v>0</v>
      </c>
      <c r="SQD165" s="10">
        <f>general_device_image.description</f>
        <v>0</v>
      </c>
      <c r="SQE165" s="10">
        <f>general_device_image.description</f>
        <v>0</v>
      </c>
      <c r="SQF165" s="10">
        <f>general_device_image.description</f>
        <v>0</v>
      </c>
      <c r="SQG165" s="10">
        <f>general_device_image.description</f>
        <v>0</v>
      </c>
      <c r="SQH165" s="10">
        <f>general_device_image.description</f>
        <v>0</v>
      </c>
      <c r="SQI165" s="10">
        <f>general_device_image.description</f>
        <v>0</v>
      </c>
      <c r="SQJ165" s="10">
        <f>general_device_image.description</f>
        <v>0</v>
      </c>
      <c r="SQK165" s="10">
        <f>general_device_image.description</f>
        <v>0</v>
      </c>
      <c r="SQL165" s="10">
        <f>general_device_image.description</f>
        <v>0</v>
      </c>
      <c r="SQM165" s="10">
        <f>general_device_image.description</f>
        <v>0</v>
      </c>
      <c r="SQN165" s="10">
        <f>general_device_image.description</f>
        <v>0</v>
      </c>
      <c r="SQO165" s="10">
        <f>general_device_image.description</f>
        <v>0</v>
      </c>
      <c r="SQP165" s="10">
        <f>general_device_image.description</f>
        <v>0</v>
      </c>
      <c r="SQQ165" s="10">
        <f>general_device_image.description</f>
        <v>0</v>
      </c>
      <c r="SQR165" s="10">
        <f>general_device_image.description</f>
        <v>0</v>
      </c>
      <c r="SQS165" s="10">
        <f>general_device_image.description</f>
        <v>0</v>
      </c>
      <c r="SQT165" s="10">
        <f>general_device_image.description</f>
        <v>0</v>
      </c>
      <c r="SQU165" s="10">
        <f>general_device_image.description</f>
        <v>0</v>
      </c>
      <c r="SQV165" s="10">
        <f>general_device_image.description</f>
        <v>0</v>
      </c>
      <c r="SQW165" s="10">
        <f>general_device_image.description</f>
        <v>0</v>
      </c>
      <c r="SQX165" s="10">
        <f>general_device_image.description</f>
        <v>0</v>
      </c>
      <c r="SQY165" s="10">
        <f>general_device_image.description</f>
        <v>0</v>
      </c>
      <c r="SQZ165" s="10">
        <f>general_device_image.description</f>
        <v>0</v>
      </c>
      <c r="SRA165" s="10">
        <f>general_device_image.description</f>
        <v>0</v>
      </c>
      <c r="SRB165" s="10">
        <f>general_device_image.description</f>
        <v>0</v>
      </c>
      <c r="SRC165" s="10">
        <f>general_device_image.description</f>
        <v>0</v>
      </c>
      <c r="SRD165" s="10">
        <f>general_device_image.description</f>
        <v>0</v>
      </c>
      <c r="SRE165" s="10">
        <f>general_device_image.description</f>
        <v>0</v>
      </c>
      <c r="SRF165" s="10">
        <f>general_device_image.description</f>
        <v>0</v>
      </c>
      <c r="SRG165" s="10">
        <f>general_device_image.description</f>
        <v>0</v>
      </c>
      <c r="SRH165" s="10">
        <f>general_device_image.description</f>
        <v>0</v>
      </c>
      <c r="SRI165" s="10">
        <f>general_device_image.description</f>
        <v>0</v>
      </c>
      <c r="SRJ165" s="10">
        <f>general_device_image.description</f>
        <v>0</v>
      </c>
      <c r="SRK165" s="10">
        <f>general_device_image.description</f>
        <v>0</v>
      </c>
      <c r="SRL165" s="10">
        <f>general_device_image.description</f>
        <v>0</v>
      </c>
      <c r="SRM165" s="10">
        <f>general_device_image.description</f>
        <v>0</v>
      </c>
      <c r="SRN165" s="10">
        <f>general_device_image.description</f>
        <v>0</v>
      </c>
      <c r="SRO165" s="10">
        <f>general_device_image.description</f>
        <v>0</v>
      </c>
      <c r="SRP165" s="10">
        <f>general_device_image.description</f>
        <v>0</v>
      </c>
      <c r="SRQ165" s="10">
        <f>general_device_image.description</f>
        <v>0</v>
      </c>
      <c r="SRR165" s="10">
        <f>general_device_image.description</f>
        <v>0</v>
      </c>
      <c r="SRS165" s="10">
        <f>general_device_image.description</f>
        <v>0</v>
      </c>
      <c r="SRT165" s="10">
        <f>general_device_image.description</f>
        <v>0</v>
      </c>
      <c r="SRU165" s="10">
        <f>general_device_image.description</f>
        <v>0</v>
      </c>
      <c r="SRV165" s="10">
        <f>general_device_image.description</f>
        <v>0</v>
      </c>
      <c r="SRW165" s="10">
        <f>general_device_image.description</f>
        <v>0</v>
      </c>
      <c r="SRX165" s="10">
        <f>general_device_image.description</f>
        <v>0</v>
      </c>
      <c r="SRY165" s="10">
        <f>general_device_image.description</f>
        <v>0</v>
      </c>
      <c r="SRZ165" s="10">
        <f>general_device_image.description</f>
        <v>0</v>
      </c>
      <c r="SSA165" s="10">
        <f>general_device_image.description</f>
        <v>0</v>
      </c>
      <c r="SSB165" s="10">
        <f>general_device_image.description</f>
        <v>0</v>
      </c>
      <c r="SSC165" s="10">
        <f>general_device_image.description</f>
        <v>0</v>
      </c>
      <c r="SSD165" s="10">
        <f>general_device_image.description</f>
        <v>0</v>
      </c>
      <c r="SSE165" s="10">
        <f>general_device_image.description</f>
        <v>0</v>
      </c>
      <c r="SSF165" s="10">
        <f>general_device_image.description</f>
        <v>0</v>
      </c>
      <c r="SSG165" s="10">
        <f>general_device_image.description</f>
        <v>0</v>
      </c>
      <c r="SSH165" s="10">
        <f>general_device_image.description</f>
        <v>0</v>
      </c>
      <c r="SSI165" s="10">
        <f>general_device_image.description</f>
        <v>0</v>
      </c>
      <c r="SSJ165" s="10">
        <f>general_device_image.description</f>
        <v>0</v>
      </c>
      <c r="SSK165" s="10">
        <f>general_device_image.description</f>
        <v>0</v>
      </c>
      <c r="SSL165" s="10">
        <f>general_device_image.description</f>
        <v>0</v>
      </c>
      <c r="SSM165" s="10">
        <f>general_device_image.description</f>
        <v>0</v>
      </c>
      <c r="SSN165" s="10">
        <f>general_device_image.description</f>
        <v>0</v>
      </c>
      <c r="SSO165" s="10">
        <f>general_device_image.description</f>
        <v>0</v>
      </c>
      <c r="SSP165" s="10">
        <f>general_device_image.description</f>
        <v>0</v>
      </c>
      <c r="SSQ165" s="10">
        <f>general_device_image.description</f>
        <v>0</v>
      </c>
      <c r="SSR165" s="10">
        <f>general_device_image.description</f>
        <v>0</v>
      </c>
      <c r="SSS165" s="10">
        <f>general_device_image.description</f>
        <v>0</v>
      </c>
      <c r="SST165" s="10">
        <f>general_device_image.description</f>
        <v>0</v>
      </c>
      <c r="SSU165" s="10">
        <f>general_device_image.description</f>
        <v>0</v>
      </c>
      <c r="SSV165" s="10">
        <f>general_device_image.description</f>
        <v>0</v>
      </c>
      <c r="SSW165" s="10">
        <f>general_device_image.description</f>
        <v>0</v>
      </c>
      <c r="SSX165" s="10">
        <f>general_device_image.description</f>
        <v>0</v>
      </c>
      <c r="SSY165" s="10">
        <f>general_device_image.description</f>
        <v>0</v>
      </c>
      <c r="SSZ165" s="10">
        <f>general_device_image.description</f>
        <v>0</v>
      </c>
      <c r="STA165" s="10">
        <f>general_device_image.description</f>
        <v>0</v>
      </c>
      <c r="STB165" s="10">
        <f>general_device_image.description</f>
        <v>0</v>
      </c>
      <c r="STC165" s="10">
        <f>general_device_image.description</f>
        <v>0</v>
      </c>
      <c r="STD165" s="10">
        <f>general_device_image.description</f>
        <v>0</v>
      </c>
      <c r="STE165" s="10">
        <f>general_device_image.description</f>
        <v>0</v>
      </c>
      <c r="STF165" s="10">
        <f>general_device_image.description</f>
        <v>0</v>
      </c>
      <c r="STG165" s="10">
        <f>general_device_image.description</f>
        <v>0</v>
      </c>
      <c r="STH165" s="10">
        <f>general_device_image.description</f>
        <v>0</v>
      </c>
      <c r="STI165" s="10">
        <f>general_device_image.description</f>
        <v>0</v>
      </c>
      <c r="STJ165" s="10">
        <f>general_device_image.description</f>
        <v>0</v>
      </c>
      <c r="STK165" s="10">
        <f>general_device_image.description</f>
        <v>0</v>
      </c>
      <c r="STL165" s="10">
        <f>general_device_image.description</f>
        <v>0</v>
      </c>
      <c r="STM165" s="10">
        <f>general_device_image.description</f>
        <v>0</v>
      </c>
      <c r="STN165" s="10">
        <f>general_device_image.description</f>
        <v>0</v>
      </c>
      <c r="STO165" s="10">
        <f>general_device_image.description</f>
        <v>0</v>
      </c>
      <c r="STP165" s="10">
        <f>general_device_image.description</f>
        <v>0</v>
      </c>
      <c r="STQ165" s="10">
        <f>general_device_image.description</f>
        <v>0</v>
      </c>
      <c r="STR165" s="10">
        <f>general_device_image.description</f>
        <v>0</v>
      </c>
      <c r="STS165" s="10">
        <f>general_device_image.description</f>
        <v>0</v>
      </c>
      <c r="STT165" s="10">
        <f>general_device_image.description</f>
        <v>0</v>
      </c>
      <c r="STU165" s="10">
        <f>general_device_image.description</f>
        <v>0</v>
      </c>
      <c r="STV165" s="10">
        <f>general_device_image.description</f>
        <v>0</v>
      </c>
      <c r="STW165" s="10">
        <f>general_device_image.description</f>
        <v>0</v>
      </c>
      <c r="STX165" s="10">
        <f>general_device_image.description</f>
        <v>0</v>
      </c>
      <c r="STY165" s="10">
        <f>general_device_image.description</f>
        <v>0</v>
      </c>
      <c r="STZ165" s="10">
        <f>general_device_image.description</f>
        <v>0</v>
      </c>
      <c r="SUA165" s="10">
        <f>general_device_image.description</f>
        <v>0</v>
      </c>
      <c r="SUB165" s="10">
        <f>general_device_image.description</f>
        <v>0</v>
      </c>
      <c r="SUC165" s="10">
        <f>general_device_image.description</f>
        <v>0</v>
      </c>
      <c r="SUD165" s="10">
        <f>general_device_image.description</f>
        <v>0</v>
      </c>
      <c r="SUE165" s="10">
        <f>general_device_image.description</f>
        <v>0</v>
      </c>
      <c r="SUF165" s="10">
        <f>general_device_image.description</f>
        <v>0</v>
      </c>
      <c r="SUG165" s="10">
        <f>general_device_image.description</f>
        <v>0</v>
      </c>
      <c r="SUH165" s="10">
        <f>general_device_image.description</f>
        <v>0</v>
      </c>
      <c r="SUI165" s="10">
        <f>general_device_image.description</f>
        <v>0</v>
      </c>
      <c r="SUJ165" s="10">
        <f>general_device_image.description</f>
        <v>0</v>
      </c>
      <c r="SUK165" s="10">
        <f>general_device_image.description</f>
        <v>0</v>
      </c>
      <c r="SUL165" s="10">
        <f>general_device_image.description</f>
        <v>0</v>
      </c>
      <c r="SUM165" s="10">
        <f>general_device_image.description</f>
        <v>0</v>
      </c>
      <c r="SUN165" s="10">
        <f>general_device_image.description</f>
        <v>0</v>
      </c>
      <c r="SUO165" s="10">
        <f>general_device_image.description</f>
        <v>0</v>
      </c>
      <c r="SUP165" s="10">
        <f>general_device_image.description</f>
        <v>0</v>
      </c>
      <c r="SUQ165" s="10">
        <f>general_device_image.description</f>
        <v>0</v>
      </c>
      <c r="SUR165" s="10">
        <f>general_device_image.description</f>
        <v>0</v>
      </c>
      <c r="SUS165" s="10">
        <f>general_device_image.description</f>
        <v>0</v>
      </c>
      <c r="SUT165" s="10">
        <f>general_device_image.description</f>
        <v>0</v>
      </c>
      <c r="SUU165" s="10">
        <f>general_device_image.description</f>
        <v>0</v>
      </c>
      <c r="SUV165" s="10">
        <f>general_device_image.description</f>
        <v>0</v>
      </c>
      <c r="SUW165" s="10">
        <f>general_device_image.description</f>
        <v>0</v>
      </c>
      <c r="SUX165" s="10">
        <f>general_device_image.description</f>
        <v>0</v>
      </c>
      <c r="SUY165" s="10">
        <f>general_device_image.description</f>
        <v>0</v>
      </c>
      <c r="SUZ165" s="10">
        <f>general_device_image.description</f>
        <v>0</v>
      </c>
      <c r="SVA165" s="10">
        <f>general_device_image.description</f>
        <v>0</v>
      </c>
      <c r="SVB165" s="10">
        <f>general_device_image.description</f>
        <v>0</v>
      </c>
      <c r="SVC165" s="10">
        <f>general_device_image.description</f>
        <v>0</v>
      </c>
      <c r="SVD165" s="10">
        <f>general_device_image.description</f>
        <v>0</v>
      </c>
      <c r="SVE165" s="10">
        <f>general_device_image.description</f>
        <v>0</v>
      </c>
      <c r="SVF165" s="10">
        <f>general_device_image.description</f>
        <v>0</v>
      </c>
      <c r="SVG165" s="10">
        <f>general_device_image.description</f>
        <v>0</v>
      </c>
      <c r="SVH165" s="10">
        <f>general_device_image.description</f>
        <v>0</v>
      </c>
      <c r="SVI165" s="10">
        <f>general_device_image.description</f>
        <v>0</v>
      </c>
      <c r="SVJ165" s="10">
        <f>general_device_image.description</f>
        <v>0</v>
      </c>
      <c r="SVK165" s="10">
        <f>general_device_image.description</f>
        <v>0</v>
      </c>
      <c r="SVL165" s="10">
        <f>general_device_image.description</f>
        <v>0</v>
      </c>
      <c r="SVM165" s="10">
        <f>general_device_image.description</f>
        <v>0</v>
      </c>
      <c r="SVN165" s="10">
        <f>general_device_image.description</f>
        <v>0</v>
      </c>
      <c r="SVO165" s="10">
        <f>general_device_image.description</f>
        <v>0</v>
      </c>
      <c r="SVP165" s="10">
        <f>general_device_image.description</f>
        <v>0</v>
      </c>
      <c r="SVQ165" s="10">
        <f>general_device_image.description</f>
        <v>0</v>
      </c>
      <c r="SVR165" s="10">
        <f>general_device_image.description</f>
        <v>0</v>
      </c>
      <c r="SVS165" s="10">
        <f>general_device_image.description</f>
        <v>0</v>
      </c>
      <c r="SVT165" s="10">
        <f>general_device_image.description</f>
        <v>0</v>
      </c>
      <c r="SVU165" s="10">
        <f>general_device_image.description</f>
        <v>0</v>
      </c>
      <c r="SVV165" s="10">
        <f>general_device_image.description</f>
        <v>0</v>
      </c>
      <c r="SVW165" s="10">
        <f>general_device_image.description</f>
        <v>0</v>
      </c>
      <c r="SVX165" s="10">
        <f>general_device_image.description</f>
        <v>0</v>
      </c>
      <c r="SVY165" s="10">
        <f>general_device_image.description</f>
        <v>0</v>
      </c>
      <c r="SVZ165" s="10">
        <f>general_device_image.description</f>
        <v>0</v>
      </c>
      <c r="SWA165" s="10">
        <f>general_device_image.description</f>
        <v>0</v>
      </c>
      <c r="SWB165" s="10">
        <f>general_device_image.description</f>
        <v>0</v>
      </c>
      <c r="SWC165" s="10">
        <f>general_device_image.description</f>
        <v>0</v>
      </c>
      <c r="SWD165" s="10">
        <f>general_device_image.description</f>
        <v>0</v>
      </c>
      <c r="SWE165" s="10">
        <f>general_device_image.description</f>
        <v>0</v>
      </c>
      <c r="SWF165" s="10">
        <f>general_device_image.description</f>
        <v>0</v>
      </c>
      <c r="SWG165" s="10">
        <f>general_device_image.description</f>
        <v>0</v>
      </c>
      <c r="SWH165" s="10">
        <f>general_device_image.description</f>
        <v>0</v>
      </c>
      <c r="SWI165" s="10">
        <f>general_device_image.description</f>
        <v>0</v>
      </c>
      <c r="SWJ165" s="10">
        <f>general_device_image.description</f>
        <v>0</v>
      </c>
      <c r="SWK165" s="10">
        <f>general_device_image.description</f>
        <v>0</v>
      </c>
      <c r="SWL165" s="10">
        <f>general_device_image.description</f>
        <v>0</v>
      </c>
      <c r="SWM165" s="10">
        <f>general_device_image.description</f>
        <v>0</v>
      </c>
      <c r="SWN165" s="10">
        <f>general_device_image.description</f>
        <v>0</v>
      </c>
      <c r="SWO165" s="10">
        <f>general_device_image.description</f>
        <v>0</v>
      </c>
      <c r="SWP165" s="10">
        <f>general_device_image.description</f>
        <v>0</v>
      </c>
      <c r="SWQ165" s="10">
        <f>general_device_image.description</f>
        <v>0</v>
      </c>
      <c r="SWR165" s="10">
        <f>general_device_image.description</f>
        <v>0</v>
      </c>
      <c r="SWS165" s="10">
        <f>general_device_image.description</f>
        <v>0</v>
      </c>
      <c r="SWT165" s="10">
        <f>general_device_image.description</f>
        <v>0</v>
      </c>
      <c r="SWU165" s="10">
        <f>general_device_image.description</f>
        <v>0</v>
      </c>
      <c r="SWV165" s="10">
        <f>general_device_image.description</f>
        <v>0</v>
      </c>
      <c r="SWW165" s="10">
        <f>general_device_image.description</f>
        <v>0</v>
      </c>
      <c r="SWX165" s="10">
        <f>general_device_image.description</f>
        <v>0</v>
      </c>
      <c r="SWY165" s="10">
        <f>general_device_image.description</f>
        <v>0</v>
      </c>
      <c r="SWZ165" s="10">
        <f>general_device_image.description</f>
        <v>0</v>
      </c>
      <c r="SXA165" s="10">
        <f>general_device_image.description</f>
        <v>0</v>
      </c>
      <c r="SXB165" s="10">
        <f>general_device_image.description</f>
        <v>0</v>
      </c>
      <c r="SXC165" s="10">
        <f>general_device_image.description</f>
        <v>0</v>
      </c>
      <c r="SXD165" s="10">
        <f>general_device_image.description</f>
        <v>0</v>
      </c>
      <c r="SXE165" s="10">
        <f>general_device_image.description</f>
        <v>0</v>
      </c>
      <c r="SXF165" s="10">
        <f>general_device_image.description</f>
        <v>0</v>
      </c>
      <c r="SXG165" s="10">
        <f>general_device_image.description</f>
        <v>0</v>
      </c>
      <c r="SXH165" s="10">
        <f>general_device_image.description</f>
        <v>0</v>
      </c>
      <c r="SXI165" s="10">
        <f>general_device_image.description</f>
        <v>0</v>
      </c>
      <c r="SXJ165" s="10">
        <f>general_device_image.description</f>
        <v>0</v>
      </c>
      <c r="SXK165" s="10">
        <f>general_device_image.description</f>
        <v>0</v>
      </c>
      <c r="SXL165" s="10">
        <f>general_device_image.description</f>
        <v>0</v>
      </c>
      <c r="SXM165" s="10">
        <f>general_device_image.description</f>
        <v>0</v>
      </c>
      <c r="SXN165" s="10">
        <f>general_device_image.description</f>
        <v>0</v>
      </c>
      <c r="SXO165" s="10">
        <f>general_device_image.description</f>
        <v>0</v>
      </c>
      <c r="SXP165" s="10">
        <f>general_device_image.description</f>
        <v>0</v>
      </c>
      <c r="SXQ165" s="10">
        <f>general_device_image.description</f>
        <v>0</v>
      </c>
      <c r="SXR165" s="10">
        <f>general_device_image.description</f>
        <v>0</v>
      </c>
      <c r="SXS165" s="10">
        <f>general_device_image.description</f>
        <v>0</v>
      </c>
      <c r="SXT165" s="10">
        <f>general_device_image.description</f>
        <v>0</v>
      </c>
      <c r="SXU165" s="10">
        <f>general_device_image.description</f>
        <v>0</v>
      </c>
      <c r="SXV165" s="10">
        <f>general_device_image.description</f>
        <v>0</v>
      </c>
      <c r="SXW165" s="10">
        <f>general_device_image.description</f>
        <v>0</v>
      </c>
      <c r="SXX165" s="10">
        <f>general_device_image.description</f>
        <v>0</v>
      </c>
      <c r="SXY165" s="10">
        <f>general_device_image.description</f>
        <v>0</v>
      </c>
      <c r="SXZ165" s="10">
        <f>general_device_image.description</f>
        <v>0</v>
      </c>
      <c r="SYA165" s="10">
        <f>general_device_image.description</f>
        <v>0</v>
      </c>
      <c r="SYB165" s="10">
        <f>general_device_image.description</f>
        <v>0</v>
      </c>
      <c r="SYC165" s="10">
        <f>general_device_image.description</f>
        <v>0</v>
      </c>
      <c r="SYD165" s="10">
        <f>general_device_image.description</f>
        <v>0</v>
      </c>
      <c r="SYE165" s="10">
        <f>general_device_image.description</f>
        <v>0</v>
      </c>
      <c r="SYF165" s="10">
        <f>general_device_image.description</f>
        <v>0</v>
      </c>
      <c r="SYG165" s="10">
        <f>general_device_image.description</f>
        <v>0</v>
      </c>
      <c r="SYH165" s="10">
        <f>general_device_image.description</f>
        <v>0</v>
      </c>
      <c r="SYI165" s="10">
        <f>general_device_image.description</f>
        <v>0</v>
      </c>
      <c r="SYJ165" s="10">
        <f>general_device_image.description</f>
        <v>0</v>
      </c>
      <c r="SYK165" s="10">
        <f>general_device_image.description</f>
        <v>0</v>
      </c>
      <c r="SYL165" s="10">
        <f>general_device_image.description</f>
        <v>0</v>
      </c>
      <c r="SYM165" s="10">
        <f>general_device_image.description</f>
        <v>0</v>
      </c>
      <c r="SYN165" s="10">
        <f>general_device_image.description</f>
        <v>0</v>
      </c>
      <c r="SYO165" s="10">
        <f>general_device_image.description</f>
        <v>0</v>
      </c>
      <c r="SYP165" s="10">
        <f>general_device_image.description</f>
        <v>0</v>
      </c>
      <c r="SYQ165" s="10">
        <f>general_device_image.description</f>
        <v>0</v>
      </c>
      <c r="SYR165" s="10">
        <f>general_device_image.description</f>
        <v>0</v>
      </c>
      <c r="SYS165" s="10">
        <f>general_device_image.description</f>
        <v>0</v>
      </c>
      <c r="SYT165" s="10">
        <f>general_device_image.description</f>
        <v>0</v>
      </c>
      <c r="SYU165" s="10">
        <f>general_device_image.description</f>
        <v>0</v>
      </c>
      <c r="SYV165" s="10">
        <f>general_device_image.description</f>
        <v>0</v>
      </c>
      <c r="SYW165" s="10">
        <f>general_device_image.description</f>
        <v>0</v>
      </c>
      <c r="SYX165" s="10">
        <f>general_device_image.description</f>
        <v>0</v>
      </c>
      <c r="SYY165" s="10">
        <f>general_device_image.description</f>
        <v>0</v>
      </c>
      <c r="SYZ165" s="10">
        <f>general_device_image.description</f>
        <v>0</v>
      </c>
      <c r="SZA165" s="10">
        <f>general_device_image.description</f>
        <v>0</v>
      </c>
      <c r="SZB165" s="10">
        <f>general_device_image.description</f>
        <v>0</v>
      </c>
      <c r="SZC165" s="10">
        <f>general_device_image.description</f>
        <v>0</v>
      </c>
      <c r="SZD165" s="10">
        <f>general_device_image.description</f>
        <v>0</v>
      </c>
      <c r="SZE165" s="10">
        <f>general_device_image.description</f>
        <v>0</v>
      </c>
      <c r="SZF165" s="10">
        <f>general_device_image.description</f>
        <v>0</v>
      </c>
      <c r="SZG165" s="10">
        <f>general_device_image.description</f>
        <v>0</v>
      </c>
      <c r="SZH165" s="10">
        <f>general_device_image.description</f>
        <v>0</v>
      </c>
      <c r="SZI165" s="10">
        <f>general_device_image.description</f>
        <v>0</v>
      </c>
      <c r="SZJ165" s="10">
        <f>general_device_image.description</f>
        <v>0</v>
      </c>
      <c r="SZK165" s="10">
        <f>general_device_image.description</f>
        <v>0</v>
      </c>
      <c r="SZL165" s="10">
        <f>general_device_image.description</f>
        <v>0</v>
      </c>
      <c r="SZM165" s="10">
        <f>general_device_image.description</f>
        <v>0</v>
      </c>
      <c r="SZN165" s="10">
        <f>general_device_image.description</f>
        <v>0</v>
      </c>
      <c r="SZO165" s="10">
        <f>general_device_image.description</f>
        <v>0</v>
      </c>
      <c r="SZP165" s="10">
        <f>general_device_image.description</f>
        <v>0</v>
      </c>
      <c r="SZQ165" s="10">
        <f>general_device_image.description</f>
        <v>0</v>
      </c>
      <c r="SZR165" s="10">
        <f>general_device_image.description</f>
        <v>0</v>
      </c>
      <c r="SZS165" s="10">
        <f>general_device_image.description</f>
        <v>0</v>
      </c>
      <c r="SZT165" s="10">
        <f>general_device_image.description</f>
        <v>0</v>
      </c>
      <c r="SZU165" s="10">
        <f>general_device_image.description</f>
        <v>0</v>
      </c>
      <c r="SZV165" s="10">
        <f>general_device_image.description</f>
        <v>0</v>
      </c>
      <c r="SZW165" s="10">
        <f>general_device_image.description</f>
        <v>0</v>
      </c>
      <c r="SZX165" s="10">
        <f>general_device_image.description</f>
        <v>0</v>
      </c>
      <c r="SZY165" s="10">
        <f>general_device_image.description</f>
        <v>0</v>
      </c>
      <c r="SZZ165" s="10">
        <f>general_device_image.description</f>
        <v>0</v>
      </c>
      <c r="TAA165" s="10">
        <f>general_device_image.description</f>
        <v>0</v>
      </c>
      <c r="TAB165" s="10">
        <f>general_device_image.description</f>
        <v>0</v>
      </c>
      <c r="TAC165" s="10">
        <f>general_device_image.description</f>
        <v>0</v>
      </c>
      <c r="TAD165" s="10">
        <f>general_device_image.description</f>
        <v>0</v>
      </c>
      <c r="TAE165" s="10">
        <f>general_device_image.description</f>
        <v>0</v>
      </c>
      <c r="TAF165" s="10">
        <f>general_device_image.description</f>
        <v>0</v>
      </c>
      <c r="TAG165" s="10">
        <f>general_device_image.description</f>
        <v>0</v>
      </c>
      <c r="TAH165" s="10">
        <f>general_device_image.description</f>
        <v>0</v>
      </c>
      <c r="TAI165" s="10">
        <f>general_device_image.description</f>
        <v>0</v>
      </c>
      <c r="TAJ165" s="10">
        <f>general_device_image.description</f>
        <v>0</v>
      </c>
      <c r="TAK165" s="10">
        <f>general_device_image.description</f>
        <v>0</v>
      </c>
      <c r="TAL165" s="10">
        <f>general_device_image.description</f>
        <v>0</v>
      </c>
      <c r="TAM165" s="10">
        <f>general_device_image.description</f>
        <v>0</v>
      </c>
      <c r="TAN165" s="10">
        <f>general_device_image.description</f>
        <v>0</v>
      </c>
      <c r="TAO165" s="10">
        <f>general_device_image.description</f>
        <v>0</v>
      </c>
      <c r="TAP165" s="10">
        <f>general_device_image.description</f>
        <v>0</v>
      </c>
      <c r="TAQ165" s="10">
        <f>general_device_image.description</f>
        <v>0</v>
      </c>
      <c r="TAR165" s="10">
        <f>general_device_image.description</f>
        <v>0</v>
      </c>
      <c r="TAS165" s="10">
        <f>general_device_image.description</f>
        <v>0</v>
      </c>
      <c r="TAT165" s="10">
        <f>general_device_image.description</f>
        <v>0</v>
      </c>
      <c r="TAU165" s="10">
        <f>general_device_image.description</f>
        <v>0</v>
      </c>
      <c r="TAV165" s="10">
        <f>general_device_image.description</f>
        <v>0</v>
      </c>
      <c r="TAW165" s="10">
        <f>general_device_image.description</f>
        <v>0</v>
      </c>
      <c r="TAX165" s="10">
        <f>general_device_image.description</f>
        <v>0</v>
      </c>
      <c r="TAY165" s="10">
        <f>general_device_image.description</f>
        <v>0</v>
      </c>
      <c r="TAZ165" s="10">
        <f>general_device_image.description</f>
        <v>0</v>
      </c>
      <c r="TBA165" s="10">
        <f>general_device_image.description</f>
        <v>0</v>
      </c>
      <c r="TBB165" s="10">
        <f>general_device_image.description</f>
        <v>0</v>
      </c>
      <c r="TBC165" s="10">
        <f>general_device_image.description</f>
        <v>0</v>
      </c>
      <c r="TBD165" s="10">
        <f>general_device_image.description</f>
        <v>0</v>
      </c>
      <c r="TBE165" s="10">
        <f>general_device_image.description</f>
        <v>0</v>
      </c>
      <c r="TBF165" s="10">
        <f>general_device_image.description</f>
        <v>0</v>
      </c>
      <c r="TBG165" s="10">
        <f>general_device_image.description</f>
        <v>0</v>
      </c>
      <c r="TBH165" s="10">
        <f>general_device_image.description</f>
        <v>0</v>
      </c>
      <c r="TBI165" s="10">
        <f>general_device_image.description</f>
        <v>0</v>
      </c>
      <c r="TBJ165" s="10">
        <f>general_device_image.description</f>
        <v>0</v>
      </c>
      <c r="TBK165" s="10">
        <f>general_device_image.description</f>
        <v>0</v>
      </c>
      <c r="TBL165" s="10">
        <f>general_device_image.description</f>
        <v>0</v>
      </c>
      <c r="TBM165" s="10">
        <f>general_device_image.description</f>
        <v>0</v>
      </c>
      <c r="TBN165" s="10">
        <f>general_device_image.description</f>
        <v>0</v>
      </c>
      <c r="TBO165" s="10">
        <f>general_device_image.description</f>
        <v>0</v>
      </c>
      <c r="TBP165" s="10">
        <f>general_device_image.description</f>
        <v>0</v>
      </c>
      <c r="TBQ165" s="10">
        <f>general_device_image.description</f>
        <v>0</v>
      </c>
      <c r="TBR165" s="10">
        <f>general_device_image.description</f>
        <v>0</v>
      </c>
      <c r="TBS165" s="10">
        <f>general_device_image.description</f>
        <v>0</v>
      </c>
      <c r="TBT165" s="10">
        <f>general_device_image.description</f>
        <v>0</v>
      </c>
      <c r="TBU165" s="10">
        <f>general_device_image.description</f>
        <v>0</v>
      </c>
      <c r="TBV165" s="10">
        <f>general_device_image.description</f>
        <v>0</v>
      </c>
      <c r="TBW165" s="10">
        <f>general_device_image.description</f>
        <v>0</v>
      </c>
      <c r="TBX165" s="10">
        <f>general_device_image.description</f>
        <v>0</v>
      </c>
      <c r="TBY165" s="10">
        <f>general_device_image.description</f>
        <v>0</v>
      </c>
      <c r="TBZ165" s="10">
        <f>general_device_image.description</f>
        <v>0</v>
      </c>
      <c r="TCA165" s="10">
        <f>general_device_image.description</f>
        <v>0</v>
      </c>
      <c r="TCB165" s="10">
        <f>general_device_image.description</f>
        <v>0</v>
      </c>
      <c r="TCC165" s="10">
        <f>general_device_image.description</f>
        <v>0</v>
      </c>
      <c r="TCD165" s="10">
        <f>general_device_image.description</f>
        <v>0</v>
      </c>
      <c r="TCE165" s="10">
        <f>general_device_image.description</f>
        <v>0</v>
      </c>
      <c r="TCF165" s="10">
        <f>general_device_image.description</f>
        <v>0</v>
      </c>
      <c r="TCG165" s="10">
        <f>general_device_image.description</f>
        <v>0</v>
      </c>
      <c r="TCH165" s="10">
        <f>general_device_image.description</f>
        <v>0</v>
      </c>
      <c r="TCI165" s="10">
        <f>general_device_image.description</f>
        <v>0</v>
      </c>
      <c r="TCJ165" s="10">
        <f>general_device_image.description</f>
        <v>0</v>
      </c>
      <c r="TCK165" s="10">
        <f>general_device_image.description</f>
        <v>0</v>
      </c>
      <c r="TCL165" s="10">
        <f>general_device_image.description</f>
        <v>0</v>
      </c>
      <c r="TCM165" s="10">
        <f>general_device_image.description</f>
        <v>0</v>
      </c>
      <c r="TCN165" s="10">
        <f>general_device_image.description</f>
        <v>0</v>
      </c>
      <c r="TCO165" s="10">
        <f>general_device_image.description</f>
        <v>0</v>
      </c>
      <c r="TCP165" s="10">
        <f>general_device_image.description</f>
        <v>0</v>
      </c>
      <c r="TCQ165" s="10">
        <f>general_device_image.description</f>
        <v>0</v>
      </c>
      <c r="TCR165" s="10">
        <f>general_device_image.description</f>
        <v>0</v>
      </c>
      <c r="TCS165" s="10">
        <f>general_device_image.description</f>
        <v>0</v>
      </c>
      <c r="TCT165" s="10">
        <f>general_device_image.description</f>
        <v>0</v>
      </c>
      <c r="TCU165" s="10">
        <f>general_device_image.description</f>
        <v>0</v>
      </c>
      <c r="TCV165" s="10">
        <f>general_device_image.description</f>
        <v>0</v>
      </c>
      <c r="TCW165" s="10">
        <f>general_device_image.description</f>
        <v>0</v>
      </c>
      <c r="TCX165" s="10">
        <f>general_device_image.description</f>
        <v>0</v>
      </c>
      <c r="TCY165" s="10">
        <f>general_device_image.description</f>
        <v>0</v>
      </c>
      <c r="TCZ165" s="10">
        <f>general_device_image.description</f>
        <v>0</v>
      </c>
      <c r="TDA165" s="10">
        <f>general_device_image.description</f>
        <v>0</v>
      </c>
      <c r="TDB165" s="10">
        <f>general_device_image.description</f>
        <v>0</v>
      </c>
      <c r="TDC165" s="10">
        <f>general_device_image.description</f>
        <v>0</v>
      </c>
      <c r="TDD165" s="10">
        <f>general_device_image.description</f>
        <v>0</v>
      </c>
      <c r="TDE165" s="10">
        <f>general_device_image.description</f>
        <v>0</v>
      </c>
      <c r="TDF165" s="10">
        <f>general_device_image.description</f>
        <v>0</v>
      </c>
      <c r="TDG165" s="10">
        <f>general_device_image.description</f>
        <v>0</v>
      </c>
      <c r="TDH165" s="10">
        <f>general_device_image.description</f>
        <v>0</v>
      </c>
      <c r="TDI165" s="10">
        <f>general_device_image.description</f>
        <v>0</v>
      </c>
      <c r="TDJ165" s="10">
        <f>general_device_image.description</f>
        <v>0</v>
      </c>
      <c r="TDK165" s="10">
        <f>general_device_image.description</f>
        <v>0</v>
      </c>
      <c r="TDL165" s="10">
        <f>general_device_image.description</f>
        <v>0</v>
      </c>
      <c r="TDM165" s="10">
        <f>general_device_image.description</f>
        <v>0</v>
      </c>
      <c r="TDN165" s="10">
        <f>general_device_image.description</f>
        <v>0</v>
      </c>
      <c r="TDO165" s="10">
        <f>general_device_image.description</f>
        <v>0</v>
      </c>
      <c r="TDP165" s="10">
        <f>general_device_image.description</f>
        <v>0</v>
      </c>
      <c r="TDQ165" s="10">
        <f>general_device_image.description</f>
        <v>0</v>
      </c>
      <c r="TDR165" s="10">
        <f>general_device_image.description</f>
        <v>0</v>
      </c>
      <c r="TDS165" s="10">
        <f>general_device_image.description</f>
        <v>0</v>
      </c>
      <c r="TDT165" s="10">
        <f>general_device_image.description</f>
        <v>0</v>
      </c>
      <c r="TDU165" s="10">
        <f>general_device_image.description</f>
        <v>0</v>
      </c>
      <c r="TDV165" s="10">
        <f>general_device_image.description</f>
        <v>0</v>
      </c>
      <c r="TDW165" s="10">
        <f>general_device_image.description</f>
        <v>0</v>
      </c>
      <c r="TDX165" s="10">
        <f>general_device_image.description</f>
        <v>0</v>
      </c>
      <c r="TDY165" s="10">
        <f>general_device_image.description</f>
        <v>0</v>
      </c>
      <c r="TDZ165" s="10">
        <f>general_device_image.description</f>
        <v>0</v>
      </c>
      <c r="TEA165" s="10">
        <f>general_device_image.description</f>
        <v>0</v>
      </c>
      <c r="TEB165" s="10">
        <f>general_device_image.description</f>
        <v>0</v>
      </c>
      <c r="TEC165" s="10">
        <f>general_device_image.description</f>
        <v>0</v>
      </c>
      <c r="TED165" s="10">
        <f>general_device_image.description</f>
        <v>0</v>
      </c>
      <c r="TEE165" s="10">
        <f>general_device_image.description</f>
        <v>0</v>
      </c>
      <c r="TEF165" s="10">
        <f>general_device_image.description</f>
        <v>0</v>
      </c>
      <c r="TEG165" s="10">
        <f>general_device_image.description</f>
        <v>0</v>
      </c>
      <c r="TEH165" s="10">
        <f>general_device_image.description</f>
        <v>0</v>
      </c>
      <c r="TEI165" s="10">
        <f>general_device_image.description</f>
        <v>0</v>
      </c>
      <c r="TEJ165" s="10">
        <f>general_device_image.description</f>
        <v>0</v>
      </c>
      <c r="TEK165" s="10">
        <f>general_device_image.description</f>
        <v>0</v>
      </c>
      <c r="TEL165" s="10">
        <f>general_device_image.description</f>
        <v>0</v>
      </c>
      <c r="TEM165" s="10">
        <f>general_device_image.description</f>
        <v>0</v>
      </c>
      <c r="TEN165" s="10">
        <f>general_device_image.description</f>
        <v>0</v>
      </c>
      <c r="TEO165" s="10">
        <f>general_device_image.description</f>
        <v>0</v>
      </c>
      <c r="TEP165" s="10">
        <f>general_device_image.description</f>
        <v>0</v>
      </c>
      <c r="TEQ165" s="10">
        <f>general_device_image.description</f>
        <v>0</v>
      </c>
      <c r="TER165" s="10">
        <f>general_device_image.description</f>
        <v>0</v>
      </c>
      <c r="TES165" s="10">
        <f>general_device_image.description</f>
        <v>0</v>
      </c>
      <c r="TET165" s="10">
        <f>general_device_image.description</f>
        <v>0</v>
      </c>
      <c r="TEU165" s="10">
        <f>general_device_image.description</f>
        <v>0</v>
      </c>
      <c r="TEV165" s="10">
        <f>general_device_image.description</f>
        <v>0</v>
      </c>
      <c r="TEW165" s="10">
        <f>general_device_image.description</f>
        <v>0</v>
      </c>
      <c r="TEX165" s="10">
        <f>general_device_image.description</f>
        <v>0</v>
      </c>
      <c r="TEY165" s="10">
        <f>general_device_image.description</f>
        <v>0</v>
      </c>
      <c r="TEZ165" s="10">
        <f>general_device_image.description</f>
        <v>0</v>
      </c>
      <c r="TFA165" s="10">
        <f>general_device_image.description</f>
        <v>0</v>
      </c>
      <c r="TFB165" s="10">
        <f>general_device_image.description</f>
        <v>0</v>
      </c>
      <c r="TFC165" s="10">
        <f>general_device_image.description</f>
        <v>0</v>
      </c>
      <c r="TFD165" s="10">
        <f>general_device_image.description</f>
        <v>0</v>
      </c>
      <c r="TFE165" s="10">
        <f>general_device_image.description</f>
        <v>0</v>
      </c>
      <c r="TFF165" s="10">
        <f>general_device_image.description</f>
        <v>0</v>
      </c>
      <c r="TFG165" s="10">
        <f>general_device_image.description</f>
        <v>0</v>
      </c>
      <c r="TFH165" s="10">
        <f>general_device_image.description</f>
        <v>0</v>
      </c>
      <c r="TFI165" s="10">
        <f>general_device_image.description</f>
        <v>0</v>
      </c>
      <c r="TFJ165" s="10">
        <f>general_device_image.description</f>
        <v>0</v>
      </c>
      <c r="TFK165" s="10">
        <f>general_device_image.description</f>
        <v>0</v>
      </c>
      <c r="TFL165" s="10">
        <f>general_device_image.description</f>
        <v>0</v>
      </c>
      <c r="TFM165" s="10">
        <f>general_device_image.description</f>
        <v>0</v>
      </c>
      <c r="TFN165" s="10">
        <f>general_device_image.description</f>
        <v>0</v>
      </c>
      <c r="TFO165" s="10">
        <f>general_device_image.description</f>
        <v>0</v>
      </c>
      <c r="TFP165" s="10">
        <f>general_device_image.description</f>
        <v>0</v>
      </c>
      <c r="TFQ165" s="10">
        <f>general_device_image.description</f>
        <v>0</v>
      </c>
      <c r="TFR165" s="10">
        <f>general_device_image.description</f>
        <v>0</v>
      </c>
      <c r="TFS165" s="10">
        <f>general_device_image.description</f>
        <v>0</v>
      </c>
      <c r="TFT165" s="10">
        <f>general_device_image.description</f>
        <v>0</v>
      </c>
      <c r="TFU165" s="10">
        <f>general_device_image.description</f>
        <v>0</v>
      </c>
      <c r="TFV165" s="10">
        <f>general_device_image.description</f>
        <v>0</v>
      </c>
      <c r="TFW165" s="10">
        <f>general_device_image.description</f>
        <v>0</v>
      </c>
      <c r="TFX165" s="10">
        <f>general_device_image.description</f>
        <v>0</v>
      </c>
      <c r="TFY165" s="10">
        <f>general_device_image.description</f>
        <v>0</v>
      </c>
      <c r="TFZ165" s="10">
        <f>general_device_image.description</f>
        <v>0</v>
      </c>
      <c r="TGA165" s="10">
        <f>general_device_image.description</f>
        <v>0</v>
      </c>
      <c r="TGB165" s="10">
        <f>general_device_image.description</f>
        <v>0</v>
      </c>
      <c r="TGC165" s="10">
        <f>general_device_image.description</f>
        <v>0</v>
      </c>
      <c r="TGD165" s="10">
        <f>general_device_image.description</f>
        <v>0</v>
      </c>
      <c r="TGE165" s="10">
        <f>general_device_image.description</f>
        <v>0</v>
      </c>
      <c r="TGF165" s="10">
        <f>general_device_image.description</f>
        <v>0</v>
      </c>
      <c r="TGG165" s="10">
        <f>general_device_image.description</f>
        <v>0</v>
      </c>
      <c r="TGH165" s="10">
        <f>general_device_image.description</f>
        <v>0</v>
      </c>
      <c r="TGI165" s="10">
        <f>general_device_image.description</f>
        <v>0</v>
      </c>
      <c r="TGJ165" s="10">
        <f>general_device_image.description</f>
        <v>0</v>
      </c>
      <c r="TGK165" s="10">
        <f>general_device_image.description</f>
        <v>0</v>
      </c>
      <c r="TGL165" s="10">
        <f>general_device_image.description</f>
        <v>0</v>
      </c>
      <c r="TGM165" s="10">
        <f>general_device_image.description</f>
        <v>0</v>
      </c>
      <c r="TGN165" s="10">
        <f>general_device_image.description</f>
        <v>0</v>
      </c>
      <c r="TGO165" s="10">
        <f>general_device_image.description</f>
        <v>0</v>
      </c>
      <c r="TGP165" s="10">
        <f>general_device_image.description</f>
        <v>0</v>
      </c>
      <c r="TGQ165" s="10">
        <f>general_device_image.description</f>
        <v>0</v>
      </c>
      <c r="TGR165" s="10">
        <f>general_device_image.description</f>
        <v>0</v>
      </c>
      <c r="TGS165" s="10">
        <f>general_device_image.description</f>
        <v>0</v>
      </c>
      <c r="TGT165" s="10">
        <f>general_device_image.description</f>
        <v>0</v>
      </c>
      <c r="TGU165" s="10">
        <f>general_device_image.description</f>
        <v>0</v>
      </c>
      <c r="TGV165" s="10">
        <f>general_device_image.description</f>
        <v>0</v>
      </c>
      <c r="TGW165" s="10">
        <f>general_device_image.description</f>
        <v>0</v>
      </c>
      <c r="TGX165" s="10">
        <f>general_device_image.description</f>
        <v>0</v>
      </c>
      <c r="TGY165" s="10">
        <f>general_device_image.description</f>
        <v>0</v>
      </c>
      <c r="TGZ165" s="10">
        <f>general_device_image.description</f>
        <v>0</v>
      </c>
      <c r="THA165" s="10">
        <f>general_device_image.description</f>
        <v>0</v>
      </c>
      <c r="THB165" s="10">
        <f>general_device_image.description</f>
        <v>0</v>
      </c>
      <c r="THC165" s="10">
        <f>general_device_image.description</f>
        <v>0</v>
      </c>
      <c r="THD165" s="10">
        <f>general_device_image.description</f>
        <v>0</v>
      </c>
      <c r="THE165" s="10">
        <f>general_device_image.description</f>
        <v>0</v>
      </c>
      <c r="THF165" s="10">
        <f>general_device_image.description</f>
        <v>0</v>
      </c>
      <c r="THG165" s="10">
        <f>general_device_image.description</f>
        <v>0</v>
      </c>
      <c r="THH165" s="10">
        <f>general_device_image.description</f>
        <v>0</v>
      </c>
      <c r="THI165" s="10">
        <f>general_device_image.description</f>
        <v>0</v>
      </c>
      <c r="THJ165" s="10">
        <f>general_device_image.description</f>
        <v>0</v>
      </c>
      <c r="THK165" s="10">
        <f>general_device_image.description</f>
        <v>0</v>
      </c>
      <c r="THL165" s="10">
        <f>general_device_image.description</f>
        <v>0</v>
      </c>
      <c r="THM165" s="10">
        <f>general_device_image.description</f>
        <v>0</v>
      </c>
      <c r="THN165" s="10">
        <f>general_device_image.description</f>
        <v>0</v>
      </c>
      <c r="THO165" s="10">
        <f>general_device_image.description</f>
        <v>0</v>
      </c>
      <c r="THP165" s="10">
        <f>general_device_image.description</f>
        <v>0</v>
      </c>
      <c r="THQ165" s="10">
        <f>general_device_image.description</f>
        <v>0</v>
      </c>
      <c r="THR165" s="10">
        <f>general_device_image.description</f>
        <v>0</v>
      </c>
      <c r="THS165" s="10">
        <f>general_device_image.description</f>
        <v>0</v>
      </c>
      <c r="THT165" s="10">
        <f>general_device_image.description</f>
        <v>0</v>
      </c>
      <c r="THU165" s="10">
        <f>general_device_image.description</f>
        <v>0</v>
      </c>
      <c r="THV165" s="10">
        <f>general_device_image.description</f>
        <v>0</v>
      </c>
      <c r="THW165" s="10">
        <f>general_device_image.description</f>
        <v>0</v>
      </c>
      <c r="THX165" s="10">
        <f>general_device_image.description</f>
        <v>0</v>
      </c>
      <c r="THY165" s="10">
        <f>general_device_image.description</f>
        <v>0</v>
      </c>
      <c r="THZ165" s="10">
        <f>general_device_image.description</f>
        <v>0</v>
      </c>
      <c r="TIA165" s="10">
        <f>general_device_image.description</f>
        <v>0</v>
      </c>
      <c r="TIB165" s="10">
        <f>general_device_image.description</f>
        <v>0</v>
      </c>
      <c r="TIC165" s="10">
        <f>general_device_image.description</f>
        <v>0</v>
      </c>
      <c r="TID165" s="10">
        <f>general_device_image.description</f>
        <v>0</v>
      </c>
      <c r="TIE165" s="10">
        <f>general_device_image.description</f>
        <v>0</v>
      </c>
      <c r="TIF165" s="10">
        <f>general_device_image.description</f>
        <v>0</v>
      </c>
      <c r="TIG165" s="10">
        <f>general_device_image.description</f>
        <v>0</v>
      </c>
      <c r="TIH165" s="10">
        <f>general_device_image.description</f>
        <v>0</v>
      </c>
      <c r="TII165" s="10">
        <f>general_device_image.description</f>
        <v>0</v>
      </c>
      <c r="TIJ165" s="10">
        <f>general_device_image.description</f>
        <v>0</v>
      </c>
      <c r="TIK165" s="10">
        <f>general_device_image.description</f>
        <v>0</v>
      </c>
      <c r="TIL165" s="10">
        <f>general_device_image.description</f>
        <v>0</v>
      </c>
      <c r="TIM165" s="10">
        <f>general_device_image.description</f>
        <v>0</v>
      </c>
      <c r="TIN165" s="10">
        <f>general_device_image.description</f>
        <v>0</v>
      </c>
      <c r="TIO165" s="10">
        <f>general_device_image.description</f>
        <v>0</v>
      </c>
      <c r="TIP165" s="10">
        <f>general_device_image.description</f>
        <v>0</v>
      </c>
      <c r="TIQ165" s="10">
        <f>general_device_image.description</f>
        <v>0</v>
      </c>
      <c r="TIR165" s="10">
        <f>general_device_image.description</f>
        <v>0</v>
      </c>
      <c r="TIS165" s="10">
        <f>general_device_image.description</f>
        <v>0</v>
      </c>
      <c r="TIT165" s="10">
        <f>general_device_image.description</f>
        <v>0</v>
      </c>
      <c r="TIU165" s="10">
        <f>general_device_image.description</f>
        <v>0</v>
      </c>
      <c r="TIV165" s="10">
        <f>general_device_image.description</f>
        <v>0</v>
      </c>
      <c r="TIW165" s="10">
        <f>general_device_image.description</f>
        <v>0</v>
      </c>
      <c r="TIX165" s="10">
        <f>general_device_image.description</f>
        <v>0</v>
      </c>
      <c r="TIY165" s="10">
        <f>general_device_image.description</f>
        <v>0</v>
      </c>
      <c r="TIZ165" s="10">
        <f>general_device_image.description</f>
        <v>0</v>
      </c>
      <c r="TJA165" s="10">
        <f>general_device_image.description</f>
        <v>0</v>
      </c>
      <c r="TJB165" s="10">
        <f>general_device_image.description</f>
        <v>0</v>
      </c>
      <c r="TJC165" s="10">
        <f>general_device_image.description</f>
        <v>0</v>
      </c>
      <c r="TJD165" s="10">
        <f>general_device_image.description</f>
        <v>0</v>
      </c>
      <c r="TJE165" s="10">
        <f>general_device_image.description</f>
        <v>0</v>
      </c>
      <c r="TJF165" s="10">
        <f>general_device_image.description</f>
        <v>0</v>
      </c>
      <c r="TJG165" s="10">
        <f>general_device_image.description</f>
        <v>0</v>
      </c>
      <c r="TJH165" s="10">
        <f>general_device_image.description</f>
        <v>0</v>
      </c>
      <c r="TJI165" s="10">
        <f>general_device_image.description</f>
        <v>0</v>
      </c>
      <c r="TJJ165" s="10">
        <f>general_device_image.description</f>
        <v>0</v>
      </c>
      <c r="TJK165" s="10">
        <f>general_device_image.description</f>
        <v>0</v>
      </c>
      <c r="TJL165" s="10">
        <f>general_device_image.description</f>
        <v>0</v>
      </c>
      <c r="TJM165" s="10">
        <f>general_device_image.description</f>
        <v>0</v>
      </c>
      <c r="TJN165" s="10">
        <f>general_device_image.description</f>
        <v>0</v>
      </c>
      <c r="TJO165" s="10">
        <f>general_device_image.description</f>
        <v>0</v>
      </c>
      <c r="TJP165" s="10">
        <f>general_device_image.description</f>
        <v>0</v>
      </c>
      <c r="TJQ165" s="10">
        <f>general_device_image.description</f>
        <v>0</v>
      </c>
      <c r="TJR165" s="10">
        <f>general_device_image.description</f>
        <v>0</v>
      </c>
      <c r="TJS165" s="10">
        <f>general_device_image.description</f>
        <v>0</v>
      </c>
      <c r="TJT165" s="10">
        <f>general_device_image.description</f>
        <v>0</v>
      </c>
      <c r="TJU165" s="10">
        <f>general_device_image.description</f>
        <v>0</v>
      </c>
      <c r="TJV165" s="10">
        <f>general_device_image.description</f>
        <v>0</v>
      </c>
      <c r="TJW165" s="10">
        <f>general_device_image.description</f>
        <v>0</v>
      </c>
      <c r="TJX165" s="10">
        <f>general_device_image.description</f>
        <v>0</v>
      </c>
      <c r="TJY165" s="10">
        <f>general_device_image.description</f>
        <v>0</v>
      </c>
      <c r="TJZ165" s="10">
        <f>general_device_image.description</f>
        <v>0</v>
      </c>
      <c r="TKA165" s="10">
        <f>general_device_image.description</f>
        <v>0</v>
      </c>
      <c r="TKB165" s="10">
        <f>general_device_image.description</f>
        <v>0</v>
      </c>
      <c r="TKC165" s="10">
        <f>general_device_image.description</f>
        <v>0</v>
      </c>
      <c r="TKD165" s="10">
        <f>general_device_image.description</f>
        <v>0</v>
      </c>
      <c r="TKE165" s="10">
        <f>general_device_image.description</f>
        <v>0</v>
      </c>
      <c r="TKF165" s="10">
        <f>general_device_image.description</f>
        <v>0</v>
      </c>
      <c r="TKG165" s="10">
        <f>general_device_image.description</f>
        <v>0</v>
      </c>
      <c r="TKH165" s="10">
        <f>general_device_image.description</f>
        <v>0</v>
      </c>
      <c r="TKI165" s="10">
        <f>general_device_image.description</f>
        <v>0</v>
      </c>
      <c r="TKJ165" s="10">
        <f>general_device_image.description</f>
        <v>0</v>
      </c>
      <c r="TKK165" s="10">
        <f>general_device_image.description</f>
        <v>0</v>
      </c>
      <c r="TKL165" s="10">
        <f>general_device_image.description</f>
        <v>0</v>
      </c>
      <c r="TKM165" s="10">
        <f>general_device_image.description</f>
        <v>0</v>
      </c>
      <c r="TKN165" s="10">
        <f>general_device_image.description</f>
        <v>0</v>
      </c>
      <c r="TKO165" s="10">
        <f>general_device_image.description</f>
        <v>0</v>
      </c>
      <c r="TKP165" s="10">
        <f>general_device_image.description</f>
        <v>0</v>
      </c>
      <c r="TKQ165" s="10">
        <f>general_device_image.description</f>
        <v>0</v>
      </c>
      <c r="TKR165" s="10">
        <f>general_device_image.description</f>
        <v>0</v>
      </c>
      <c r="TKS165" s="10">
        <f>general_device_image.description</f>
        <v>0</v>
      </c>
      <c r="TKT165" s="10">
        <f>general_device_image.description</f>
        <v>0</v>
      </c>
      <c r="TKU165" s="10">
        <f>general_device_image.description</f>
        <v>0</v>
      </c>
      <c r="TKV165" s="10">
        <f>general_device_image.description</f>
        <v>0</v>
      </c>
      <c r="TKW165" s="10">
        <f>general_device_image.description</f>
        <v>0</v>
      </c>
      <c r="TKX165" s="10">
        <f>general_device_image.description</f>
        <v>0</v>
      </c>
      <c r="TKY165" s="10">
        <f>general_device_image.description</f>
        <v>0</v>
      </c>
      <c r="TKZ165" s="10">
        <f>general_device_image.description</f>
        <v>0</v>
      </c>
      <c r="TLA165" s="10">
        <f>general_device_image.description</f>
        <v>0</v>
      </c>
      <c r="TLB165" s="10">
        <f>general_device_image.description</f>
        <v>0</v>
      </c>
      <c r="TLC165" s="10">
        <f>general_device_image.description</f>
        <v>0</v>
      </c>
      <c r="TLD165" s="10">
        <f>general_device_image.description</f>
        <v>0</v>
      </c>
      <c r="TLE165" s="10">
        <f>general_device_image.description</f>
        <v>0</v>
      </c>
      <c r="TLF165" s="10">
        <f>general_device_image.description</f>
        <v>0</v>
      </c>
      <c r="TLG165" s="10">
        <f>general_device_image.description</f>
        <v>0</v>
      </c>
      <c r="TLH165" s="10">
        <f>general_device_image.description</f>
        <v>0</v>
      </c>
      <c r="TLI165" s="10">
        <f>general_device_image.description</f>
        <v>0</v>
      </c>
      <c r="TLJ165" s="10">
        <f>general_device_image.description</f>
        <v>0</v>
      </c>
      <c r="TLK165" s="10">
        <f>general_device_image.description</f>
        <v>0</v>
      </c>
      <c r="TLL165" s="10">
        <f>general_device_image.description</f>
        <v>0</v>
      </c>
      <c r="TLM165" s="10">
        <f>general_device_image.description</f>
        <v>0</v>
      </c>
      <c r="TLN165" s="10">
        <f>general_device_image.description</f>
        <v>0</v>
      </c>
      <c r="TLO165" s="10">
        <f>general_device_image.description</f>
        <v>0</v>
      </c>
      <c r="TLP165" s="10">
        <f>general_device_image.description</f>
        <v>0</v>
      </c>
      <c r="TLQ165" s="10">
        <f>general_device_image.description</f>
        <v>0</v>
      </c>
      <c r="TLR165" s="10">
        <f>general_device_image.description</f>
        <v>0</v>
      </c>
      <c r="TLS165" s="10">
        <f>general_device_image.description</f>
        <v>0</v>
      </c>
      <c r="TLT165" s="10">
        <f>general_device_image.description</f>
        <v>0</v>
      </c>
      <c r="TLU165" s="10">
        <f>general_device_image.description</f>
        <v>0</v>
      </c>
      <c r="TLV165" s="10">
        <f>general_device_image.description</f>
        <v>0</v>
      </c>
      <c r="TLW165" s="10">
        <f>general_device_image.description</f>
        <v>0</v>
      </c>
      <c r="TLX165" s="10">
        <f>general_device_image.description</f>
        <v>0</v>
      </c>
      <c r="TLY165" s="10">
        <f>general_device_image.description</f>
        <v>0</v>
      </c>
      <c r="TLZ165" s="10">
        <f>general_device_image.description</f>
        <v>0</v>
      </c>
      <c r="TMA165" s="10">
        <f>general_device_image.description</f>
        <v>0</v>
      </c>
      <c r="TMB165" s="10">
        <f>general_device_image.description</f>
        <v>0</v>
      </c>
      <c r="TMC165" s="10">
        <f>general_device_image.description</f>
        <v>0</v>
      </c>
      <c r="TMD165" s="10">
        <f>general_device_image.description</f>
        <v>0</v>
      </c>
      <c r="TME165" s="10">
        <f>general_device_image.description</f>
        <v>0</v>
      </c>
      <c r="TMF165" s="10">
        <f>general_device_image.description</f>
        <v>0</v>
      </c>
      <c r="TMG165" s="10">
        <f>general_device_image.description</f>
        <v>0</v>
      </c>
      <c r="TMH165" s="10">
        <f>general_device_image.description</f>
        <v>0</v>
      </c>
      <c r="TMI165" s="10">
        <f>general_device_image.description</f>
        <v>0</v>
      </c>
      <c r="TMJ165" s="10">
        <f>general_device_image.description</f>
        <v>0</v>
      </c>
      <c r="TMK165" s="10">
        <f>general_device_image.description</f>
        <v>0</v>
      </c>
      <c r="TML165" s="10">
        <f>general_device_image.description</f>
        <v>0</v>
      </c>
      <c r="TMM165" s="10">
        <f>general_device_image.description</f>
        <v>0</v>
      </c>
      <c r="TMN165" s="10">
        <f>general_device_image.description</f>
        <v>0</v>
      </c>
      <c r="TMO165" s="10">
        <f>general_device_image.description</f>
        <v>0</v>
      </c>
      <c r="TMP165" s="10">
        <f>general_device_image.description</f>
        <v>0</v>
      </c>
      <c r="TMQ165" s="10">
        <f>general_device_image.description</f>
        <v>0</v>
      </c>
      <c r="TMR165" s="10">
        <f>general_device_image.description</f>
        <v>0</v>
      </c>
      <c r="TMS165" s="10">
        <f>general_device_image.description</f>
        <v>0</v>
      </c>
      <c r="TMT165" s="10">
        <f>general_device_image.description</f>
        <v>0</v>
      </c>
      <c r="TMU165" s="10">
        <f>general_device_image.description</f>
        <v>0</v>
      </c>
      <c r="TMV165" s="10">
        <f>general_device_image.description</f>
        <v>0</v>
      </c>
      <c r="TMW165" s="10">
        <f>general_device_image.description</f>
        <v>0</v>
      </c>
      <c r="TMX165" s="10">
        <f>general_device_image.description</f>
        <v>0</v>
      </c>
      <c r="TMY165" s="10">
        <f>general_device_image.description</f>
        <v>0</v>
      </c>
      <c r="TMZ165" s="10">
        <f>general_device_image.description</f>
        <v>0</v>
      </c>
      <c r="TNA165" s="10">
        <f>general_device_image.description</f>
        <v>0</v>
      </c>
      <c r="TNB165" s="10">
        <f>general_device_image.description</f>
        <v>0</v>
      </c>
      <c r="TNC165" s="10">
        <f>general_device_image.description</f>
        <v>0</v>
      </c>
      <c r="TND165" s="10">
        <f>general_device_image.description</f>
        <v>0</v>
      </c>
      <c r="TNE165" s="10">
        <f>general_device_image.description</f>
        <v>0</v>
      </c>
      <c r="TNF165" s="10">
        <f>general_device_image.description</f>
        <v>0</v>
      </c>
      <c r="TNG165" s="10">
        <f>general_device_image.description</f>
        <v>0</v>
      </c>
      <c r="TNH165" s="10">
        <f>general_device_image.description</f>
        <v>0</v>
      </c>
      <c r="TNI165" s="10">
        <f>general_device_image.description</f>
        <v>0</v>
      </c>
      <c r="TNJ165" s="10">
        <f>general_device_image.description</f>
        <v>0</v>
      </c>
      <c r="TNK165" s="10">
        <f>general_device_image.description</f>
        <v>0</v>
      </c>
      <c r="TNL165" s="10">
        <f>general_device_image.description</f>
        <v>0</v>
      </c>
      <c r="TNM165" s="10">
        <f>general_device_image.description</f>
        <v>0</v>
      </c>
      <c r="TNN165" s="10">
        <f>general_device_image.description</f>
        <v>0</v>
      </c>
      <c r="TNO165" s="10">
        <f>general_device_image.description</f>
        <v>0</v>
      </c>
      <c r="TNP165" s="10">
        <f>general_device_image.description</f>
        <v>0</v>
      </c>
      <c r="TNQ165" s="10">
        <f>general_device_image.description</f>
        <v>0</v>
      </c>
      <c r="TNR165" s="10">
        <f>general_device_image.description</f>
        <v>0</v>
      </c>
      <c r="TNS165" s="10">
        <f>general_device_image.description</f>
        <v>0</v>
      </c>
      <c r="TNT165" s="10">
        <f>general_device_image.description</f>
        <v>0</v>
      </c>
      <c r="TNU165" s="10">
        <f>general_device_image.description</f>
        <v>0</v>
      </c>
      <c r="TNV165" s="10">
        <f>general_device_image.description</f>
        <v>0</v>
      </c>
      <c r="TNW165" s="10">
        <f>general_device_image.description</f>
        <v>0</v>
      </c>
      <c r="TNX165" s="10">
        <f>general_device_image.description</f>
        <v>0</v>
      </c>
      <c r="TNY165" s="10">
        <f>general_device_image.description</f>
        <v>0</v>
      </c>
      <c r="TNZ165" s="10">
        <f>general_device_image.description</f>
        <v>0</v>
      </c>
      <c r="TOA165" s="10">
        <f>general_device_image.description</f>
        <v>0</v>
      </c>
      <c r="TOB165" s="10">
        <f>general_device_image.description</f>
        <v>0</v>
      </c>
      <c r="TOC165" s="10">
        <f>general_device_image.description</f>
        <v>0</v>
      </c>
      <c r="TOD165" s="10">
        <f>general_device_image.description</f>
        <v>0</v>
      </c>
      <c r="TOE165" s="10">
        <f>general_device_image.description</f>
        <v>0</v>
      </c>
      <c r="TOF165" s="10">
        <f>general_device_image.description</f>
        <v>0</v>
      </c>
      <c r="TOG165" s="10">
        <f>general_device_image.description</f>
        <v>0</v>
      </c>
      <c r="TOH165" s="10">
        <f>general_device_image.description</f>
        <v>0</v>
      </c>
      <c r="TOI165" s="10">
        <f>general_device_image.description</f>
        <v>0</v>
      </c>
      <c r="TOJ165" s="10">
        <f>general_device_image.description</f>
        <v>0</v>
      </c>
      <c r="TOK165" s="10">
        <f>general_device_image.description</f>
        <v>0</v>
      </c>
      <c r="TOL165" s="10">
        <f>general_device_image.description</f>
        <v>0</v>
      </c>
      <c r="TOM165" s="10">
        <f>general_device_image.description</f>
        <v>0</v>
      </c>
      <c r="TON165" s="10">
        <f>general_device_image.description</f>
        <v>0</v>
      </c>
      <c r="TOO165" s="10">
        <f>general_device_image.description</f>
        <v>0</v>
      </c>
      <c r="TOP165" s="10">
        <f>general_device_image.description</f>
        <v>0</v>
      </c>
      <c r="TOQ165" s="10">
        <f>general_device_image.description</f>
        <v>0</v>
      </c>
      <c r="TOR165" s="10">
        <f>general_device_image.description</f>
        <v>0</v>
      </c>
      <c r="TOS165" s="10">
        <f>general_device_image.description</f>
        <v>0</v>
      </c>
      <c r="TOT165" s="10">
        <f>general_device_image.description</f>
        <v>0</v>
      </c>
      <c r="TOU165" s="10">
        <f>general_device_image.description</f>
        <v>0</v>
      </c>
      <c r="TOV165" s="10">
        <f>general_device_image.description</f>
        <v>0</v>
      </c>
      <c r="TOW165" s="10">
        <f>general_device_image.description</f>
        <v>0</v>
      </c>
      <c r="TOX165" s="10">
        <f>general_device_image.description</f>
        <v>0</v>
      </c>
      <c r="TOY165" s="10">
        <f>general_device_image.description</f>
        <v>0</v>
      </c>
      <c r="TOZ165" s="10">
        <f>general_device_image.description</f>
        <v>0</v>
      </c>
      <c r="TPA165" s="10">
        <f>general_device_image.description</f>
        <v>0</v>
      </c>
      <c r="TPB165" s="10">
        <f>general_device_image.description</f>
        <v>0</v>
      </c>
      <c r="TPC165" s="10">
        <f>general_device_image.description</f>
        <v>0</v>
      </c>
      <c r="TPD165" s="10">
        <f>general_device_image.description</f>
        <v>0</v>
      </c>
      <c r="TPE165" s="10">
        <f>general_device_image.description</f>
        <v>0</v>
      </c>
      <c r="TPF165" s="10">
        <f>general_device_image.description</f>
        <v>0</v>
      </c>
      <c r="TPG165" s="10">
        <f>general_device_image.description</f>
        <v>0</v>
      </c>
      <c r="TPH165" s="10">
        <f>general_device_image.description</f>
        <v>0</v>
      </c>
      <c r="TPI165" s="10">
        <f>general_device_image.description</f>
        <v>0</v>
      </c>
      <c r="TPJ165" s="10">
        <f>general_device_image.description</f>
        <v>0</v>
      </c>
      <c r="TPK165" s="10">
        <f>general_device_image.description</f>
        <v>0</v>
      </c>
      <c r="TPL165" s="10">
        <f>general_device_image.description</f>
        <v>0</v>
      </c>
      <c r="TPM165" s="10">
        <f>general_device_image.description</f>
        <v>0</v>
      </c>
      <c r="TPN165" s="10">
        <f>general_device_image.description</f>
        <v>0</v>
      </c>
      <c r="TPO165" s="10">
        <f>general_device_image.description</f>
        <v>0</v>
      </c>
      <c r="TPP165" s="10">
        <f>general_device_image.description</f>
        <v>0</v>
      </c>
      <c r="TPQ165" s="10">
        <f>general_device_image.description</f>
        <v>0</v>
      </c>
      <c r="TPR165" s="10">
        <f>general_device_image.description</f>
        <v>0</v>
      </c>
      <c r="TPS165" s="10">
        <f>general_device_image.description</f>
        <v>0</v>
      </c>
      <c r="TPT165" s="10">
        <f>general_device_image.description</f>
        <v>0</v>
      </c>
      <c r="TPU165" s="10">
        <f>general_device_image.description</f>
        <v>0</v>
      </c>
      <c r="TPV165" s="10">
        <f>general_device_image.description</f>
        <v>0</v>
      </c>
      <c r="TPW165" s="10">
        <f>general_device_image.description</f>
        <v>0</v>
      </c>
      <c r="TPX165" s="10">
        <f>general_device_image.description</f>
        <v>0</v>
      </c>
      <c r="TPY165" s="10">
        <f>general_device_image.description</f>
        <v>0</v>
      </c>
      <c r="TPZ165" s="10">
        <f>general_device_image.description</f>
        <v>0</v>
      </c>
      <c r="TQA165" s="10">
        <f>general_device_image.description</f>
        <v>0</v>
      </c>
      <c r="TQB165" s="10">
        <f>general_device_image.description</f>
        <v>0</v>
      </c>
      <c r="TQC165" s="10">
        <f>general_device_image.description</f>
        <v>0</v>
      </c>
      <c r="TQD165" s="10">
        <f>general_device_image.description</f>
        <v>0</v>
      </c>
      <c r="TQE165" s="10">
        <f>general_device_image.description</f>
        <v>0</v>
      </c>
      <c r="TQF165" s="10">
        <f>general_device_image.description</f>
        <v>0</v>
      </c>
      <c r="TQG165" s="10">
        <f>general_device_image.description</f>
        <v>0</v>
      </c>
      <c r="TQH165" s="10">
        <f>general_device_image.description</f>
        <v>0</v>
      </c>
      <c r="TQI165" s="10">
        <f>general_device_image.description</f>
        <v>0</v>
      </c>
      <c r="TQJ165" s="10">
        <f>general_device_image.description</f>
        <v>0</v>
      </c>
      <c r="TQK165" s="10">
        <f>general_device_image.description</f>
        <v>0</v>
      </c>
      <c r="TQL165" s="10">
        <f>general_device_image.description</f>
        <v>0</v>
      </c>
      <c r="TQM165" s="10">
        <f>general_device_image.description</f>
        <v>0</v>
      </c>
      <c r="TQN165" s="10">
        <f>general_device_image.description</f>
        <v>0</v>
      </c>
      <c r="TQO165" s="10">
        <f>general_device_image.description</f>
        <v>0</v>
      </c>
      <c r="TQP165" s="10">
        <f>general_device_image.description</f>
        <v>0</v>
      </c>
      <c r="TQQ165" s="10">
        <f>general_device_image.description</f>
        <v>0</v>
      </c>
      <c r="TQR165" s="10">
        <f>general_device_image.description</f>
        <v>0</v>
      </c>
      <c r="TQS165" s="10">
        <f>general_device_image.description</f>
        <v>0</v>
      </c>
      <c r="TQT165" s="10">
        <f>general_device_image.description</f>
        <v>0</v>
      </c>
      <c r="TQU165" s="10">
        <f>general_device_image.description</f>
        <v>0</v>
      </c>
      <c r="TQV165" s="10">
        <f>general_device_image.description</f>
        <v>0</v>
      </c>
      <c r="TQW165" s="10">
        <f>general_device_image.description</f>
        <v>0</v>
      </c>
      <c r="TQX165" s="10">
        <f>general_device_image.description</f>
        <v>0</v>
      </c>
      <c r="TQY165" s="10">
        <f>general_device_image.description</f>
        <v>0</v>
      </c>
      <c r="TQZ165" s="10">
        <f>general_device_image.description</f>
        <v>0</v>
      </c>
      <c r="TRA165" s="10">
        <f>general_device_image.description</f>
        <v>0</v>
      </c>
      <c r="TRB165" s="10">
        <f>general_device_image.description</f>
        <v>0</v>
      </c>
      <c r="TRC165" s="10">
        <f>general_device_image.description</f>
        <v>0</v>
      </c>
      <c r="TRD165" s="10">
        <f>general_device_image.description</f>
        <v>0</v>
      </c>
      <c r="TRE165" s="10">
        <f>general_device_image.description</f>
        <v>0</v>
      </c>
      <c r="TRF165" s="10">
        <f>general_device_image.description</f>
        <v>0</v>
      </c>
      <c r="TRG165" s="10">
        <f>general_device_image.description</f>
        <v>0</v>
      </c>
      <c r="TRH165" s="10">
        <f>general_device_image.description</f>
        <v>0</v>
      </c>
      <c r="TRI165" s="10">
        <f>general_device_image.description</f>
        <v>0</v>
      </c>
      <c r="TRJ165" s="10">
        <f>general_device_image.description</f>
        <v>0</v>
      </c>
      <c r="TRK165" s="10">
        <f>general_device_image.description</f>
        <v>0</v>
      </c>
      <c r="TRL165" s="10">
        <f>general_device_image.description</f>
        <v>0</v>
      </c>
      <c r="TRM165" s="10">
        <f>general_device_image.description</f>
        <v>0</v>
      </c>
      <c r="TRN165" s="10">
        <f>general_device_image.description</f>
        <v>0</v>
      </c>
      <c r="TRO165" s="10">
        <f>general_device_image.description</f>
        <v>0</v>
      </c>
      <c r="TRP165" s="10">
        <f>general_device_image.description</f>
        <v>0</v>
      </c>
      <c r="TRQ165" s="10">
        <f>general_device_image.description</f>
        <v>0</v>
      </c>
      <c r="TRR165" s="10">
        <f>general_device_image.description</f>
        <v>0</v>
      </c>
      <c r="TRS165" s="10">
        <f>general_device_image.description</f>
        <v>0</v>
      </c>
      <c r="TRT165" s="10">
        <f>general_device_image.description</f>
        <v>0</v>
      </c>
      <c r="TRU165" s="10">
        <f>general_device_image.description</f>
        <v>0</v>
      </c>
      <c r="TRV165" s="10">
        <f>general_device_image.description</f>
        <v>0</v>
      </c>
      <c r="TRW165" s="10">
        <f>general_device_image.description</f>
        <v>0</v>
      </c>
      <c r="TRX165" s="10">
        <f>general_device_image.description</f>
        <v>0</v>
      </c>
      <c r="TRY165" s="10">
        <f>general_device_image.description</f>
        <v>0</v>
      </c>
      <c r="TRZ165" s="10">
        <f>general_device_image.description</f>
        <v>0</v>
      </c>
      <c r="TSA165" s="10">
        <f>general_device_image.description</f>
        <v>0</v>
      </c>
      <c r="TSB165" s="10">
        <f>general_device_image.description</f>
        <v>0</v>
      </c>
      <c r="TSC165" s="10">
        <f>general_device_image.description</f>
        <v>0</v>
      </c>
      <c r="TSD165" s="10">
        <f>general_device_image.description</f>
        <v>0</v>
      </c>
      <c r="TSE165" s="10">
        <f>general_device_image.description</f>
        <v>0</v>
      </c>
      <c r="TSF165" s="10">
        <f>general_device_image.description</f>
        <v>0</v>
      </c>
      <c r="TSG165" s="10">
        <f>general_device_image.description</f>
        <v>0</v>
      </c>
      <c r="TSH165" s="10">
        <f>general_device_image.description</f>
        <v>0</v>
      </c>
      <c r="TSI165" s="10">
        <f>general_device_image.description</f>
        <v>0</v>
      </c>
      <c r="TSJ165" s="10">
        <f>general_device_image.description</f>
        <v>0</v>
      </c>
      <c r="TSK165" s="10">
        <f>general_device_image.description</f>
        <v>0</v>
      </c>
      <c r="TSL165" s="10">
        <f>general_device_image.description</f>
        <v>0</v>
      </c>
      <c r="TSM165" s="10">
        <f>general_device_image.description</f>
        <v>0</v>
      </c>
      <c r="TSN165" s="10">
        <f>general_device_image.description</f>
        <v>0</v>
      </c>
      <c r="TSO165" s="10">
        <f>general_device_image.description</f>
        <v>0</v>
      </c>
      <c r="TSP165" s="10">
        <f>general_device_image.description</f>
        <v>0</v>
      </c>
      <c r="TSQ165" s="10">
        <f>general_device_image.description</f>
        <v>0</v>
      </c>
      <c r="TSR165" s="10">
        <f>general_device_image.description</f>
        <v>0</v>
      </c>
      <c r="TSS165" s="10">
        <f>general_device_image.description</f>
        <v>0</v>
      </c>
      <c r="TST165" s="10">
        <f>general_device_image.description</f>
        <v>0</v>
      </c>
      <c r="TSU165" s="10">
        <f>general_device_image.description</f>
        <v>0</v>
      </c>
      <c r="TSV165" s="10">
        <f>general_device_image.description</f>
        <v>0</v>
      </c>
      <c r="TSW165" s="10">
        <f>general_device_image.description</f>
        <v>0</v>
      </c>
      <c r="TSX165" s="10">
        <f>general_device_image.description</f>
        <v>0</v>
      </c>
      <c r="TSY165" s="10">
        <f>general_device_image.description</f>
        <v>0</v>
      </c>
      <c r="TSZ165" s="10">
        <f>general_device_image.description</f>
        <v>0</v>
      </c>
      <c r="TTA165" s="10">
        <f>general_device_image.description</f>
        <v>0</v>
      </c>
      <c r="TTB165" s="10">
        <f>general_device_image.description</f>
        <v>0</v>
      </c>
      <c r="TTC165" s="10">
        <f>general_device_image.description</f>
        <v>0</v>
      </c>
      <c r="TTD165" s="10">
        <f>general_device_image.description</f>
        <v>0</v>
      </c>
      <c r="TTE165" s="10">
        <f>general_device_image.description</f>
        <v>0</v>
      </c>
      <c r="TTF165" s="10">
        <f>general_device_image.description</f>
        <v>0</v>
      </c>
      <c r="TTG165" s="10">
        <f>general_device_image.description</f>
        <v>0</v>
      </c>
      <c r="TTH165" s="10">
        <f>general_device_image.description</f>
        <v>0</v>
      </c>
      <c r="TTI165" s="10">
        <f>general_device_image.description</f>
        <v>0</v>
      </c>
      <c r="TTJ165" s="10">
        <f>general_device_image.description</f>
        <v>0</v>
      </c>
      <c r="TTK165" s="10">
        <f>general_device_image.description</f>
        <v>0</v>
      </c>
      <c r="TTL165" s="10">
        <f>general_device_image.description</f>
        <v>0</v>
      </c>
      <c r="TTM165" s="10">
        <f>general_device_image.description</f>
        <v>0</v>
      </c>
      <c r="TTN165" s="10">
        <f>general_device_image.description</f>
        <v>0</v>
      </c>
      <c r="TTO165" s="10">
        <f>general_device_image.description</f>
        <v>0</v>
      </c>
      <c r="TTP165" s="10">
        <f>general_device_image.description</f>
        <v>0</v>
      </c>
      <c r="TTQ165" s="10">
        <f>general_device_image.description</f>
        <v>0</v>
      </c>
      <c r="TTR165" s="10">
        <f>general_device_image.description</f>
        <v>0</v>
      </c>
      <c r="TTS165" s="10">
        <f>general_device_image.description</f>
        <v>0</v>
      </c>
      <c r="TTT165" s="10">
        <f>general_device_image.description</f>
        <v>0</v>
      </c>
      <c r="TTU165" s="10">
        <f>general_device_image.description</f>
        <v>0</v>
      </c>
      <c r="TTV165" s="10">
        <f>general_device_image.description</f>
        <v>0</v>
      </c>
      <c r="TTW165" s="10">
        <f>general_device_image.description</f>
        <v>0</v>
      </c>
      <c r="TTX165" s="10">
        <f>general_device_image.description</f>
        <v>0</v>
      </c>
      <c r="TTY165" s="10">
        <f>general_device_image.description</f>
        <v>0</v>
      </c>
      <c r="TTZ165" s="10">
        <f>general_device_image.description</f>
        <v>0</v>
      </c>
      <c r="TUA165" s="10">
        <f>general_device_image.description</f>
        <v>0</v>
      </c>
      <c r="TUB165" s="10">
        <f>general_device_image.description</f>
        <v>0</v>
      </c>
      <c r="TUC165" s="10">
        <f>general_device_image.description</f>
        <v>0</v>
      </c>
      <c r="TUD165" s="10">
        <f>general_device_image.description</f>
        <v>0</v>
      </c>
      <c r="TUE165" s="10">
        <f>general_device_image.description</f>
        <v>0</v>
      </c>
      <c r="TUF165" s="10">
        <f>general_device_image.description</f>
        <v>0</v>
      </c>
      <c r="TUG165" s="10">
        <f>general_device_image.description</f>
        <v>0</v>
      </c>
      <c r="TUH165" s="10">
        <f>general_device_image.description</f>
        <v>0</v>
      </c>
      <c r="TUI165" s="10">
        <f>general_device_image.description</f>
        <v>0</v>
      </c>
      <c r="TUJ165" s="10">
        <f>general_device_image.description</f>
        <v>0</v>
      </c>
      <c r="TUK165" s="10">
        <f>general_device_image.description</f>
        <v>0</v>
      </c>
      <c r="TUL165" s="10">
        <f>general_device_image.description</f>
        <v>0</v>
      </c>
      <c r="TUM165" s="10">
        <f>general_device_image.description</f>
        <v>0</v>
      </c>
      <c r="TUN165" s="10">
        <f>general_device_image.description</f>
        <v>0</v>
      </c>
      <c r="TUO165" s="10">
        <f>general_device_image.description</f>
        <v>0</v>
      </c>
      <c r="TUP165" s="10">
        <f>general_device_image.description</f>
        <v>0</v>
      </c>
      <c r="TUQ165" s="10">
        <f>general_device_image.description</f>
        <v>0</v>
      </c>
      <c r="TUR165" s="10">
        <f>general_device_image.description</f>
        <v>0</v>
      </c>
      <c r="TUS165" s="10">
        <f>general_device_image.description</f>
        <v>0</v>
      </c>
      <c r="TUT165" s="10">
        <f>general_device_image.description</f>
        <v>0</v>
      </c>
      <c r="TUU165" s="10">
        <f>general_device_image.description</f>
        <v>0</v>
      </c>
      <c r="TUV165" s="10">
        <f>general_device_image.description</f>
        <v>0</v>
      </c>
      <c r="TUW165" s="10">
        <f>general_device_image.description</f>
        <v>0</v>
      </c>
      <c r="TUX165" s="10">
        <f>general_device_image.description</f>
        <v>0</v>
      </c>
      <c r="TUY165" s="10">
        <f>general_device_image.description</f>
        <v>0</v>
      </c>
      <c r="TUZ165" s="10">
        <f>general_device_image.description</f>
        <v>0</v>
      </c>
      <c r="TVA165" s="10">
        <f>general_device_image.description</f>
        <v>0</v>
      </c>
      <c r="TVB165" s="10">
        <f>general_device_image.description</f>
        <v>0</v>
      </c>
      <c r="TVC165" s="10">
        <f>general_device_image.description</f>
        <v>0</v>
      </c>
      <c r="TVD165" s="10">
        <f>general_device_image.description</f>
        <v>0</v>
      </c>
      <c r="TVE165" s="10">
        <f>general_device_image.description</f>
        <v>0</v>
      </c>
      <c r="TVF165" s="10">
        <f>general_device_image.description</f>
        <v>0</v>
      </c>
      <c r="TVG165" s="10">
        <f>general_device_image.description</f>
        <v>0</v>
      </c>
      <c r="TVH165" s="10">
        <f>general_device_image.description</f>
        <v>0</v>
      </c>
      <c r="TVI165" s="10">
        <f>general_device_image.description</f>
        <v>0</v>
      </c>
      <c r="TVJ165" s="10">
        <f>general_device_image.description</f>
        <v>0</v>
      </c>
      <c r="TVK165" s="10">
        <f>general_device_image.description</f>
        <v>0</v>
      </c>
      <c r="TVL165" s="10">
        <f>general_device_image.description</f>
        <v>0</v>
      </c>
      <c r="TVM165" s="10">
        <f>general_device_image.description</f>
        <v>0</v>
      </c>
      <c r="TVN165" s="10">
        <f>general_device_image.description</f>
        <v>0</v>
      </c>
      <c r="TVO165" s="10">
        <f>general_device_image.description</f>
        <v>0</v>
      </c>
      <c r="TVP165" s="10">
        <f>general_device_image.description</f>
        <v>0</v>
      </c>
      <c r="TVQ165" s="10">
        <f>general_device_image.description</f>
        <v>0</v>
      </c>
      <c r="TVR165" s="10">
        <f>general_device_image.description</f>
        <v>0</v>
      </c>
      <c r="TVS165" s="10">
        <f>general_device_image.description</f>
        <v>0</v>
      </c>
      <c r="TVT165" s="10">
        <f>general_device_image.description</f>
        <v>0</v>
      </c>
      <c r="TVU165" s="10">
        <f>general_device_image.description</f>
        <v>0</v>
      </c>
      <c r="TVV165" s="10">
        <f>general_device_image.description</f>
        <v>0</v>
      </c>
      <c r="TVW165" s="10">
        <f>general_device_image.description</f>
        <v>0</v>
      </c>
      <c r="TVX165" s="10">
        <f>general_device_image.description</f>
        <v>0</v>
      </c>
      <c r="TVY165" s="10">
        <f>general_device_image.description</f>
        <v>0</v>
      </c>
      <c r="TVZ165" s="10">
        <f>general_device_image.description</f>
        <v>0</v>
      </c>
      <c r="TWA165" s="10">
        <f>general_device_image.description</f>
        <v>0</v>
      </c>
      <c r="TWB165" s="10">
        <f>general_device_image.description</f>
        <v>0</v>
      </c>
      <c r="TWC165" s="10">
        <f>general_device_image.description</f>
        <v>0</v>
      </c>
      <c r="TWD165" s="10">
        <f>general_device_image.description</f>
        <v>0</v>
      </c>
      <c r="TWE165" s="10">
        <f>general_device_image.description</f>
        <v>0</v>
      </c>
      <c r="TWF165" s="10">
        <f>general_device_image.description</f>
        <v>0</v>
      </c>
      <c r="TWG165" s="10">
        <f>general_device_image.description</f>
        <v>0</v>
      </c>
      <c r="TWH165" s="10">
        <f>general_device_image.description</f>
        <v>0</v>
      </c>
      <c r="TWI165" s="10">
        <f>general_device_image.description</f>
        <v>0</v>
      </c>
      <c r="TWJ165" s="10">
        <f>general_device_image.description</f>
        <v>0</v>
      </c>
      <c r="TWK165" s="10">
        <f>general_device_image.description</f>
        <v>0</v>
      </c>
      <c r="TWL165" s="10">
        <f>general_device_image.description</f>
        <v>0</v>
      </c>
      <c r="TWM165" s="10">
        <f>general_device_image.description</f>
        <v>0</v>
      </c>
      <c r="TWN165" s="10">
        <f>general_device_image.description</f>
        <v>0</v>
      </c>
      <c r="TWO165" s="10">
        <f>general_device_image.description</f>
        <v>0</v>
      </c>
      <c r="TWP165" s="10">
        <f>general_device_image.description</f>
        <v>0</v>
      </c>
      <c r="TWQ165" s="10">
        <f>general_device_image.description</f>
        <v>0</v>
      </c>
      <c r="TWR165" s="10">
        <f>general_device_image.description</f>
        <v>0</v>
      </c>
      <c r="TWS165" s="10">
        <f>general_device_image.description</f>
        <v>0</v>
      </c>
      <c r="TWT165" s="10">
        <f>general_device_image.description</f>
        <v>0</v>
      </c>
      <c r="TWU165" s="10">
        <f>general_device_image.description</f>
        <v>0</v>
      </c>
      <c r="TWV165" s="10">
        <f>general_device_image.description</f>
        <v>0</v>
      </c>
      <c r="TWW165" s="10">
        <f>general_device_image.description</f>
        <v>0</v>
      </c>
      <c r="TWX165" s="10">
        <f>general_device_image.description</f>
        <v>0</v>
      </c>
      <c r="TWY165" s="10">
        <f>general_device_image.description</f>
        <v>0</v>
      </c>
      <c r="TWZ165" s="10">
        <f>general_device_image.description</f>
        <v>0</v>
      </c>
      <c r="TXA165" s="10">
        <f>general_device_image.description</f>
        <v>0</v>
      </c>
      <c r="TXB165" s="10">
        <f>general_device_image.description</f>
        <v>0</v>
      </c>
      <c r="TXC165" s="10">
        <f>general_device_image.description</f>
        <v>0</v>
      </c>
      <c r="TXD165" s="10">
        <f>general_device_image.description</f>
        <v>0</v>
      </c>
      <c r="TXE165" s="10">
        <f>general_device_image.description</f>
        <v>0</v>
      </c>
      <c r="TXF165" s="10">
        <f>general_device_image.description</f>
        <v>0</v>
      </c>
      <c r="TXG165" s="10">
        <f>general_device_image.description</f>
        <v>0</v>
      </c>
      <c r="TXH165" s="10">
        <f>general_device_image.description</f>
        <v>0</v>
      </c>
      <c r="TXI165" s="10">
        <f>general_device_image.description</f>
        <v>0</v>
      </c>
      <c r="TXJ165" s="10">
        <f>general_device_image.description</f>
        <v>0</v>
      </c>
      <c r="TXK165" s="10">
        <f>general_device_image.description</f>
        <v>0</v>
      </c>
      <c r="TXL165" s="10">
        <f>general_device_image.description</f>
        <v>0</v>
      </c>
      <c r="TXM165" s="10">
        <f>general_device_image.description</f>
        <v>0</v>
      </c>
      <c r="TXN165" s="10">
        <f>general_device_image.description</f>
        <v>0</v>
      </c>
      <c r="TXO165" s="10">
        <f>general_device_image.description</f>
        <v>0</v>
      </c>
      <c r="TXP165" s="10">
        <f>general_device_image.description</f>
        <v>0</v>
      </c>
      <c r="TXQ165" s="10">
        <f>general_device_image.description</f>
        <v>0</v>
      </c>
      <c r="TXR165" s="10">
        <f>general_device_image.description</f>
        <v>0</v>
      </c>
      <c r="TXS165" s="10">
        <f>general_device_image.description</f>
        <v>0</v>
      </c>
      <c r="TXT165" s="10">
        <f>general_device_image.description</f>
        <v>0</v>
      </c>
      <c r="TXU165" s="10">
        <f>general_device_image.description</f>
        <v>0</v>
      </c>
      <c r="TXV165" s="10">
        <f>general_device_image.description</f>
        <v>0</v>
      </c>
      <c r="TXW165" s="10">
        <f>general_device_image.description</f>
        <v>0</v>
      </c>
      <c r="TXX165" s="10">
        <f>general_device_image.description</f>
        <v>0</v>
      </c>
      <c r="TXY165" s="10">
        <f>general_device_image.description</f>
        <v>0</v>
      </c>
      <c r="TXZ165" s="10">
        <f>general_device_image.description</f>
        <v>0</v>
      </c>
      <c r="TYA165" s="10">
        <f>general_device_image.description</f>
        <v>0</v>
      </c>
      <c r="TYB165" s="10">
        <f>general_device_image.description</f>
        <v>0</v>
      </c>
      <c r="TYC165" s="10">
        <f>general_device_image.description</f>
        <v>0</v>
      </c>
      <c r="TYD165" s="10">
        <f>general_device_image.description</f>
        <v>0</v>
      </c>
      <c r="TYE165" s="10">
        <f>general_device_image.description</f>
        <v>0</v>
      </c>
      <c r="TYF165" s="10">
        <f>general_device_image.description</f>
        <v>0</v>
      </c>
      <c r="TYG165" s="10">
        <f>general_device_image.description</f>
        <v>0</v>
      </c>
      <c r="TYH165" s="10">
        <f>general_device_image.description</f>
        <v>0</v>
      </c>
      <c r="TYI165" s="10">
        <f>general_device_image.description</f>
        <v>0</v>
      </c>
      <c r="TYJ165" s="10">
        <f>general_device_image.description</f>
        <v>0</v>
      </c>
      <c r="TYK165" s="10">
        <f>general_device_image.description</f>
        <v>0</v>
      </c>
      <c r="TYL165" s="10">
        <f>general_device_image.description</f>
        <v>0</v>
      </c>
      <c r="TYM165" s="10">
        <f>general_device_image.description</f>
        <v>0</v>
      </c>
      <c r="TYN165" s="10">
        <f>general_device_image.description</f>
        <v>0</v>
      </c>
      <c r="TYO165" s="10">
        <f>general_device_image.description</f>
        <v>0</v>
      </c>
      <c r="TYP165" s="10">
        <f>general_device_image.description</f>
        <v>0</v>
      </c>
      <c r="TYQ165" s="10">
        <f>general_device_image.description</f>
        <v>0</v>
      </c>
      <c r="TYR165" s="10">
        <f>general_device_image.description</f>
        <v>0</v>
      </c>
      <c r="TYS165" s="10">
        <f>general_device_image.description</f>
        <v>0</v>
      </c>
      <c r="TYT165" s="10">
        <f>general_device_image.description</f>
        <v>0</v>
      </c>
      <c r="TYU165" s="10">
        <f>general_device_image.description</f>
        <v>0</v>
      </c>
      <c r="TYV165" s="10">
        <f>general_device_image.description</f>
        <v>0</v>
      </c>
      <c r="TYW165" s="10">
        <f>general_device_image.description</f>
        <v>0</v>
      </c>
      <c r="TYX165" s="10">
        <f>general_device_image.description</f>
        <v>0</v>
      </c>
      <c r="TYY165" s="10">
        <f>general_device_image.description</f>
        <v>0</v>
      </c>
      <c r="TYZ165" s="10">
        <f>general_device_image.description</f>
        <v>0</v>
      </c>
      <c r="TZA165" s="10">
        <f>general_device_image.description</f>
        <v>0</v>
      </c>
      <c r="TZB165" s="10">
        <f>general_device_image.description</f>
        <v>0</v>
      </c>
      <c r="TZC165" s="10">
        <f>general_device_image.description</f>
        <v>0</v>
      </c>
      <c r="TZD165" s="10">
        <f>general_device_image.description</f>
        <v>0</v>
      </c>
      <c r="TZE165" s="10">
        <f>general_device_image.description</f>
        <v>0</v>
      </c>
      <c r="TZF165" s="10">
        <f>general_device_image.description</f>
        <v>0</v>
      </c>
      <c r="TZG165" s="10">
        <f>general_device_image.description</f>
        <v>0</v>
      </c>
      <c r="TZH165" s="10">
        <f>general_device_image.description</f>
        <v>0</v>
      </c>
      <c r="TZI165" s="10">
        <f>general_device_image.description</f>
        <v>0</v>
      </c>
      <c r="TZJ165" s="10">
        <f>general_device_image.description</f>
        <v>0</v>
      </c>
      <c r="TZK165" s="10">
        <f>general_device_image.description</f>
        <v>0</v>
      </c>
      <c r="TZL165" s="10">
        <f>general_device_image.description</f>
        <v>0</v>
      </c>
      <c r="TZM165" s="10">
        <f>general_device_image.description</f>
        <v>0</v>
      </c>
      <c r="TZN165" s="10">
        <f>general_device_image.description</f>
        <v>0</v>
      </c>
      <c r="TZO165" s="10">
        <f>general_device_image.description</f>
        <v>0</v>
      </c>
      <c r="TZP165" s="10">
        <f>general_device_image.description</f>
        <v>0</v>
      </c>
      <c r="TZQ165" s="10">
        <f>general_device_image.description</f>
        <v>0</v>
      </c>
      <c r="TZR165" s="10">
        <f>general_device_image.description</f>
        <v>0</v>
      </c>
      <c r="TZS165" s="10">
        <f>general_device_image.description</f>
        <v>0</v>
      </c>
      <c r="TZT165" s="10">
        <f>general_device_image.description</f>
        <v>0</v>
      </c>
      <c r="TZU165" s="10">
        <f>general_device_image.description</f>
        <v>0</v>
      </c>
      <c r="TZV165" s="10">
        <f>general_device_image.description</f>
        <v>0</v>
      </c>
      <c r="TZW165" s="10">
        <f>general_device_image.description</f>
        <v>0</v>
      </c>
      <c r="TZX165" s="10">
        <f>general_device_image.description</f>
        <v>0</v>
      </c>
      <c r="TZY165" s="10">
        <f>general_device_image.description</f>
        <v>0</v>
      </c>
      <c r="TZZ165" s="10">
        <f>general_device_image.description</f>
        <v>0</v>
      </c>
      <c r="UAA165" s="10">
        <f>general_device_image.description</f>
        <v>0</v>
      </c>
      <c r="UAB165" s="10">
        <f>general_device_image.description</f>
        <v>0</v>
      </c>
      <c r="UAC165" s="10">
        <f>general_device_image.description</f>
        <v>0</v>
      </c>
      <c r="UAD165" s="10">
        <f>general_device_image.description</f>
        <v>0</v>
      </c>
      <c r="UAE165" s="10">
        <f>general_device_image.description</f>
        <v>0</v>
      </c>
      <c r="UAF165" s="10">
        <f>general_device_image.description</f>
        <v>0</v>
      </c>
      <c r="UAG165" s="10">
        <f>general_device_image.description</f>
        <v>0</v>
      </c>
      <c r="UAH165" s="10">
        <f>general_device_image.description</f>
        <v>0</v>
      </c>
      <c r="UAI165" s="10">
        <f>general_device_image.description</f>
        <v>0</v>
      </c>
      <c r="UAJ165" s="10">
        <f>general_device_image.description</f>
        <v>0</v>
      </c>
      <c r="UAK165" s="10">
        <f>general_device_image.description</f>
        <v>0</v>
      </c>
      <c r="UAL165" s="10">
        <f>general_device_image.description</f>
        <v>0</v>
      </c>
      <c r="UAM165" s="10">
        <f>general_device_image.description</f>
        <v>0</v>
      </c>
      <c r="UAN165" s="10">
        <f>general_device_image.description</f>
        <v>0</v>
      </c>
      <c r="UAO165" s="10">
        <f>general_device_image.description</f>
        <v>0</v>
      </c>
      <c r="UAP165" s="10">
        <f>general_device_image.description</f>
        <v>0</v>
      </c>
      <c r="UAQ165" s="10">
        <f>general_device_image.description</f>
        <v>0</v>
      </c>
      <c r="UAR165" s="10">
        <f>general_device_image.description</f>
        <v>0</v>
      </c>
      <c r="UAS165" s="10">
        <f>general_device_image.description</f>
        <v>0</v>
      </c>
      <c r="UAT165" s="10">
        <f>general_device_image.description</f>
        <v>0</v>
      </c>
      <c r="UAU165" s="10">
        <f>general_device_image.description</f>
        <v>0</v>
      </c>
      <c r="UAV165" s="10">
        <f>general_device_image.description</f>
        <v>0</v>
      </c>
      <c r="UAW165" s="10">
        <f>general_device_image.description</f>
        <v>0</v>
      </c>
      <c r="UAX165" s="10">
        <f>general_device_image.description</f>
        <v>0</v>
      </c>
      <c r="UAY165" s="10">
        <f>general_device_image.description</f>
        <v>0</v>
      </c>
      <c r="UAZ165" s="10">
        <f>general_device_image.description</f>
        <v>0</v>
      </c>
      <c r="UBA165" s="10">
        <f>general_device_image.description</f>
        <v>0</v>
      </c>
      <c r="UBB165" s="10">
        <f>general_device_image.description</f>
        <v>0</v>
      </c>
      <c r="UBC165" s="10">
        <f>general_device_image.description</f>
        <v>0</v>
      </c>
      <c r="UBD165" s="10">
        <f>general_device_image.description</f>
        <v>0</v>
      </c>
      <c r="UBE165" s="10">
        <f>general_device_image.description</f>
        <v>0</v>
      </c>
      <c r="UBF165" s="10">
        <f>general_device_image.description</f>
        <v>0</v>
      </c>
      <c r="UBG165" s="10">
        <f>general_device_image.description</f>
        <v>0</v>
      </c>
      <c r="UBH165" s="10">
        <f>general_device_image.description</f>
        <v>0</v>
      </c>
      <c r="UBI165" s="10">
        <f>general_device_image.description</f>
        <v>0</v>
      </c>
      <c r="UBJ165" s="10">
        <f>general_device_image.description</f>
        <v>0</v>
      </c>
      <c r="UBK165" s="10">
        <f>general_device_image.description</f>
        <v>0</v>
      </c>
      <c r="UBL165" s="10">
        <f>general_device_image.description</f>
        <v>0</v>
      </c>
      <c r="UBM165" s="10">
        <f>general_device_image.description</f>
        <v>0</v>
      </c>
      <c r="UBN165" s="10">
        <f>general_device_image.description</f>
        <v>0</v>
      </c>
      <c r="UBO165" s="10">
        <f>general_device_image.description</f>
        <v>0</v>
      </c>
      <c r="UBP165" s="10">
        <f>general_device_image.description</f>
        <v>0</v>
      </c>
      <c r="UBQ165" s="10">
        <f>general_device_image.description</f>
        <v>0</v>
      </c>
      <c r="UBR165" s="10">
        <f>general_device_image.description</f>
        <v>0</v>
      </c>
      <c r="UBS165" s="10">
        <f>general_device_image.description</f>
        <v>0</v>
      </c>
      <c r="UBT165" s="10">
        <f>general_device_image.description</f>
        <v>0</v>
      </c>
      <c r="UBU165" s="10">
        <f>general_device_image.description</f>
        <v>0</v>
      </c>
      <c r="UBV165" s="10">
        <f>general_device_image.description</f>
        <v>0</v>
      </c>
      <c r="UBW165" s="10">
        <f>general_device_image.description</f>
        <v>0</v>
      </c>
      <c r="UBX165" s="10">
        <f>general_device_image.description</f>
        <v>0</v>
      </c>
      <c r="UBY165" s="10">
        <f>general_device_image.description</f>
        <v>0</v>
      </c>
      <c r="UBZ165" s="10">
        <f>general_device_image.description</f>
        <v>0</v>
      </c>
      <c r="UCA165" s="10">
        <f>general_device_image.description</f>
        <v>0</v>
      </c>
      <c r="UCB165" s="10">
        <f>general_device_image.description</f>
        <v>0</v>
      </c>
      <c r="UCC165" s="10">
        <f>general_device_image.description</f>
        <v>0</v>
      </c>
      <c r="UCD165" s="10">
        <f>general_device_image.description</f>
        <v>0</v>
      </c>
      <c r="UCE165" s="10">
        <f>general_device_image.description</f>
        <v>0</v>
      </c>
      <c r="UCF165" s="10">
        <f>general_device_image.description</f>
        <v>0</v>
      </c>
      <c r="UCG165" s="10">
        <f>general_device_image.description</f>
        <v>0</v>
      </c>
      <c r="UCH165" s="10">
        <f>general_device_image.description</f>
        <v>0</v>
      </c>
      <c r="UCI165" s="10">
        <f>general_device_image.description</f>
        <v>0</v>
      </c>
      <c r="UCJ165" s="10">
        <f>general_device_image.description</f>
        <v>0</v>
      </c>
      <c r="UCK165" s="10">
        <f>general_device_image.description</f>
        <v>0</v>
      </c>
      <c r="UCL165" s="10">
        <f>general_device_image.description</f>
        <v>0</v>
      </c>
      <c r="UCM165" s="10">
        <f>general_device_image.description</f>
        <v>0</v>
      </c>
      <c r="UCN165" s="10">
        <f>general_device_image.description</f>
        <v>0</v>
      </c>
      <c r="UCO165" s="10">
        <f>general_device_image.description</f>
        <v>0</v>
      </c>
      <c r="UCP165" s="10">
        <f>general_device_image.description</f>
        <v>0</v>
      </c>
      <c r="UCQ165" s="10">
        <f>general_device_image.description</f>
        <v>0</v>
      </c>
      <c r="UCR165" s="10">
        <f>general_device_image.description</f>
        <v>0</v>
      </c>
      <c r="UCS165" s="10">
        <f>general_device_image.description</f>
        <v>0</v>
      </c>
      <c r="UCT165" s="10">
        <f>general_device_image.description</f>
        <v>0</v>
      </c>
      <c r="UCU165" s="10">
        <f>general_device_image.description</f>
        <v>0</v>
      </c>
      <c r="UCV165" s="10">
        <f>general_device_image.description</f>
        <v>0</v>
      </c>
      <c r="UCW165" s="10">
        <f>general_device_image.description</f>
        <v>0</v>
      </c>
      <c r="UCX165" s="10">
        <f>general_device_image.description</f>
        <v>0</v>
      </c>
      <c r="UCY165" s="10">
        <f>general_device_image.description</f>
        <v>0</v>
      </c>
      <c r="UCZ165" s="10">
        <f>general_device_image.description</f>
        <v>0</v>
      </c>
      <c r="UDA165" s="10">
        <f>general_device_image.description</f>
        <v>0</v>
      </c>
      <c r="UDB165" s="10">
        <f>general_device_image.description</f>
        <v>0</v>
      </c>
      <c r="UDC165" s="10">
        <f>general_device_image.description</f>
        <v>0</v>
      </c>
      <c r="UDD165" s="10">
        <f>general_device_image.description</f>
        <v>0</v>
      </c>
      <c r="UDE165" s="10">
        <f>general_device_image.description</f>
        <v>0</v>
      </c>
      <c r="UDF165" s="10">
        <f>general_device_image.description</f>
        <v>0</v>
      </c>
      <c r="UDG165" s="10">
        <f>general_device_image.description</f>
        <v>0</v>
      </c>
      <c r="UDH165" s="10">
        <f>general_device_image.description</f>
        <v>0</v>
      </c>
      <c r="UDI165" s="10">
        <f>general_device_image.description</f>
        <v>0</v>
      </c>
      <c r="UDJ165" s="10">
        <f>general_device_image.description</f>
        <v>0</v>
      </c>
      <c r="UDK165" s="10">
        <f>general_device_image.description</f>
        <v>0</v>
      </c>
      <c r="UDL165" s="10">
        <f>general_device_image.description</f>
        <v>0</v>
      </c>
      <c r="UDM165" s="10">
        <f>general_device_image.description</f>
        <v>0</v>
      </c>
      <c r="UDN165" s="10">
        <f>general_device_image.description</f>
        <v>0</v>
      </c>
      <c r="UDO165" s="10">
        <f>general_device_image.description</f>
        <v>0</v>
      </c>
      <c r="UDP165" s="10">
        <f>general_device_image.description</f>
        <v>0</v>
      </c>
      <c r="UDQ165" s="10">
        <f>general_device_image.description</f>
        <v>0</v>
      </c>
      <c r="UDR165" s="10">
        <f>general_device_image.description</f>
        <v>0</v>
      </c>
      <c r="UDS165" s="10">
        <f>general_device_image.description</f>
        <v>0</v>
      </c>
      <c r="UDT165" s="10">
        <f>general_device_image.description</f>
        <v>0</v>
      </c>
      <c r="UDU165" s="10">
        <f>general_device_image.description</f>
        <v>0</v>
      </c>
      <c r="UDV165" s="10">
        <f>general_device_image.description</f>
        <v>0</v>
      </c>
      <c r="UDW165" s="10">
        <f>general_device_image.description</f>
        <v>0</v>
      </c>
      <c r="UDX165" s="10">
        <f>general_device_image.description</f>
        <v>0</v>
      </c>
      <c r="UDY165" s="10">
        <f>general_device_image.description</f>
        <v>0</v>
      </c>
      <c r="UDZ165" s="10">
        <f>general_device_image.description</f>
        <v>0</v>
      </c>
      <c r="UEA165" s="10">
        <f>general_device_image.description</f>
        <v>0</v>
      </c>
      <c r="UEB165" s="10">
        <f>general_device_image.description</f>
        <v>0</v>
      </c>
      <c r="UEC165" s="10">
        <f>general_device_image.description</f>
        <v>0</v>
      </c>
      <c r="UED165" s="10">
        <f>general_device_image.description</f>
        <v>0</v>
      </c>
      <c r="UEE165" s="10">
        <f>general_device_image.description</f>
        <v>0</v>
      </c>
      <c r="UEF165" s="10">
        <f>general_device_image.description</f>
        <v>0</v>
      </c>
      <c r="UEG165" s="10">
        <f>general_device_image.description</f>
        <v>0</v>
      </c>
      <c r="UEH165" s="10">
        <f>general_device_image.description</f>
        <v>0</v>
      </c>
      <c r="UEI165" s="10">
        <f>general_device_image.description</f>
        <v>0</v>
      </c>
      <c r="UEJ165" s="10">
        <f>general_device_image.description</f>
        <v>0</v>
      </c>
      <c r="UEK165" s="10">
        <f>general_device_image.description</f>
        <v>0</v>
      </c>
      <c r="UEL165" s="10">
        <f>general_device_image.description</f>
        <v>0</v>
      </c>
      <c r="UEM165" s="10">
        <f>general_device_image.description</f>
        <v>0</v>
      </c>
      <c r="UEN165" s="10">
        <f>general_device_image.description</f>
        <v>0</v>
      </c>
      <c r="UEO165" s="10">
        <f>general_device_image.description</f>
        <v>0</v>
      </c>
      <c r="UEP165" s="10">
        <f>general_device_image.description</f>
        <v>0</v>
      </c>
      <c r="UEQ165" s="10">
        <f>general_device_image.description</f>
        <v>0</v>
      </c>
      <c r="UER165" s="10">
        <f>general_device_image.description</f>
        <v>0</v>
      </c>
      <c r="UES165" s="10">
        <f>general_device_image.description</f>
        <v>0</v>
      </c>
      <c r="UET165" s="10">
        <f>general_device_image.description</f>
        <v>0</v>
      </c>
      <c r="UEU165" s="10">
        <f>general_device_image.description</f>
        <v>0</v>
      </c>
      <c r="UEV165" s="10">
        <f>general_device_image.description</f>
        <v>0</v>
      </c>
      <c r="UEW165" s="10">
        <f>general_device_image.description</f>
        <v>0</v>
      </c>
      <c r="UEX165" s="10">
        <f>general_device_image.description</f>
        <v>0</v>
      </c>
      <c r="UEY165" s="10">
        <f>general_device_image.description</f>
        <v>0</v>
      </c>
      <c r="UEZ165" s="10">
        <f>general_device_image.description</f>
        <v>0</v>
      </c>
      <c r="UFA165" s="10">
        <f>general_device_image.description</f>
        <v>0</v>
      </c>
      <c r="UFB165" s="10">
        <f>general_device_image.description</f>
        <v>0</v>
      </c>
      <c r="UFC165" s="10">
        <f>general_device_image.description</f>
        <v>0</v>
      </c>
      <c r="UFD165" s="10">
        <f>general_device_image.description</f>
        <v>0</v>
      </c>
      <c r="UFE165" s="10">
        <f>general_device_image.description</f>
        <v>0</v>
      </c>
      <c r="UFF165" s="10">
        <f>general_device_image.description</f>
        <v>0</v>
      </c>
      <c r="UFG165" s="10">
        <f>general_device_image.description</f>
        <v>0</v>
      </c>
      <c r="UFH165" s="10">
        <f>general_device_image.description</f>
        <v>0</v>
      </c>
      <c r="UFI165" s="10">
        <f>general_device_image.description</f>
        <v>0</v>
      </c>
      <c r="UFJ165" s="10">
        <f>general_device_image.description</f>
        <v>0</v>
      </c>
      <c r="UFK165" s="10">
        <f>general_device_image.description</f>
        <v>0</v>
      </c>
      <c r="UFL165" s="10">
        <f>general_device_image.description</f>
        <v>0</v>
      </c>
      <c r="UFM165" s="10">
        <f>general_device_image.description</f>
        <v>0</v>
      </c>
      <c r="UFN165" s="10">
        <f>general_device_image.description</f>
        <v>0</v>
      </c>
      <c r="UFO165" s="10">
        <f>general_device_image.description</f>
        <v>0</v>
      </c>
      <c r="UFP165" s="10">
        <f>general_device_image.description</f>
        <v>0</v>
      </c>
      <c r="UFQ165" s="10">
        <f>general_device_image.description</f>
        <v>0</v>
      </c>
      <c r="UFR165" s="10">
        <f>general_device_image.description</f>
        <v>0</v>
      </c>
      <c r="UFS165" s="10">
        <f>general_device_image.description</f>
        <v>0</v>
      </c>
      <c r="UFT165" s="10">
        <f>general_device_image.description</f>
        <v>0</v>
      </c>
      <c r="UFU165" s="10">
        <f>general_device_image.description</f>
        <v>0</v>
      </c>
      <c r="UFV165" s="10">
        <f>general_device_image.description</f>
        <v>0</v>
      </c>
      <c r="UFW165" s="10">
        <f>general_device_image.description</f>
        <v>0</v>
      </c>
      <c r="UFX165" s="10">
        <f>general_device_image.description</f>
        <v>0</v>
      </c>
      <c r="UFY165" s="10">
        <f>general_device_image.description</f>
        <v>0</v>
      </c>
      <c r="UFZ165" s="10">
        <f>general_device_image.description</f>
        <v>0</v>
      </c>
      <c r="UGA165" s="10">
        <f>general_device_image.description</f>
        <v>0</v>
      </c>
      <c r="UGB165" s="10">
        <f>general_device_image.description</f>
        <v>0</v>
      </c>
      <c r="UGC165" s="10">
        <f>general_device_image.description</f>
        <v>0</v>
      </c>
      <c r="UGD165" s="10">
        <f>general_device_image.description</f>
        <v>0</v>
      </c>
      <c r="UGE165" s="10">
        <f>general_device_image.description</f>
        <v>0</v>
      </c>
      <c r="UGF165" s="10">
        <f>general_device_image.description</f>
        <v>0</v>
      </c>
      <c r="UGG165" s="10">
        <f>general_device_image.description</f>
        <v>0</v>
      </c>
      <c r="UGH165" s="10">
        <f>general_device_image.description</f>
        <v>0</v>
      </c>
      <c r="UGI165" s="10">
        <f>general_device_image.description</f>
        <v>0</v>
      </c>
      <c r="UGJ165" s="10">
        <f>general_device_image.description</f>
        <v>0</v>
      </c>
      <c r="UGK165" s="10">
        <f>general_device_image.description</f>
        <v>0</v>
      </c>
      <c r="UGL165" s="10">
        <f>general_device_image.description</f>
        <v>0</v>
      </c>
      <c r="UGM165" s="10">
        <f>general_device_image.description</f>
        <v>0</v>
      </c>
      <c r="UGN165" s="10">
        <f>general_device_image.description</f>
        <v>0</v>
      </c>
      <c r="UGO165" s="10">
        <f>general_device_image.description</f>
        <v>0</v>
      </c>
      <c r="UGP165" s="10">
        <f>general_device_image.description</f>
        <v>0</v>
      </c>
      <c r="UGQ165" s="10">
        <f>general_device_image.description</f>
        <v>0</v>
      </c>
      <c r="UGR165" s="10">
        <f>general_device_image.description</f>
        <v>0</v>
      </c>
      <c r="UGS165" s="10">
        <f>general_device_image.description</f>
        <v>0</v>
      </c>
      <c r="UGT165" s="10">
        <f>general_device_image.description</f>
        <v>0</v>
      </c>
      <c r="UGU165" s="10">
        <f>general_device_image.description</f>
        <v>0</v>
      </c>
      <c r="UGV165" s="10">
        <f>general_device_image.description</f>
        <v>0</v>
      </c>
      <c r="UGW165" s="10">
        <f>general_device_image.description</f>
        <v>0</v>
      </c>
      <c r="UGX165" s="10">
        <f>general_device_image.description</f>
        <v>0</v>
      </c>
      <c r="UGY165" s="10">
        <f>general_device_image.description</f>
        <v>0</v>
      </c>
      <c r="UGZ165" s="10">
        <f>general_device_image.description</f>
        <v>0</v>
      </c>
      <c r="UHA165" s="10">
        <f>general_device_image.description</f>
        <v>0</v>
      </c>
      <c r="UHB165" s="10">
        <f>general_device_image.description</f>
        <v>0</v>
      </c>
      <c r="UHC165" s="10">
        <f>general_device_image.description</f>
        <v>0</v>
      </c>
      <c r="UHD165" s="10">
        <f>general_device_image.description</f>
        <v>0</v>
      </c>
      <c r="UHE165" s="10">
        <f>general_device_image.description</f>
        <v>0</v>
      </c>
      <c r="UHF165" s="10">
        <f>general_device_image.description</f>
        <v>0</v>
      </c>
      <c r="UHG165" s="10">
        <f>general_device_image.description</f>
        <v>0</v>
      </c>
      <c r="UHH165" s="10">
        <f>general_device_image.description</f>
        <v>0</v>
      </c>
      <c r="UHI165" s="10">
        <f>general_device_image.description</f>
        <v>0</v>
      </c>
      <c r="UHJ165" s="10">
        <f>general_device_image.description</f>
        <v>0</v>
      </c>
      <c r="UHK165" s="10">
        <f>general_device_image.description</f>
        <v>0</v>
      </c>
      <c r="UHL165" s="10">
        <f>general_device_image.description</f>
        <v>0</v>
      </c>
      <c r="UHM165" s="10">
        <f>general_device_image.description</f>
        <v>0</v>
      </c>
      <c r="UHN165" s="10">
        <f>general_device_image.description</f>
        <v>0</v>
      </c>
      <c r="UHO165" s="10">
        <f>general_device_image.description</f>
        <v>0</v>
      </c>
      <c r="UHP165" s="10">
        <f>general_device_image.description</f>
        <v>0</v>
      </c>
      <c r="UHQ165" s="10">
        <f>general_device_image.description</f>
        <v>0</v>
      </c>
      <c r="UHR165" s="10">
        <f>general_device_image.description</f>
        <v>0</v>
      </c>
      <c r="UHS165" s="10">
        <f>general_device_image.description</f>
        <v>0</v>
      </c>
      <c r="UHT165" s="10">
        <f>general_device_image.description</f>
        <v>0</v>
      </c>
      <c r="UHU165" s="10">
        <f>general_device_image.description</f>
        <v>0</v>
      </c>
      <c r="UHV165" s="10">
        <f>general_device_image.description</f>
        <v>0</v>
      </c>
      <c r="UHW165" s="10">
        <f>general_device_image.description</f>
        <v>0</v>
      </c>
      <c r="UHX165" s="10">
        <f>general_device_image.description</f>
        <v>0</v>
      </c>
      <c r="UHY165" s="10">
        <f>general_device_image.description</f>
        <v>0</v>
      </c>
      <c r="UHZ165" s="10">
        <f>general_device_image.description</f>
        <v>0</v>
      </c>
      <c r="UIA165" s="10">
        <f>general_device_image.description</f>
        <v>0</v>
      </c>
      <c r="UIB165" s="10">
        <f>general_device_image.description</f>
        <v>0</v>
      </c>
      <c r="UIC165" s="10">
        <f>general_device_image.description</f>
        <v>0</v>
      </c>
      <c r="UID165" s="10">
        <f>general_device_image.description</f>
        <v>0</v>
      </c>
      <c r="UIE165" s="10">
        <f>general_device_image.description</f>
        <v>0</v>
      </c>
      <c r="UIF165" s="10">
        <f>general_device_image.description</f>
        <v>0</v>
      </c>
      <c r="UIG165" s="10">
        <f>general_device_image.description</f>
        <v>0</v>
      </c>
      <c r="UIH165" s="10">
        <f>general_device_image.description</f>
        <v>0</v>
      </c>
      <c r="UII165" s="10">
        <f>general_device_image.description</f>
        <v>0</v>
      </c>
      <c r="UIJ165" s="10">
        <f>general_device_image.description</f>
        <v>0</v>
      </c>
      <c r="UIK165" s="10">
        <f>general_device_image.description</f>
        <v>0</v>
      </c>
      <c r="UIL165" s="10">
        <f>general_device_image.description</f>
        <v>0</v>
      </c>
      <c r="UIM165" s="10">
        <f>general_device_image.description</f>
        <v>0</v>
      </c>
      <c r="UIN165" s="10">
        <f>general_device_image.description</f>
        <v>0</v>
      </c>
      <c r="UIO165" s="10">
        <f>general_device_image.description</f>
        <v>0</v>
      </c>
      <c r="UIP165" s="10">
        <f>general_device_image.description</f>
        <v>0</v>
      </c>
      <c r="UIQ165" s="10">
        <f>general_device_image.description</f>
        <v>0</v>
      </c>
      <c r="UIR165" s="10">
        <f>general_device_image.description</f>
        <v>0</v>
      </c>
      <c r="UIS165" s="10">
        <f>general_device_image.description</f>
        <v>0</v>
      </c>
      <c r="UIT165" s="10">
        <f>general_device_image.description</f>
        <v>0</v>
      </c>
      <c r="UIU165" s="10">
        <f>general_device_image.description</f>
        <v>0</v>
      </c>
      <c r="UIV165" s="10">
        <f>general_device_image.description</f>
        <v>0</v>
      </c>
      <c r="UIW165" s="10">
        <f>general_device_image.description</f>
        <v>0</v>
      </c>
      <c r="UIX165" s="10">
        <f>general_device_image.description</f>
        <v>0</v>
      </c>
      <c r="UIY165" s="10">
        <f>general_device_image.description</f>
        <v>0</v>
      </c>
      <c r="UIZ165" s="10">
        <f>general_device_image.description</f>
        <v>0</v>
      </c>
      <c r="UJA165" s="10">
        <f>general_device_image.description</f>
        <v>0</v>
      </c>
      <c r="UJB165" s="10">
        <f>general_device_image.description</f>
        <v>0</v>
      </c>
      <c r="UJC165" s="10">
        <f>general_device_image.description</f>
        <v>0</v>
      </c>
      <c r="UJD165" s="10">
        <f>general_device_image.description</f>
        <v>0</v>
      </c>
      <c r="UJE165" s="10">
        <f>general_device_image.description</f>
        <v>0</v>
      </c>
      <c r="UJF165" s="10">
        <f>general_device_image.description</f>
        <v>0</v>
      </c>
      <c r="UJG165" s="10">
        <f>general_device_image.description</f>
        <v>0</v>
      </c>
      <c r="UJH165" s="10">
        <f>general_device_image.description</f>
        <v>0</v>
      </c>
      <c r="UJI165" s="10">
        <f>general_device_image.description</f>
        <v>0</v>
      </c>
      <c r="UJJ165" s="10">
        <f>general_device_image.description</f>
        <v>0</v>
      </c>
      <c r="UJK165" s="10">
        <f>general_device_image.description</f>
        <v>0</v>
      </c>
      <c r="UJL165" s="10">
        <f>general_device_image.description</f>
        <v>0</v>
      </c>
      <c r="UJM165" s="10">
        <f>general_device_image.description</f>
        <v>0</v>
      </c>
      <c r="UJN165" s="10">
        <f>general_device_image.description</f>
        <v>0</v>
      </c>
      <c r="UJO165" s="10">
        <f>general_device_image.description</f>
        <v>0</v>
      </c>
      <c r="UJP165" s="10">
        <f>general_device_image.description</f>
        <v>0</v>
      </c>
      <c r="UJQ165" s="10">
        <f>general_device_image.description</f>
        <v>0</v>
      </c>
      <c r="UJR165" s="10">
        <f>general_device_image.description</f>
        <v>0</v>
      </c>
      <c r="UJS165" s="10">
        <f>general_device_image.description</f>
        <v>0</v>
      </c>
      <c r="UJT165" s="10">
        <f>general_device_image.description</f>
        <v>0</v>
      </c>
      <c r="UJU165" s="10">
        <f>general_device_image.description</f>
        <v>0</v>
      </c>
      <c r="UJV165" s="10">
        <f>general_device_image.description</f>
        <v>0</v>
      </c>
      <c r="UJW165" s="10">
        <f>general_device_image.description</f>
        <v>0</v>
      </c>
      <c r="UJX165" s="10">
        <f>general_device_image.description</f>
        <v>0</v>
      </c>
      <c r="UJY165" s="10">
        <f>general_device_image.description</f>
        <v>0</v>
      </c>
      <c r="UJZ165" s="10">
        <f>general_device_image.description</f>
        <v>0</v>
      </c>
      <c r="UKA165" s="10">
        <f>general_device_image.description</f>
        <v>0</v>
      </c>
      <c r="UKB165" s="10">
        <f>general_device_image.description</f>
        <v>0</v>
      </c>
      <c r="UKC165" s="10">
        <f>general_device_image.description</f>
        <v>0</v>
      </c>
      <c r="UKD165" s="10">
        <f>general_device_image.description</f>
        <v>0</v>
      </c>
      <c r="UKE165" s="10">
        <f>general_device_image.description</f>
        <v>0</v>
      </c>
      <c r="UKF165" s="10">
        <f>general_device_image.description</f>
        <v>0</v>
      </c>
      <c r="UKG165" s="10">
        <f>general_device_image.description</f>
        <v>0</v>
      </c>
      <c r="UKH165" s="10">
        <f>general_device_image.description</f>
        <v>0</v>
      </c>
      <c r="UKI165" s="10">
        <f>general_device_image.description</f>
        <v>0</v>
      </c>
      <c r="UKJ165" s="10">
        <f>general_device_image.description</f>
        <v>0</v>
      </c>
      <c r="UKK165" s="10">
        <f>general_device_image.description</f>
        <v>0</v>
      </c>
      <c r="UKL165" s="10">
        <f>general_device_image.description</f>
        <v>0</v>
      </c>
      <c r="UKM165" s="10">
        <f>general_device_image.description</f>
        <v>0</v>
      </c>
      <c r="UKN165" s="10">
        <f>general_device_image.description</f>
        <v>0</v>
      </c>
      <c r="UKO165" s="10">
        <f>general_device_image.description</f>
        <v>0</v>
      </c>
      <c r="UKP165" s="10">
        <f>general_device_image.description</f>
        <v>0</v>
      </c>
      <c r="UKQ165" s="10">
        <f>general_device_image.description</f>
        <v>0</v>
      </c>
      <c r="UKR165" s="10">
        <f>general_device_image.description</f>
        <v>0</v>
      </c>
      <c r="UKS165" s="10">
        <f>general_device_image.description</f>
        <v>0</v>
      </c>
      <c r="UKT165" s="10">
        <f>general_device_image.description</f>
        <v>0</v>
      </c>
      <c r="UKU165" s="10">
        <f>general_device_image.description</f>
        <v>0</v>
      </c>
      <c r="UKV165" s="10">
        <f>general_device_image.description</f>
        <v>0</v>
      </c>
      <c r="UKW165" s="10">
        <f>general_device_image.description</f>
        <v>0</v>
      </c>
      <c r="UKX165" s="10">
        <f>general_device_image.description</f>
        <v>0</v>
      </c>
      <c r="UKY165" s="10">
        <f>general_device_image.description</f>
        <v>0</v>
      </c>
      <c r="UKZ165" s="10">
        <f>general_device_image.description</f>
        <v>0</v>
      </c>
      <c r="ULA165" s="10">
        <f>general_device_image.description</f>
        <v>0</v>
      </c>
      <c r="ULB165" s="10">
        <f>general_device_image.description</f>
        <v>0</v>
      </c>
      <c r="ULC165" s="10">
        <f>general_device_image.description</f>
        <v>0</v>
      </c>
      <c r="ULD165" s="10">
        <f>general_device_image.description</f>
        <v>0</v>
      </c>
      <c r="ULE165" s="10">
        <f>general_device_image.description</f>
        <v>0</v>
      </c>
      <c r="ULF165" s="10">
        <f>general_device_image.description</f>
        <v>0</v>
      </c>
      <c r="ULG165" s="10">
        <f>general_device_image.description</f>
        <v>0</v>
      </c>
      <c r="ULH165" s="10">
        <f>general_device_image.description</f>
        <v>0</v>
      </c>
      <c r="ULI165" s="10">
        <f>general_device_image.description</f>
        <v>0</v>
      </c>
      <c r="ULJ165" s="10">
        <f>general_device_image.description</f>
        <v>0</v>
      </c>
      <c r="ULK165" s="10">
        <f>general_device_image.description</f>
        <v>0</v>
      </c>
      <c r="ULL165" s="10">
        <f>general_device_image.description</f>
        <v>0</v>
      </c>
      <c r="ULM165" s="10">
        <f>general_device_image.description</f>
        <v>0</v>
      </c>
      <c r="ULN165" s="10">
        <f>general_device_image.description</f>
        <v>0</v>
      </c>
      <c r="ULO165" s="10">
        <f>general_device_image.description</f>
        <v>0</v>
      </c>
      <c r="ULP165" s="10">
        <f>general_device_image.description</f>
        <v>0</v>
      </c>
      <c r="ULQ165" s="10">
        <f>general_device_image.description</f>
        <v>0</v>
      </c>
      <c r="ULR165" s="10">
        <f>general_device_image.description</f>
        <v>0</v>
      </c>
      <c r="ULS165" s="10">
        <f>general_device_image.description</f>
        <v>0</v>
      </c>
      <c r="ULT165" s="10">
        <f>general_device_image.description</f>
        <v>0</v>
      </c>
      <c r="ULU165" s="10">
        <f>general_device_image.description</f>
        <v>0</v>
      </c>
      <c r="ULV165" s="10">
        <f>general_device_image.description</f>
        <v>0</v>
      </c>
      <c r="ULW165" s="10">
        <f>general_device_image.description</f>
        <v>0</v>
      </c>
      <c r="ULX165" s="10">
        <f>general_device_image.description</f>
        <v>0</v>
      </c>
      <c r="ULY165" s="10">
        <f>general_device_image.description</f>
        <v>0</v>
      </c>
      <c r="ULZ165" s="10">
        <f>general_device_image.description</f>
        <v>0</v>
      </c>
      <c r="UMA165" s="10">
        <f>general_device_image.description</f>
        <v>0</v>
      </c>
      <c r="UMB165" s="10">
        <f>general_device_image.description</f>
        <v>0</v>
      </c>
      <c r="UMC165" s="10">
        <f>general_device_image.description</f>
        <v>0</v>
      </c>
      <c r="UMD165" s="10">
        <f>general_device_image.description</f>
        <v>0</v>
      </c>
      <c r="UME165" s="10">
        <f>general_device_image.description</f>
        <v>0</v>
      </c>
      <c r="UMF165" s="10">
        <f>general_device_image.description</f>
        <v>0</v>
      </c>
      <c r="UMG165" s="10">
        <f>general_device_image.description</f>
        <v>0</v>
      </c>
      <c r="UMH165" s="10">
        <f>general_device_image.description</f>
        <v>0</v>
      </c>
      <c r="UMI165" s="10">
        <f>general_device_image.description</f>
        <v>0</v>
      </c>
      <c r="UMJ165" s="10">
        <f>general_device_image.description</f>
        <v>0</v>
      </c>
      <c r="UMK165" s="10">
        <f>general_device_image.description</f>
        <v>0</v>
      </c>
      <c r="UML165" s="10">
        <f>general_device_image.description</f>
        <v>0</v>
      </c>
      <c r="UMM165" s="10">
        <f>general_device_image.description</f>
        <v>0</v>
      </c>
      <c r="UMN165" s="10">
        <f>general_device_image.description</f>
        <v>0</v>
      </c>
      <c r="UMO165" s="10">
        <f>general_device_image.description</f>
        <v>0</v>
      </c>
      <c r="UMP165" s="10">
        <f>general_device_image.description</f>
        <v>0</v>
      </c>
      <c r="UMQ165" s="10">
        <f>general_device_image.description</f>
        <v>0</v>
      </c>
      <c r="UMR165" s="10">
        <f>general_device_image.description</f>
        <v>0</v>
      </c>
      <c r="UMS165" s="10">
        <f>general_device_image.description</f>
        <v>0</v>
      </c>
      <c r="UMT165" s="10">
        <f>general_device_image.description</f>
        <v>0</v>
      </c>
      <c r="UMU165" s="10">
        <f>general_device_image.description</f>
        <v>0</v>
      </c>
      <c r="UMV165" s="10">
        <f>general_device_image.description</f>
        <v>0</v>
      </c>
      <c r="UMW165" s="10">
        <f>general_device_image.description</f>
        <v>0</v>
      </c>
      <c r="UMX165" s="10">
        <f>general_device_image.description</f>
        <v>0</v>
      </c>
      <c r="UMY165" s="10">
        <f>general_device_image.description</f>
        <v>0</v>
      </c>
      <c r="UMZ165" s="10">
        <f>general_device_image.description</f>
        <v>0</v>
      </c>
      <c r="UNA165" s="10">
        <f>general_device_image.description</f>
        <v>0</v>
      </c>
      <c r="UNB165" s="10">
        <f>general_device_image.description</f>
        <v>0</v>
      </c>
      <c r="UNC165" s="10">
        <f>general_device_image.description</f>
        <v>0</v>
      </c>
      <c r="UND165" s="10">
        <f>general_device_image.description</f>
        <v>0</v>
      </c>
      <c r="UNE165" s="10">
        <f>general_device_image.description</f>
        <v>0</v>
      </c>
      <c r="UNF165" s="10">
        <f>general_device_image.description</f>
        <v>0</v>
      </c>
      <c r="UNG165" s="10">
        <f>general_device_image.description</f>
        <v>0</v>
      </c>
      <c r="UNH165" s="10">
        <f>general_device_image.description</f>
        <v>0</v>
      </c>
      <c r="UNI165" s="10">
        <f>general_device_image.description</f>
        <v>0</v>
      </c>
      <c r="UNJ165" s="10">
        <f>general_device_image.description</f>
        <v>0</v>
      </c>
      <c r="UNK165" s="10">
        <f>general_device_image.description</f>
        <v>0</v>
      </c>
      <c r="UNL165" s="10">
        <f>general_device_image.description</f>
        <v>0</v>
      </c>
      <c r="UNM165" s="10">
        <f>general_device_image.description</f>
        <v>0</v>
      </c>
      <c r="UNN165" s="10">
        <f>general_device_image.description</f>
        <v>0</v>
      </c>
      <c r="UNO165" s="10">
        <f>general_device_image.description</f>
        <v>0</v>
      </c>
      <c r="UNP165" s="10">
        <f>general_device_image.description</f>
        <v>0</v>
      </c>
      <c r="UNQ165" s="10">
        <f>general_device_image.description</f>
        <v>0</v>
      </c>
      <c r="UNR165" s="10">
        <f>general_device_image.description</f>
        <v>0</v>
      </c>
      <c r="UNS165" s="10">
        <f>general_device_image.description</f>
        <v>0</v>
      </c>
      <c r="UNT165" s="10">
        <f>general_device_image.description</f>
        <v>0</v>
      </c>
      <c r="UNU165" s="10">
        <f>general_device_image.description</f>
        <v>0</v>
      </c>
      <c r="UNV165" s="10">
        <f>general_device_image.description</f>
        <v>0</v>
      </c>
      <c r="UNW165" s="10">
        <f>general_device_image.description</f>
        <v>0</v>
      </c>
      <c r="UNX165" s="10">
        <f>general_device_image.description</f>
        <v>0</v>
      </c>
      <c r="UNY165" s="10">
        <f>general_device_image.description</f>
        <v>0</v>
      </c>
      <c r="UNZ165" s="10">
        <f>general_device_image.description</f>
        <v>0</v>
      </c>
      <c r="UOA165" s="10">
        <f>general_device_image.description</f>
        <v>0</v>
      </c>
      <c r="UOB165" s="10">
        <f>general_device_image.description</f>
        <v>0</v>
      </c>
      <c r="UOC165" s="10">
        <f>general_device_image.description</f>
        <v>0</v>
      </c>
      <c r="UOD165" s="10">
        <f>general_device_image.description</f>
        <v>0</v>
      </c>
      <c r="UOE165" s="10">
        <f>general_device_image.description</f>
        <v>0</v>
      </c>
      <c r="UOF165" s="10">
        <f>general_device_image.description</f>
        <v>0</v>
      </c>
      <c r="UOG165" s="10">
        <f>general_device_image.description</f>
        <v>0</v>
      </c>
      <c r="UOH165" s="10">
        <f>general_device_image.description</f>
        <v>0</v>
      </c>
      <c r="UOI165" s="10">
        <f>general_device_image.description</f>
        <v>0</v>
      </c>
      <c r="UOJ165" s="10">
        <f>general_device_image.description</f>
        <v>0</v>
      </c>
      <c r="UOK165" s="10">
        <f>general_device_image.description</f>
        <v>0</v>
      </c>
      <c r="UOL165" s="10">
        <f>general_device_image.description</f>
        <v>0</v>
      </c>
      <c r="UOM165" s="10">
        <f>general_device_image.description</f>
        <v>0</v>
      </c>
      <c r="UON165" s="10">
        <f>general_device_image.description</f>
        <v>0</v>
      </c>
      <c r="UOO165" s="10">
        <f>general_device_image.description</f>
        <v>0</v>
      </c>
      <c r="UOP165" s="10">
        <f>general_device_image.description</f>
        <v>0</v>
      </c>
      <c r="UOQ165" s="10">
        <f>general_device_image.description</f>
        <v>0</v>
      </c>
      <c r="UOR165" s="10">
        <f>general_device_image.description</f>
        <v>0</v>
      </c>
      <c r="UOS165" s="10">
        <f>general_device_image.description</f>
        <v>0</v>
      </c>
      <c r="UOT165" s="10">
        <f>general_device_image.description</f>
        <v>0</v>
      </c>
      <c r="UOU165" s="10">
        <f>general_device_image.description</f>
        <v>0</v>
      </c>
      <c r="UOV165" s="10">
        <f>general_device_image.description</f>
        <v>0</v>
      </c>
      <c r="UOW165" s="10">
        <f>general_device_image.description</f>
        <v>0</v>
      </c>
      <c r="UOX165" s="10">
        <f>general_device_image.description</f>
        <v>0</v>
      </c>
      <c r="UOY165" s="10">
        <f>general_device_image.description</f>
        <v>0</v>
      </c>
      <c r="UOZ165" s="10">
        <f>general_device_image.description</f>
        <v>0</v>
      </c>
      <c r="UPA165" s="10">
        <f>general_device_image.description</f>
        <v>0</v>
      </c>
      <c r="UPB165" s="10">
        <f>general_device_image.description</f>
        <v>0</v>
      </c>
      <c r="UPC165" s="10">
        <f>general_device_image.description</f>
        <v>0</v>
      </c>
      <c r="UPD165" s="10">
        <f>general_device_image.description</f>
        <v>0</v>
      </c>
      <c r="UPE165" s="10">
        <f>general_device_image.description</f>
        <v>0</v>
      </c>
      <c r="UPF165" s="10">
        <f>general_device_image.description</f>
        <v>0</v>
      </c>
      <c r="UPG165" s="10">
        <f>general_device_image.description</f>
        <v>0</v>
      </c>
      <c r="UPH165" s="10">
        <f>general_device_image.description</f>
        <v>0</v>
      </c>
      <c r="UPI165" s="10">
        <f>general_device_image.description</f>
        <v>0</v>
      </c>
      <c r="UPJ165" s="10">
        <f>general_device_image.description</f>
        <v>0</v>
      </c>
      <c r="UPK165" s="10">
        <f>general_device_image.description</f>
        <v>0</v>
      </c>
      <c r="UPL165" s="10">
        <f>general_device_image.description</f>
        <v>0</v>
      </c>
      <c r="UPM165" s="10">
        <f>general_device_image.description</f>
        <v>0</v>
      </c>
      <c r="UPN165" s="10">
        <f>general_device_image.description</f>
        <v>0</v>
      </c>
      <c r="UPO165" s="10">
        <f>general_device_image.description</f>
        <v>0</v>
      </c>
      <c r="UPP165" s="10">
        <f>general_device_image.description</f>
        <v>0</v>
      </c>
      <c r="UPQ165" s="10">
        <f>general_device_image.description</f>
        <v>0</v>
      </c>
      <c r="UPR165" s="10">
        <f>general_device_image.description</f>
        <v>0</v>
      </c>
      <c r="UPS165" s="10">
        <f>general_device_image.description</f>
        <v>0</v>
      </c>
      <c r="UPT165" s="10">
        <f>general_device_image.description</f>
        <v>0</v>
      </c>
      <c r="UPU165" s="10">
        <f>general_device_image.description</f>
        <v>0</v>
      </c>
      <c r="UPV165" s="10">
        <f>general_device_image.description</f>
        <v>0</v>
      </c>
      <c r="UPW165" s="10">
        <f>general_device_image.description</f>
        <v>0</v>
      </c>
      <c r="UPX165" s="10">
        <f>general_device_image.description</f>
        <v>0</v>
      </c>
      <c r="UPY165" s="10">
        <f>general_device_image.description</f>
        <v>0</v>
      </c>
      <c r="UPZ165" s="10">
        <f>general_device_image.description</f>
        <v>0</v>
      </c>
      <c r="UQA165" s="10">
        <f>general_device_image.description</f>
        <v>0</v>
      </c>
      <c r="UQB165" s="10">
        <f>general_device_image.description</f>
        <v>0</v>
      </c>
      <c r="UQC165" s="10">
        <f>general_device_image.description</f>
        <v>0</v>
      </c>
      <c r="UQD165" s="10">
        <f>general_device_image.description</f>
        <v>0</v>
      </c>
      <c r="UQE165" s="10">
        <f>general_device_image.description</f>
        <v>0</v>
      </c>
      <c r="UQF165" s="10">
        <f>general_device_image.description</f>
        <v>0</v>
      </c>
      <c r="UQG165" s="10">
        <f>general_device_image.description</f>
        <v>0</v>
      </c>
      <c r="UQH165" s="10">
        <f>general_device_image.description</f>
        <v>0</v>
      </c>
      <c r="UQI165" s="10">
        <f>general_device_image.description</f>
        <v>0</v>
      </c>
      <c r="UQJ165" s="10">
        <f>general_device_image.description</f>
        <v>0</v>
      </c>
      <c r="UQK165" s="10">
        <f>general_device_image.description</f>
        <v>0</v>
      </c>
      <c r="UQL165" s="10">
        <f>general_device_image.description</f>
        <v>0</v>
      </c>
      <c r="UQM165" s="10">
        <f>general_device_image.description</f>
        <v>0</v>
      </c>
      <c r="UQN165" s="10">
        <f>general_device_image.description</f>
        <v>0</v>
      </c>
      <c r="UQO165" s="10">
        <f>general_device_image.description</f>
        <v>0</v>
      </c>
      <c r="UQP165" s="10">
        <f>general_device_image.description</f>
        <v>0</v>
      </c>
      <c r="UQQ165" s="10">
        <f>general_device_image.description</f>
        <v>0</v>
      </c>
      <c r="UQR165" s="10">
        <f>general_device_image.description</f>
        <v>0</v>
      </c>
      <c r="UQS165" s="10">
        <f>general_device_image.description</f>
        <v>0</v>
      </c>
      <c r="UQT165" s="10">
        <f>general_device_image.description</f>
        <v>0</v>
      </c>
      <c r="UQU165" s="10">
        <f>general_device_image.description</f>
        <v>0</v>
      </c>
      <c r="UQV165" s="10">
        <f>general_device_image.description</f>
        <v>0</v>
      </c>
      <c r="UQW165" s="10">
        <f>general_device_image.description</f>
        <v>0</v>
      </c>
      <c r="UQX165" s="10">
        <f>general_device_image.description</f>
        <v>0</v>
      </c>
      <c r="UQY165" s="10">
        <f>general_device_image.description</f>
        <v>0</v>
      </c>
      <c r="UQZ165" s="10">
        <f>general_device_image.description</f>
        <v>0</v>
      </c>
      <c r="URA165" s="10">
        <f>general_device_image.description</f>
        <v>0</v>
      </c>
      <c r="URB165" s="10">
        <f>general_device_image.description</f>
        <v>0</v>
      </c>
      <c r="URC165" s="10">
        <f>general_device_image.description</f>
        <v>0</v>
      </c>
      <c r="URD165" s="10">
        <f>general_device_image.description</f>
        <v>0</v>
      </c>
      <c r="URE165" s="10">
        <f>general_device_image.description</f>
        <v>0</v>
      </c>
      <c r="URF165" s="10">
        <f>general_device_image.description</f>
        <v>0</v>
      </c>
      <c r="URG165" s="10">
        <f>general_device_image.description</f>
        <v>0</v>
      </c>
      <c r="URH165" s="10">
        <f>general_device_image.description</f>
        <v>0</v>
      </c>
      <c r="URI165" s="10">
        <f>general_device_image.description</f>
        <v>0</v>
      </c>
      <c r="URJ165" s="10">
        <f>general_device_image.description</f>
        <v>0</v>
      </c>
      <c r="URK165" s="10">
        <f>general_device_image.description</f>
        <v>0</v>
      </c>
      <c r="URL165" s="10">
        <f>general_device_image.description</f>
        <v>0</v>
      </c>
      <c r="URM165" s="10">
        <f>general_device_image.description</f>
        <v>0</v>
      </c>
      <c r="URN165" s="10">
        <f>general_device_image.description</f>
        <v>0</v>
      </c>
      <c r="URO165" s="10">
        <f>general_device_image.description</f>
        <v>0</v>
      </c>
      <c r="URP165" s="10">
        <f>general_device_image.description</f>
        <v>0</v>
      </c>
      <c r="URQ165" s="10">
        <f>general_device_image.description</f>
        <v>0</v>
      </c>
      <c r="URR165" s="10">
        <f>general_device_image.description</f>
        <v>0</v>
      </c>
      <c r="URS165" s="10">
        <f>general_device_image.description</f>
        <v>0</v>
      </c>
      <c r="URT165" s="10">
        <f>general_device_image.description</f>
        <v>0</v>
      </c>
      <c r="URU165" s="10">
        <f>general_device_image.description</f>
        <v>0</v>
      </c>
      <c r="URV165" s="10">
        <f>general_device_image.description</f>
        <v>0</v>
      </c>
      <c r="URW165" s="10">
        <f>general_device_image.description</f>
        <v>0</v>
      </c>
      <c r="URX165" s="10">
        <f>general_device_image.description</f>
        <v>0</v>
      </c>
      <c r="URY165" s="10">
        <f>general_device_image.description</f>
        <v>0</v>
      </c>
      <c r="URZ165" s="10">
        <f>general_device_image.description</f>
        <v>0</v>
      </c>
      <c r="USA165" s="10">
        <f>general_device_image.description</f>
        <v>0</v>
      </c>
      <c r="USB165" s="10">
        <f>general_device_image.description</f>
        <v>0</v>
      </c>
      <c r="USC165" s="10">
        <f>general_device_image.description</f>
        <v>0</v>
      </c>
      <c r="USD165" s="10">
        <f>general_device_image.description</f>
        <v>0</v>
      </c>
      <c r="USE165" s="10">
        <f>general_device_image.description</f>
        <v>0</v>
      </c>
      <c r="USF165" s="10">
        <f>general_device_image.description</f>
        <v>0</v>
      </c>
      <c r="USG165" s="10">
        <f>general_device_image.description</f>
        <v>0</v>
      </c>
      <c r="USH165" s="10">
        <f>general_device_image.description</f>
        <v>0</v>
      </c>
      <c r="USI165" s="10">
        <f>general_device_image.description</f>
        <v>0</v>
      </c>
      <c r="USJ165" s="10">
        <f>general_device_image.description</f>
        <v>0</v>
      </c>
      <c r="USK165" s="10">
        <f>general_device_image.description</f>
        <v>0</v>
      </c>
      <c r="USL165" s="10">
        <f>general_device_image.description</f>
        <v>0</v>
      </c>
      <c r="USM165" s="10">
        <f>general_device_image.description</f>
        <v>0</v>
      </c>
      <c r="USN165" s="10">
        <f>general_device_image.description</f>
        <v>0</v>
      </c>
      <c r="USO165" s="10">
        <f>general_device_image.description</f>
        <v>0</v>
      </c>
      <c r="USP165" s="10">
        <f>general_device_image.description</f>
        <v>0</v>
      </c>
      <c r="USQ165" s="10">
        <f>general_device_image.description</f>
        <v>0</v>
      </c>
      <c r="USR165" s="10">
        <f>general_device_image.description</f>
        <v>0</v>
      </c>
      <c r="USS165" s="10">
        <f>general_device_image.description</f>
        <v>0</v>
      </c>
      <c r="UST165" s="10">
        <f>general_device_image.description</f>
        <v>0</v>
      </c>
      <c r="USU165" s="10">
        <f>general_device_image.description</f>
        <v>0</v>
      </c>
      <c r="USV165" s="10">
        <f>general_device_image.description</f>
        <v>0</v>
      </c>
      <c r="USW165" s="10">
        <f>general_device_image.description</f>
        <v>0</v>
      </c>
      <c r="USX165" s="10">
        <f>general_device_image.description</f>
        <v>0</v>
      </c>
      <c r="USY165" s="10">
        <f>general_device_image.description</f>
        <v>0</v>
      </c>
      <c r="USZ165" s="10">
        <f>general_device_image.description</f>
        <v>0</v>
      </c>
      <c r="UTA165" s="10">
        <f>general_device_image.description</f>
        <v>0</v>
      </c>
      <c r="UTB165" s="10">
        <f>general_device_image.description</f>
        <v>0</v>
      </c>
      <c r="UTC165" s="10">
        <f>general_device_image.description</f>
        <v>0</v>
      </c>
      <c r="UTD165" s="10">
        <f>general_device_image.description</f>
        <v>0</v>
      </c>
      <c r="UTE165" s="10">
        <f>general_device_image.description</f>
        <v>0</v>
      </c>
      <c r="UTF165" s="10">
        <f>general_device_image.description</f>
        <v>0</v>
      </c>
      <c r="UTG165" s="10">
        <f>general_device_image.description</f>
        <v>0</v>
      </c>
      <c r="UTH165" s="10">
        <f>general_device_image.description</f>
        <v>0</v>
      </c>
      <c r="UTI165" s="10">
        <f>general_device_image.description</f>
        <v>0</v>
      </c>
      <c r="UTJ165" s="10">
        <f>general_device_image.description</f>
        <v>0</v>
      </c>
      <c r="UTK165" s="10">
        <f>general_device_image.description</f>
        <v>0</v>
      </c>
      <c r="UTL165" s="10">
        <f>general_device_image.description</f>
        <v>0</v>
      </c>
      <c r="UTM165" s="10">
        <f>general_device_image.description</f>
        <v>0</v>
      </c>
      <c r="UTN165" s="10">
        <f>general_device_image.description</f>
        <v>0</v>
      </c>
      <c r="UTO165" s="10">
        <f>general_device_image.description</f>
        <v>0</v>
      </c>
      <c r="UTP165" s="10">
        <f>general_device_image.description</f>
        <v>0</v>
      </c>
      <c r="UTQ165" s="10">
        <f>general_device_image.description</f>
        <v>0</v>
      </c>
      <c r="UTR165" s="10">
        <f>general_device_image.description</f>
        <v>0</v>
      </c>
      <c r="UTS165" s="10">
        <f>general_device_image.description</f>
        <v>0</v>
      </c>
      <c r="UTT165" s="10">
        <f>general_device_image.description</f>
        <v>0</v>
      </c>
      <c r="UTU165" s="10">
        <f>general_device_image.description</f>
        <v>0</v>
      </c>
      <c r="UTV165" s="10">
        <f>general_device_image.description</f>
        <v>0</v>
      </c>
      <c r="UTW165" s="10">
        <f>general_device_image.description</f>
        <v>0</v>
      </c>
      <c r="UTX165" s="10">
        <f>general_device_image.description</f>
        <v>0</v>
      </c>
      <c r="UTY165" s="10">
        <f>general_device_image.description</f>
        <v>0</v>
      </c>
      <c r="UTZ165" s="10">
        <f>general_device_image.description</f>
        <v>0</v>
      </c>
      <c r="UUA165" s="10">
        <f>general_device_image.description</f>
        <v>0</v>
      </c>
      <c r="UUB165" s="10">
        <f>general_device_image.description</f>
        <v>0</v>
      </c>
      <c r="UUC165" s="10">
        <f>general_device_image.description</f>
        <v>0</v>
      </c>
      <c r="UUD165" s="10">
        <f>general_device_image.description</f>
        <v>0</v>
      </c>
      <c r="UUE165" s="10">
        <f>general_device_image.description</f>
        <v>0</v>
      </c>
      <c r="UUF165" s="10">
        <f>general_device_image.description</f>
        <v>0</v>
      </c>
      <c r="UUG165" s="10">
        <f>general_device_image.description</f>
        <v>0</v>
      </c>
      <c r="UUH165" s="10">
        <f>general_device_image.description</f>
        <v>0</v>
      </c>
      <c r="UUI165" s="10">
        <f>general_device_image.description</f>
        <v>0</v>
      </c>
      <c r="UUJ165" s="10">
        <f>general_device_image.description</f>
        <v>0</v>
      </c>
      <c r="UUK165" s="10">
        <f>general_device_image.description</f>
        <v>0</v>
      </c>
      <c r="UUL165" s="10">
        <f>general_device_image.description</f>
        <v>0</v>
      </c>
      <c r="UUM165" s="10">
        <f>general_device_image.description</f>
        <v>0</v>
      </c>
      <c r="UUN165" s="10">
        <f>general_device_image.description</f>
        <v>0</v>
      </c>
      <c r="UUO165" s="10">
        <f>general_device_image.description</f>
        <v>0</v>
      </c>
      <c r="UUP165" s="10">
        <f>general_device_image.description</f>
        <v>0</v>
      </c>
      <c r="UUQ165" s="10">
        <f>general_device_image.description</f>
        <v>0</v>
      </c>
      <c r="UUR165" s="10">
        <f>general_device_image.description</f>
        <v>0</v>
      </c>
      <c r="UUS165" s="10">
        <f>general_device_image.description</f>
        <v>0</v>
      </c>
      <c r="UUT165" s="10">
        <f>general_device_image.description</f>
        <v>0</v>
      </c>
      <c r="UUU165" s="10">
        <f>general_device_image.description</f>
        <v>0</v>
      </c>
      <c r="UUV165" s="10">
        <f>general_device_image.description</f>
        <v>0</v>
      </c>
      <c r="UUW165" s="10">
        <f>general_device_image.description</f>
        <v>0</v>
      </c>
      <c r="UUX165" s="10">
        <f>general_device_image.description</f>
        <v>0</v>
      </c>
      <c r="UUY165" s="10">
        <f>general_device_image.description</f>
        <v>0</v>
      </c>
      <c r="UUZ165" s="10">
        <f>general_device_image.description</f>
        <v>0</v>
      </c>
      <c r="UVA165" s="10">
        <f>general_device_image.description</f>
        <v>0</v>
      </c>
      <c r="UVB165" s="10">
        <f>general_device_image.description</f>
        <v>0</v>
      </c>
      <c r="UVC165" s="10">
        <f>general_device_image.description</f>
        <v>0</v>
      </c>
      <c r="UVD165" s="10">
        <f>general_device_image.description</f>
        <v>0</v>
      </c>
      <c r="UVE165" s="10">
        <f>general_device_image.description</f>
        <v>0</v>
      </c>
      <c r="UVF165" s="10">
        <f>general_device_image.description</f>
        <v>0</v>
      </c>
      <c r="UVG165" s="10">
        <f>general_device_image.description</f>
        <v>0</v>
      </c>
      <c r="UVH165" s="10">
        <f>general_device_image.description</f>
        <v>0</v>
      </c>
      <c r="UVI165" s="10">
        <f>general_device_image.description</f>
        <v>0</v>
      </c>
      <c r="UVJ165" s="10">
        <f>general_device_image.description</f>
        <v>0</v>
      </c>
      <c r="UVK165" s="10">
        <f>general_device_image.description</f>
        <v>0</v>
      </c>
      <c r="UVL165" s="10">
        <f>general_device_image.description</f>
        <v>0</v>
      </c>
      <c r="UVM165" s="10">
        <f>general_device_image.description</f>
        <v>0</v>
      </c>
      <c r="UVN165" s="10">
        <f>general_device_image.description</f>
        <v>0</v>
      </c>
      <c r="UVO165" s="10">
        <f>general_device_image.description</f>
        <v>0</v>
      </c>
      <c r="UVP165" s="10">
        <f>general_device_image.description</f>
        <v>0</v>
      </c>
      <c r="UVQ165" s="10">
        <f>general_device_image.description</f>
        <v>0</v>
      </c>
      <c r="UVR165" s="10">
        <f>general_device_image.description</f>
        <v>0</v>
      </c>
      <c r="UVS165" s="10">
        <f>general_device_image.description</f>
        <v>0</v>
      </c>
      <c r="UVT165" s="10">
        <f>general_device_image.description</f>
        <v>0</v>
      </c>
      <c r="UVU165" s="10">
        <f>general_device_image.description</f>
        <v>0</v>
      </c>
      <c r="UVV165" s="10">
        <f>general_device_image.description</f>
        <v>0</v>
      </c>
      <c r="UVW165" s="10">
        <f>general_device_image.description</f>
        <v>0</v>
      </c>
      <c r="UVX165" s="10">
        <f>general_device_image.description</f>
        <v>0</v>
      </c>
      <c r="UVY165" s="10">
        <f>general_device_image.description</f>
        <v>0</v>
      </c>
      <c r="UVZ165" s="10">
        <f>general_device_image.description</f>
        <v>0</v>
      </c>
      <c r="UWA165" s="10">
        <f>general_device_image.description</f>
        <v>0</v>
      </c>
      <c r="UWB165" s="10">
        <f>general_device_image.description</f>
        <v>0</v>
      </c>
      <c r="UWC165" s="10">
        <f>general_device_image.description</f>
        <v>0</v>
      </c>
      <c r="UWD165" s="10">
        <f>general_device_image.description</f>
        <v>0</v>
      </c>
      <c r="UWE165" s="10">
        <f>general_device_image.description</f>
        <v>0</v>
      </c>
      <c r="UWF165" s="10">
        <f>general_device_image.description</f>
        <v>0</v>
      </c>
      <c r="UWG165" s="10">
        <f>general_device_image.description</f>
        <v>0</v>
      </c>
      <c r="UWH165" s="10">
        <f>general_device_image.description</f>
        <v>0</v>
      </c>
      <c r="UWI165" s="10">
        <f>general_device_image.description</f>
        <v>0</v>
      </c>
      <c r="UWJ165" s="10">
        <f>general_device_image.description</f>
        <v>0</v>
      </c>
      <c r="UWK165" s="10">
        <f>general_device_image.description</f>
        <v>0</v>
      </c>
      <c r="UWL165" s="10">
        <f>general_device_image.description</f>
        <v>0</v>
      </c>
      <c r="UWM165" s="10">
        <f>general_device_image.description</f>
        <v>0</v>
      </c>
      <c r="UWN165" s="10">
        <f>general_device_image.description</f>
        <v>0</v>
      </c>
      <c r="UWO165" s="10">
        <f>general_device_image.description</f>
        <v>0</v>
      </c>
      <c r="UWP165" s="10">
        <f>general_device_image.description</f>
        <v>0</v>
      </c>
      <c r="UWQ165" s="10">
        <f>general_device_image.description</f>
        <v>0</v>
      </c>
      <c r="UWR165" s="10">
        <f>general_device_image.description</f>
        <v>0</v>
      </c>
      <c r="UWS165" s="10">
        <f>general_device_image.description</f>
        <v>0</v>
      </c>
      <c r="UWT165" s="10">
        <f>general_device_image.description</f>
        <v>0</v>
      </c>
      <c r="UWU165" s="10">
        <f>general_device_image.description</f>
        <v>0</v>
      </c>
      <c r="UWV165" s="10">
        <f>general_device_image.description</f>
        <v>0</v>
      </c>
      <c r="UWW165" s="10">
        <f>general_device_image.description</f>
        <v>0</v>
      </c>
      <c r="UWX165" s="10">
        <f>general_device_image.description</f>
        <v>0</v>
      </c>
      <c r="UWY165" s="10">
        <f>general_device_image.description</f>
        <v>0</v>
      </c>
      <c r="UWZ165" s="10">
        <f>general_device_image.description</f>
        <v>0</v>
      </c>
      <c r="UXA165" s="10">
        <f>general_device_image.description</f>
        <v>0</v>
      </c>
      <c r="UXB165" s="10">
        <f>general_device_image.description</f>
        <v>0</v>
      </c>
      <c r="UXC165" s="10">
        <f>general_device_image.description</f>
        <v>0</v>
      </c>
      <c r="UXD165" s="10">
        <f>general_device_image.description</f>
        <v>0</v>
      </c>
      <c r="UXE165" s="10">
        <f>general_device_image.description</f>
        <v>0</v>
      </c>
      <c r="UXF165" s="10">
        <f>general_device_image.description</f>
        <v>0</v>
      </c>
      <c r="UXG165" s="10">
        <f>general_device_image.description</f>
        <v>0</v>
      </c>
      <c r="UXH165" s="10">
        <f>general_device_image.description</f>
        <v>0</v>
      </c>
      <c r="UXI165" s="10">
        <f>general_device_image.description</f>
        <v>0</v>
      </c>
      <c r="UXJ165" s="10">
        <f>general_device_image.description</f>
        <v>0</v>
      </c>
      <c r="UXK165" s="10">
        <f>general_device_image.description</f>
        <v>0</v>
      </c>
      <c r="UXL165" s="10">
        <f>general_device_image.description</f>
        <v>0</v>
      </c>
      <c r="UXM165" s="10">
        <f>general_device_image.description</f>
        <v>0</v>
      </c>
      <c r="UXN165" s="10">
        <f>general_device_image.description</f>
        <v>0</v>
      </c>
      <c r="UXO165" s="10">
        <f>general_device_image.description</f>
        <v>0</v>
      </c>
      <c r="UXP165" s="10">
        <f>general_device_image.description</f>
        <v>0</v>
      </c>
      <c r="UXQ165" s="10">
        <f>general_device_image.description</f>
        <v>0</v>
      </c>
      <c r="UXR165" s="10">
        <f>general_device_image.description</f>
        <v>0</v>
      </c>
      <c r="UXS165" s="10">
        <f>general_device_image.description</f>
        <v>0</v>
      </c>
      <c r="UXT165" s="10">
        <f>general_device_image.description</f>
        <v>0</v>
      </c>
      <c r="UXU165" s="10">
        <f>general_device_image.description</f>
        <v>0</v>
      </c>
      <c r="UXV165" s="10">
        <f>general_device_image.description</f>
        <v>0</v>
      </c>
      <c r="UXW165" s="10">
        <f>general_device_image.description</f>
        <v>0</v>
      </c>
      <c r="UXX165" s="10">
        <f>general_device_image.description</f>
        <v>0</v>
      </c>
      <c r="UXY165" s="10">
        <f>general_device_image.description</f>
        <v>0</v>
      </c>
      <c r="UXZ165" s="10">
        <f>general_device_image.description</f>
        <v>0</v>
      </c>
      <c r="UYA165" s="10">
        <f>general_device_image.description</f>
        <v>0</v>
      </c>
      <c r="UYB165" s="10">
        <f>general_device_image.description</f>
        <v>0</v>
      </c>
      <c r="UYC165" s="10">
        <f>general_device_image.description</f>
        <v>0</v>
      </c>
      <c r="UYD165" s="10">
        <f>general_device_image.description</f>
        <v>0</v>
      </c>
      <c r="UYE165" s="10">
        <f>general_device_image.description</f>
        <v>0</v>
      </c>
      <c r="UYF165" s="10">
        <f>general_device_image.description</f>
        <v>0</v>
      </c>
      <c r="UYG165" s="10">
        <f>general_device_image.description</f>
        <v>0</v>
      </c>
      <c r="UYH165" s="10">
        <f>general_device_image.description</f>
        <v>0</v>
      </c>
      <c r="UYI165" s="10">
        <f>general_device_image.description</f>
        <v>0</v>
      </c>
      <c r="UYJ165" s="10">
        <f>general_device_image.description</f>
        <v>0</v>
      </c>
      <c r="UYK165" s="10">
        <f>general_device_image.description</f>
        <v>0</v>
      </c>
      <c r="UYL165" s="10">
        <f>general_device_image.description</f>
        <v>0</v>
      </c>
      <c r="UYM165" s="10">
        <f>general_device_image.description</f>
        <v>0</v>
      </c>
      <c r="UYN165" s="10">
        <f>general_device_image.description</f>
        <v>0</v>
      </c>
      <c r="UYO165" s="10">
        <f>general_device_image.description</f>
        <v>0</v>
      </c>
      <c r="UYP165" s="10">
        <f>general_device_image.description</f>
        <v>0</v>
      </c>
      <c r="UYQ165" s="10">
        <f>general_device_image.description</f>
        <v>0</v>
      </c>
      <c r="UYR165" s="10">
        <f>general_device_image.description</f>
        <v>0</v>
      </c>
      <c r="UYS165" s="10">
        <f>general_device_image.description</f>
        <v>0</v>
      </c>
      <c r="UYT165" s="10">
        <f>general_device_image.description</f>
        <v>0</v>
      </c>
      <c r="UYU165" s="10">
        <f>general_device_image.description</f>
        <v>0</v>
      </c>
      <c r="UYV165" s="10">
        <f>general_device_image.description</f>
        <v>0</v>
      </c>
      <c r="UYW165" s="10">
        <f>general_device_image.description</f>
        <v>0</v>
      </c>
      <c r="UYX165" s="10">
        <f>general_device_image.description</f>
        <v>0</v>
      </c>
      <c r="UYY165" s="10">
        <f>general_device_image.description</f>
        <v>0</v>
      </c>
      <c r="UYZ165" s="10">
        <f>general_device_image.description</f>
        <v>0</v>
      </c>
      <c r="UZA165" s="10">
        <f>general_device_image.description</f>
        <v>0</v>
      </c>
      <c r="UZB165" s="10">
        <f>general_device_image.description</f>
        <v>0</v>
      </c>
      <c r="UZC165" s="10">
        <f>general_device_image.description</f>
        <v>0</v>
      </c>
      <c r="UZD165" s="10">
        <f>general_device_image.description</f>
        <v>0</v>
      </c>
      <c r="UZE165" s="10">
        <f>general_device_image.description</f>
        <v>0</v>
      </c>
      <c r="UZF165" s="10">
        <f>general_device_image.description</f>
        <v>0</v>
      </c>
      <c r="UZG165" s="10">
        <f>general_device_image.description</f>
        <v>0</v>
      </c>
      <c r="UZH165" s="10">
        <f>general_device_image.description</f>
        <v>0</v>
      </c>
      <c r="UZI165" s="10">
        <f>general_device_image.description</f>
        <v>0</v>
      </c>
      <c r="UZJ165" s="10">
        <f>general_device_image.description</f>
        <v>0</v>
      </c>
      <c r="UZK165" s="10">
        <f>general_device_image.description</f>
        <v>0</v>
      </c>
      <c r="UZL165" s="10">
        <f>general_device_image.description</f>
        <v>0</v>
      </c>
      <c r="UZM165" s="10">
        <f>general_device_image.description</f>
        <v>0</v>
      </c>
      <c r="UZN165" s="10">
        <f>general_device_image.description</f>
        <v>0</v>
      </c>
      <c r="UZO165" s="10">
        <f>general_device_image.description</f>
        <v>0</v>
      </c>
      <c r="UZP165" s="10">
        <f>general_device_image.description</f>
        <v>0</v>
      </c>
      <c r="UZQ165" s="10">
        <f>general_device_image.description</f>
        <v>0</v>
      </c>
      <c r="UZR165" s="10">
        <f>general_device_image.description</f>
        <v>0</v>
      </c>
      <c r="UZS165" s="10">
        <f>general_device_image.description</f>
        <v>0</v>
      </c>
      <c r="UZT165" s="10">
        <f>general_device_image.description</f>
        <v>0</v>
      </c>
      <c r="UZU165" s="10">
        <f>general_device_image.description</f>
        <v>0</v>
      </c>
      <c r="UZV165" s="10">
        <f>general_device_image.description</f>
        <v>0</v>
      </c>
      <c r="UZW165" s="10">
        <f>general_device_image.description</f>
        <v>0</v>
      </c>
      <c r="UZX165" s="10">
        <f>general_device_image.description</f>
        <v>0</v>
      </c>
      <c r="UZY165" s="10">
        <f>general_device_image.description</f>
        <v>0</v>
      </c>
      <c r="UZZ165" s="10">
        <f>general_device_image.description</f>
        <v>0</v>
      </c>
      <c r="VAA165" s="10">
        <f>general_device_image.description</f>
        <v>0</v>
      </c>
      <c r="VAB165" s="10">
        <f>general_device_image.description</f>
        <v>0</v>
      </c>
      <c r="VAC165" s="10">
        <f>general_device_image.description</f>
        <v>0</v>
      </c>
      <c r="VAD165" s="10">
        <f>general_device_image.description</f>
        <v>0</v>
      </c>
      <c r="VAE165" s="10">
        <f>general_device_image.description</f>
        <v>0</v>
      </c>
      <c r="VAF165" s="10">
        <f>general_device_image.description</f>
        <v>0</v>
      </c>
      <c r="VAG165" s="10">
        <f>general_device_image.description</f>
        <v>0</v>
      </c>
      <c r="VAH165" s="10">
        <f>general_device_image.description</f>
        <v>0</v>
      </c>
      <c r="VAI165" s="10">
        <f>general_device_image.description</f>
        <v>0</v>
      </c>
      <c r="VAJ165" s="10">
        <f>general_device_image.description</f>
        <v>0</v>
      </c>
      <c r="VAK165" s="10">
        <f>general_device_image.description</f>
        <v>0</v>
      </c>
      <c r="VAL165" s="10">
        <f>general_device_image.description</f>
        <v>0</v>
      </c>
      <c r="VAM165" s="10">
        <f>general_device_image.description</f>
        <v>0</v>
      </c>
      <c r="VAN165" s="10">
        <f>general_device_image.description</f>
        <v>0</v>
      </c>
      <c r="VAO165" s="10">
        <f>general_device_image.description</f>
        <v>0</v>
      </c>
      <c r="VAP165" s="10">
        <f>general_device_image.description</f>
        <v>0</v>
      </c>
      <c r="VAQ165" s="10">
        <f>general_device_image.description</f>
        <v>0</v>
      </c>
      <c r="VAR165" s="10">
        <f>general_device_image.description</f>
        <v>0</v>
      </c>
      <c r="VAS165" s="10">
        <f>general_device_image.description</f>
        <v>0</v>
      </c>
      <c r="VAT165" s="10">
        <f>general_device_image.description</f>
        <v>0</v>
      </c>
      <c r="VAU165" s="10">
        <f>general_device_image.description</f>
        <v>0</v>
      </c>
      <c r="VAV165" s="10">
        <f>general_device_image.description</f>
        <v>0</v>
      </c>
      <c r="VAW165" s="10">
        <f>general_device_image.description</f>
        <v>0</v>
      </c>
      <c r="VAX165" s="10">
        <f>general_device_image.description</f>
        <v>0</v>
      </c>
      <c r="VAY165" s="10">
        <f>general_device_image.description</f>
        <v>0</v>
      </c>
      <c r="VAZ165" s="10">
        <f>general_device_image.description</f>
        <v>0</v>
      </c>
      <c r="VBA165" s="10">
        <f>general_device_image.description</f>
        <v>0</v>
      </c>
      <c r="VBB165" s="10">
        <f>general_device_image.description</f>
        <v>0</v>
      </c>
      <c r="VBC165" s="10">
        <f>general_device_image.description</f>
        <v>0</v>
      </c>
      <c r="VBD165" s="10">
        <f>general_device_image.description</f>
        <v>0</v>
      </c>
      <c r="VBE165" s="10">
        <f>general_device_image.description</f>
        <v>0</v>
      </c>
      <c r="VBF165" s="10">
        <f>general_device_image.description</f>
        <v>0</v>
      </c>
      <c r="VBG165" s="10">
        <f>general_device_image.description</f>
        <v>0</v>
      </c>
      <c r="VBH165" s="10">
        <f>general_device_image.description</f>
        <v>0</v>
      </c>
      <c r="VBI165" s="10">
        <f>general_device_image.description</f>
        <v>0</v>
      </c>
      <c r="VBJ165" s="10">
        <f>general_device_image.description</f>
        <v>0</v>
      </c>
      <c r="VBK165" s="10">
        <f>general_device_image.description</f>
        <v>0</v>
      </c>
      <c r="VBL165" s="10">
        <f>general_device_image.description</f>
        <v>0</v>
      </c>
      <c r="VBM165" s="10">
        <f>general_device_image.description</f>
        <v>0</v>
      </c>
      <c r="VBN165" s="10">
        <f>general_device_image.description</f>
        <v>0</v>
      </c>
      <c r="VBO165" s="10">
        <f>general_device_image.description</f>
        <v>0</v>
      </c>
      <c r="VBP165" s="10">
        <f>general_device_image.description</f>
        <v>0</v>
      </c>
      <c r="VBQ165" s="10">
        <f>general_device_image.description</f>
        <v>0</v>
      </c>
      <c r="VBR165" s="10">
        <f>general_device_image.description</f>
        <v>0</v>
      </c>
      <c r="VBS165" s="10">
        <f>general_device_image.description</f>
        <v>0</v>
      </c>
      <c r="VBT165" s="10">
        <f>general_device_image.description</f>
        <v>0</v>
      </c>
      <c r="VBU165" s="10">
        <f>general_device_image.description</f>
        <v>0</v>
      </c>
      <c r="VBV165" s="10">
        <f>general_device_image.description</f>
        <v>0</v>
      </c>
      <c r="VBW165" s="10">
        <f>general_device_image.description</f>
        <v>0</v>
      </c>
      <c r="VBX165" s="10">
        <f>general_device_image.description</f>
        <v>0</v>
      </c>
      <c r="VBY165" s="10">
        <f>general_device_image.description</f>
        <v>0</v>
      </c>
      <c r="VBZ165" s="10">
        <f>general_device_image.description</f>
        <v>0</v>
      </c>
      <c r="VCA165" s="10">
        <f>general_device_image.description</f>
        <v>0</v>
      </c>
      <c r="VCB165" s="10">
        <f>general_device_image.description</f>
        <v>0</v>
      </c>
      <c r="VCC165" s="10">
        <f>general_device_image.description</f>
        <v>0</v>
      </c>
      <c r="VCD165" s="10">
        <f>general_device_image.description</f>
        <v>0</v>
      </c>
      <c r="VCE165" s="10">
        <f>general_device_image.description</f>
        <v>0</v>
      </c>
      <c r="VCF165" s="10">
        <f>general_device_image.description</f>
        <v>0</v>
      </c>
      <c r="VCG165" s="10">
        <f>general_device_image.description</f>
        <v>0</v>
      </c>
      <c r="VCH165" s="10">
        <f>general_device_image.description</f>
        <v>0</v>
      </c>
      <c r="VCI165" s="10">
        <f>general_device_image.description</f>
        <v>0</v>
      </c>
      <c r="VCJ165" s="10">
        <f>general_device_image.description</f>
        <v>0</v>
      </c>
      <c r="VCK165" s="10">
        <f>general_device_image.description</f>
        <v>0</v>
      </c>
      <c r="VCL165" s="10">
        <f>general_device_image.description</f>
        <v>0</v>
      </c>
      <c r="VCM165" s="10">
        <f>general_device_image.description</f>
        <v>0</v>
      </c>
      <c r="VCN165" s="10">
        <f>general_device_image.description</f>
        <v>0</v>
      </c>
      <c r="VCO165" s="10">
        <f>general_device_image.description</f>
        <v>0</v>
      </c>
      <c r="VCP165" s="10">
        <f>general_device_image.description</f>
        <v>0</v>
      </c>
      <c r="VCQ165" s="10">
        <f>general_device_image.description</f>
        <v>0</v>
      </c>
      <c r="VCR165" s="10">
        <f>general_device_image.description</f>
        <v>0</v>
      </c>
      <c r="VCS165" s="10">
        <f>general_device_image.description</f>
        <v>0</v>
      </c>
      <c r="VCT165" s="10">
        <f>general_device_image.description</f>
        <v>0</v>
      </c>
      <c r="VCU165" s="10">
        <f>general_device_image.description</f>
        <v>0</v>
      </c>
      <c r="VCV165" s="10">
        <f>general_device_image.description</f>
        <v>0</v>
      </c>
      <c r="VCW165" s="10">
        <f>general_device_image.description</f>
        <v>0</v>
      </c>
      <c r="VCX165" s="10">
        <f>general_device_image.description</f>
        <v>0</v>
      </c>
      <c r="VCY165" s="10">
        <f>general_device_image.description</f>
        <v>0</v>
      </c>
      <c r="VCZ165" s="10">
        <f>general_device_image.description</f>
        <v>0</v>
      </c>
      <c r="VDA165" s="10">
        <f>general_device_image.description</f>
        <v>0</v>
      </c>
      <c r="VDB165" s="10">
        <f>general_device_image.description</f>
        <v>0</v>
      </c>
      <c r="VDC165" s="10">
        <f>general_device_image.description</f>
        <v>0</v>
      </c>
      <c r="VDD165" s="10">
        <f>general_device_image.description</f>
        <v>0</v>
      </c>
      <c r="VDE165" s="10">
        <f>general_device_image.description</f>
        <v>0</v>
      </c>
      <c r="VDF165" s="10">
        <f>general_device_image.description</f>
        <v>0</v>
      </c>
      <c r="VDG165" s="10">
        <f>general_device_image.description</f>
        <v>0</v>
      </c>
      <c r="VDH165" s="10">
        <f>general_device_image.description</f>
        <v>0</v>
      </c>
      <c r="VDI165" s="10">
        <f>general_device_image.description</f>
        <v>0</v>
      </c>
      <c r="VDJ165" s="10">
        <f>general_device_image.description</f>
        <v>0</v>
      </c>
      <c r="VDK165" s="10">
        <f>general_device_image.description</f>
        <v>0</v>
      </c>
      <c r="VDL165" s="10">
        <f>general_device_image.description</f>
        <v>0</v>
      </c>
      <c r="VDM165" s="10">
        <f>general_device_image.description</f>
        <v>0</v>
      </c>
      <c r="VDN165" s="10">
        <f>general_device_image.description</f>
        <v>0</v>
      </c>
      <c r="VDO165" s="10">
        <f>general_device_image.description</f>
        <v>0</v>
      </c>
      <c r="VDP165" s="10">
        <f>general_device_image.description</f>
        <v>0</v>
      </c>
      <c r="VDQ165" s="10">
        <f>general_device_image.description</f>
        <v>0</v>
      </c>
      <c r="VDR165" s="10">
        <f>general_device_image.description</f>
        <v>0</v>
      </c>
      <c r="VDS165" s="10">
        <f>general_device_image.description</f>
        <v>0</v>
      </c>
      <c r="VDT165" s="10">
        <f>general_device_image.description</f>
        <v>0</v>
      </c>
      <c r="VDU165" s="10">
        <f>general_device_image.description</f>
        <v>0</v>
      </c>
      <c r="VDV165" s="10">
        <f>general_device_image.description</f>
        <v>0</v>
      </c>
      <c r="VDW165" s="10">
        <f>general_device_image.description</f>
        <v>0</v>
      </c>
      <c r="VDX165" s="10">
        <f>general_device_image.description</f>
        <v>0</v>
      </c>
      <c r="VDY165" s="10">
        <f>general_device_image.description</f>
        <v>0</v>
      </c>
      <c r="VDZ165" s="10">
        <f>general_device_image.description</f>
        <v>0</v>
      </c>
      <c r="VEA165" s="10">
        <f>general_device_image.description</f>
        <v>0</v>
      </c>
      <c r="VEB165" s="10">
        <f>general_device_image.description</f>
        <v>0</v>
      </c>
      <c r="VEC165" s="10">
        <f>general_device_image.description</f>
        <v>0</v>
      </c>
      <c r="VED165" s="10">
        <f>general_device_image.description</f>
        <v>0</v>
      </c>
      <c r="VEE165" s="10">
        <f>general_device_image.description</f>
        <v>0</v>
      </c>
      <c r="VEF165" s="10">
        <f>general_device_image.description</f>
        <v>0</v>
      </c>
      <c r="VEG165" s="10">
        <f>general_device_image.description</f>
        <v>0</v>
      </c>
      <c r="VEH165" s="10">
        <f>general_device_image.description</f>
        <v>0</v>
      </c>
      <c r="VEI165" s="10">
        <f>general_device_image.description</f>
        <v>0</v>
      </c>
      <c r="VEJ165" s="10">
        <f>general_device_image.description</f>
        <v>0</v>
      </c>
      <c r="VEK165" s="10">
        <f>general_device_image.description</f>
        <v>0</v>
      </c>
      <c r="VEL165" s="10">
        <f>general_device_image.description</f>
        <v>0</v>
      </c>
      <c r="VEM165" s="10">
        <f>general_device_image.description</f>
        <v>0</v>
      </c>
      <c r="VEN165" s="10">
        <f>general_device_image.description</f>
        <v>0</v>
      </c>
      <c r="VEO165" s="10">
        <f>general_device_image.description</f>
        <v>0</v>
      </c>
      <c r="VEP165" s="10">
        <f>general_device_image.description</f>
        <v>0</v>
      </c>
      <c r="VEQ165" s="10">
        <f>general_device_image.description</f>
        <v>0</v>
      </c>
      <c r="VER165" s="10">
        <f>general_device_image.description</f>
        <v>0</v>
      </c>
      <c r="VES165" s="10">
        <f>general_device_image.description</f>
        <v>0</v>
      </c>
      <c r="VET165" s="10">
        <f>general_device_image.description</f>
        <v>0</v>
      </c>
      <c r="VEU165" s="10">
        <f>general_device_image.description</f>
        <v>0</v>
      </c>
      <c r="VEV165" s="10">
        <f>general_device_image.description</f>
        <v>0</v>
      </c>
      <c r="VEW165" s="10">
        <f>general_device_image.description</f>
        <v>0</v>
      </c>
      <c r="VEX165" s="10">
        <f>general_device_image.description</f>
        <v>0</v>
      </c>
      <c r="VEY165" s="10">
        <f>general_device_image.description</f>
        <v>0</v>
      </c>
      <c r="VEZ165" s="10">
        <f>general_device_image.description</f>
        <v>0</v>
      </c>
      <c r="VFA165" s="10">
        <f>general_device_image.description</f>
        <v>0</v>
      </c>
      <c r="VFB165" s="10">
        <f>general_device_image.description</f>
        <v>0</v>
      </c>
      <c r="VFC165" s="10">
        <f>general_device_image.description</f>
        <v>0</v>
      </c>
      <c r="VFD165" s="10">
        <f>general_device_image.description</f>
        <v>0</v>
      </c>
      <c r="VFE165" s="10">
        <f>general_device_image.description</f>
        <v>0</v>
      </c>
      <c r="VFF165" s="10">
        <f>general_device_image.description</f>
        <v>0</v>
      </c>
      <c r="VFG165" s="10">
        <f>general_device_image.description</f>
        <v>0</v>
      </c>
      <c r="VFH165" s="10">
        <f>general_device_image.description</f>
        <v>0</v>
      </c>
      <c r="VFI165" s="10">
        <f>general_device_image.description</f>
        <v>0</v>
      </c>
      <c r="VFJ165" s="10">
        <f>general_device_image.description</f>
        <v>0</v>
      </c>
      <c r="VFK165" s="10">
        <f>general_device_image.description</f>
        <v>0</v>
      </c>
      <c r="VFL165" s="10">
        <f>general_device_image.description</f>
        <v>0</v>
      </c>
      <c r="VFM165" s="10">
        <f>general_device_image.description</f>
        <v>0</v>
      </c>
      <c r="VFN165" s="10">
        <f>general_device_image.description</f>
        <v>0</v>
      </c>
      <c r="VFO165" s="10">
        <f>general_device_image.description</f>
        <v>0</v>
      </c>
      <c r="VFP165" s="10">
        <f>general_device_image.description</f>
        <v>0</v>
      </c>
      <c r="VFQ165" s="10">
        <f>general_device_image.description</f>
        <v>0</v>
      </c>
      <c r="VFR165" s="10">
        <f>general_device_image.description</f>
        <v>0</v>
      </c>
      <c r="VFS165" s="10">
        <f>general_device_image.description</f>
        <v>0</v>
      </c>
      <c r="VFT165" s="10">
        <f>general_device_image.description</f>
        <v>0</v>
      </c>
      <c r="VFU165" s="10">
        <f>general_device_image.description</f>
        <v>0</v>
      </c>
      <c r="VFV165" s="10">
        <f>general_device_image.description</f>
        <v>0</v>
      </c>
      <c r="VFW165" s="10">
        <f>general_device_image.description</f>
        <v>0</v>
      </c>
      <c r="VFX165" s="10">
        <f>general_device_image.description</f>
        <v>0</v>
      </c>
      <c r="VFY165" s="10">
        <f>general_device_image.description</f>
        <v>0</v>
      </c>
      <c r="VFZ165" s="10">
        <f>general_device_image.description</f>
        <v>0</v>
      </c>
      <c r="VGA165" s="10">
        <f>general_device_image.description</f>
        <v>0</v>
      </c>
      <c r="VGB165" s="10">
        <f>general_device_image.description</f>
        <v>0</v>
      </c>
      <c r="VGC165" s="10">
        <f>general_device_image.description</f>
        <v>0</v>
      </c>
      <c r="VGD165" s="10">
        <f>general_device_image.description</f>
        <v>0</v>
      </c>
      <c r="VGE165" s="10">
        <f>general_device_image.description</f>
        <v>0</v>
      </c>
      <c r="VGF165" s="10">
        <f>general_device_image.description</f>
        <v>0</v>
      </c>
      <c r="VGG165" s="10">
        <f>general_device_image.description</f>
        <v>0</v>
      </c>
      <c r="VGH165" s="10">
        <f>general_device_image.description</f>
        <v>0</v>
      </c>
      <c r="VGI165" s="10">
        <f>general_device_image.description</f>
        <v>0</v>
      </c>
      <c r="VGJ165" s="10">
        <f>general_device_image.description</f>
        <v>0</v>
      </c>
      <c r="VGK165" s="10">
        <f>general_device_image.description</f>
        <v>0</v>
      </c>
      <c r="VGL165" s="10">
        <f>general_device_image.description</f>
        <v>0</v>
      </c>
      <c r="VGM165" s="10">
        <f>general_device_image.description</f>
        <v>0</v>
      </c>
      <c r="VGN165" s="10">
        <f>general_device_image.description</f>
        <v>0</v>
      </c>
      <c r="VGO165" s="10">
        <f>general_device_image.description</f>
        <v>0</v>
      </c>
      <c r="VGP165" s="10">
        <f>general_device_image.description</f>
        <v>0</v>
      </c>
      <c r="VGQ165" s="10">
        <f>general_device_image.description</f>
        <v>0</v>
      </c>
      <c r="VGR165" s="10">
        <f>general_device_image.description</f>
        <v>0</v>
      </c>
      <c r="VGS165" s="10">
        <f>general_device_image.description</f>
        <v>0</v>
      </c>
      <c r="VGT165" s="10">
        <f>general_device_image.description</f>
        <v>0</v>
      </c>
      <c r="VGU165" s="10">
        <f>general_device_image.description</f>
        <v>0</v>
      </c>
      <c r="VGV165" s="10">
        <f>general_device_image.description</f>
        <v>0</v>
      </c>
      <c r="VGW165" s="10">
        <f>general_device_image.description</f>
        <v>0</v>
      </c>
      <c r="VGX165" s="10">
        <f>general_device_image.description</f>
        <v>0</v>
      </c>
      <c r="VGY165" s="10">
        <f>general_device_image.description</f>
        <v>0</v>
      </c>
      <c r="VGZ165" s="10">
        <f>general_device_image.description</f>
        <v>0</v>
      </c>
      <c r="VHA165" s="10">
        <f>general_device_image.description</f>
        <v>0</v>
      </c>
      <c r="VHB165" s="10">
        <f>general_device_image.description</f>
        <v>0</v>
      </c>
      <c r="VHC165" s="10">
        <f>general_device_image.description</f>
        <v>0</v>
      </c>
      <c r="VHD165" s="10">
        <f>general_device_image.description</f>
        <v>0</v>
      </c>
      <c r="VHE165" s="10">
        <f>general_device_image.description</f>
        <v>0</v>
      </c>
      <c r="VHF165" s="10">
        <f>general_device_image.description</f>
        <v>0</v>
      </c>
      <c r="VHG165" s="10">
        <f>general_device_image.description</f>
        <v>0</v>
      </c>
      <c r="VHH165" s="10">
        <f>general_device_image.description</f>
        <v>0</v>
      </c>
      <c r="VHI165" s="10">
        <f>general_device_image.description</f>
        <v>0</v>
      </c>
      <c r="VHJ165" s="10">
        <f>general_device_image.description</f>
        <v>0</v>
      </c>
      <c r="VHK165" s="10">
        <f>general_device_image.description</f>
        <v>0</v>
      </c>
      <c r="VHL165" s="10">
        <f>general_device_image.description</f>
        <v>0</v>
      </c>
      <c r="VHM165" s="10">
        <f>general_device_image.description</f>
        <v>0</v>
      </c>
      <c r="VHN165" s="10">
        <f>general_device_image.description</f>
        <v>0</v>
      </c>
      <c r="VHO165" s="10">
        <f>general_device_image.description</f>
        <v>0</v>
      </c>
      <c r="VHP165" s="10">
        <f>general_device_image.description</f>
        <v>0</v>
      </c>
      <c r="VHQ165" s="10">
        <f>general_device_image.description</f>
        <v>0</v>
      </c>
      <c r="VHR165" s="10">
        <f>general_device_image.description</f>
        <v>0</v>
      </c>
      <c r="VHS165" s="10">
        <f>general_device_image.description</f>
        <v>0</v>
      </c>
      <c r="VHT165" s="10">
        <f>general_device_image.description</f>
        <v>0</v>
      </c>
      <c r="VHU165" s="10">
        <f>general_device_image.description</f>
        <v>0</v>
      </c>
      <c r="VHV165" s="10">
        <f>general_device_image.description</f>
        <v>0</v>
      </c>
      <c r="VHW165" s="10">
        <f>general_device_image.description</f>
        <v>0</v>
      </c>
      <c r="VHX165" s="10">
        <f>general_device_image.description</f>
        <v>0</v>
      </c>
      <c r="VHY165" s="10">
        <f>general_device_image.description</f>
        <v>0</v>
      </c>
      <c r="VHZ165" s="10">
        <f>general_device_image.description</f>
        <v>0</v>
      </c>
      <c r="VIA165" s="10">
        <f>general_device_image.description</f>
        <v>0</v>
      </c>
      <c r="VIB165" s="10">
        <f>general_device_image.description</f>
        <v>0</v>
      </c>
      <c r="VIC165" s="10">
        <f>general_device_image.description</f>
        <v>0</v>
      </c>
      <c r="VID165" s="10">
        <f>general_device_image.description</f>
        <v>0</v>
      </c>
      <c r="VIE165" s="10">
        <f>general_device_image.description</f>
        <v>0</v>
      </c>
      <c r="VIF165" s="10">
        <f>general_device_image.description</f>
        <v>0</v>
      </c>
      <c r="VIG165" s="10">
        <f>general_device_image.description</f>
        <v>0</v>
      </c>
      <c r="VIH165" s="10">
        <f>general_device_image.description</f>
        <v>0</v>
      </c>
      <c r="VII165" s="10">
        <f>general_device_image.description</f>
        <v>0</v>
      </c>
      <c r="VIJ165" s="10">
        <f>general_device_image.description</f>
        <v>0</v>
      </c>
      <c r="VIK165" s="10">
        <f>general_device_image.description</f>
        <v>0</v>
      </c>
      <c r="VIL165" s="10">
        <f>general_device_image.description</f>
        <v>0</v>
      </c>
      <c r="VIM165" s="10">
        <f>general_device_image.description</f>
        <v>0</v>
      </c>
      <c r="VIN165" s="10">
        <f>general_device_image.description</f>
        <v>0</v>
      </c>
      <c r="VIO165" s="10">
        <f>general_device_image.description</f>
        <v>0</v>
      </c>
      <c r="VIP165" s="10">
        <f>general_device_image.description</f>
        <v>0</v>
      </c>
      <c r="VIQ165" s="10">
        <f>general_device_image.description</f>
        <v>0</v>
      </c>
      <c r="VIR165" s="10">
        <f>general_device_image.description</f>
        <v>0</v>
      </c>
      <c r="VIS165" s="10">
        <f>general_device_image.description</f>
        <v>0</v>
      </c>
      <c r="VIT165" s="10">
        <f>general_device_image.description</f>
        <v>0</v>
      </c>
      <c r="VIU165" s="10">
        <f>general_device_image.description</f>
        <v>0</v>
      </c>
      <c r="VIV165" s="10">
        <f>general_device_image.description</f>
        <v>0</v>
      </c>
      <c r="VIW165" s="10">
        <f>general_device_image.description</f>
        <v>0</v>
      </c>
      <c r="VIX165" s="10">
        <f>general_device_image.description</f>
        <v>0</v>
      </c>
      <c r="VIY165" s="10">
        <f>general_device_image.description</f>
        <v>0</v>
      </c>
      <c r="VIZ165" s="10">
        <f>general_device_image.description</f>
        <v>0</v>
      </c>
      <c r="VJA165" s="10">
        <f>general_device_image.description</f>
        <v>0</v>
      </c>
      <c r="VJB165" s="10">
        <f>general_device_image.description</f>
        <v>0</v>
      </c>
      <c r="VJC165" s="10">
        <f>general_device_image.description</f>
        <v>0</v>
      </c>
      <c r="VJD165" s="10">
        <f>general_device_image.description</f>
        <v>0</v>
      </c>
      <c r="VJE165" s="10">
        <f>general_device_image.description</f>
        <v>0</v>
      </c>
      <c r="VJF165" s="10">
        <f>general_device_image.description</f>
        <v>0</v>
      </c>
      <c r="VJG165" s="10">
        <f>general_device_image.description</f>
        <v>0</v>
      </c>
      <c r="VJH165" s="10">
        <f>general_device_image.description</f>
        <v>0</v>
      </c>
      <c r="VJI165" s="10">
        <f>general_device_image.description</f>
        <v>0</v>
      </c>
      <c r="VJJ165" s="10">
        <f>general_device_image.description</f>
        <v>0</v>
      </c>
      <c r="VJK165" s="10">
        <f>general_device_image.description</f>
        <v>0</v>
      </c>
      <c r="VJL165" s="10">
        <f>general_device_image.description</f>
        <v>0</v>
      </c>
      <c r="VJM165" s="10">
        <f>general_device_image.description</f>
        <v>0</v>
      </c>
      <c r="VJN165" s="10">
        <f>general_device_image.description</f>
        <v>0</v>
      </c>
      <c r="VJO165" s="10">
        <f>general_device_image.description</f>
        <v>0</v>
      </c>
      <c r="VJP165" s="10">
        <f>general_device_image.description</f>
        <v>0</v>
      </c>
      <c r="VJQ165" s="10">
        <f>general_device_image.description</f>
        <v>0</v>
      </c>
      <c r="VJR165" s="10">
        <f>general_device_image.description</f>
        <v>0</v>
      </c>
      <c r="VJS165" s="10">
        <f>general_device_image.description</f>
        <v>0</v>
      </c>
      <c r="VJT165" s="10">
        <f>general_device_image.description</f>
        <v>0</v>
      </c>
      <c r="VJU165" s="10">
        <f>general_device_image.description</f>
        <v>0</v>
      </c>
      <c r="VJV165" s="10">
        <f>general_device_image.description</f>
        <v>0</v>
      </c>
      <c r="VJW165" s="10">
        <f>general_device_image.description</f>
        <v>0</v>
      </c>
      <c r="VJX165" s="10">
        <f>general_device_image.description</f>
        <v>0</v>
      </c>
      <c r="VJY165" s="10">
        <f>general_device_image.description</f>
        <v>0</v>
      </c>
      <c r="VJZ165" s="10">
        <f>general_device_image.description</f>
        <v>0</v>
      </c>
      <c r="VKA165" s="10">
        <f>general_device_image.description</f>
        <v>0</v>
      </c>
      <c r="VKB165" s="10">
        <f>general_device_image.description</f>
        <v>0</v>
      </c>
      <c r="VKC165" s="10">
        <f>general_device_image.description</f>
        <v>0</v>
      </c>
      <c r="VKD165" s="10">
        <f>general_device_image.description</f>
        <v>0</v>
      </c>
      <c r="VKE165" s="10">
        <f>general_device_image.description</f>
        <v>0</v>
      </c>
      <c r="VKF165" s="10">
        <f>general_device_image.description</f>
        <v>0</v>
      </c>
      <c r="VKG165" s="10">
        <f>general_device_image.description</f>
        <v>0</v>
      </c>
      <c r="VKH165" s="10">
        <f>general_device_image.description</f>
        <v>0</v>
      </c>
      <c r="VKI165" s="10">
        <f>general_device_image.description</f>
        <v>0</v>
      </c>
      <c r="VKJ165" s="10">
        <f>general_device_image.description</f>
        <v>0</v>
      </c>
      <c r="VKK165" s="10">
        <f>general_device_image.description</f>
        <v>0</v>
      </c>
      <c r="VKL165" s="10">
        <f>general_device_image.description</f>
        <v>0</v>
      </c>
      <c r="VKM165" s="10">
        <f>general_device_image.description</f>
        <v>0</v>
      </c>
      <c r="VKN165" s="10">
        <f>general_device_image.description</f>
        <v>0</v>
      </c>
      <c r="VKO165" s="10">
        <f>general_device_image.description</f>
        <v>0</v>
      </c>
      <c r="VKP165" s="10">
        <f>general_device_image.description</f>
        <v>0</v>
      </c>
      <c r="VKQ165" s="10">
        <f>general_device_image.description</f>
        <v>0</v>
      </c>
      <c r="VKR165" s="10">
        <f>general_device_image.description</f>
        <v>0</v>
      </c>
      <c r="VKS165" s="10">
        <f>general_device_image.description</f>
        <v>0</v>
      </c>
      <c r="VKT165" s="10">
        <f>general_device_image.description</f>
        <v>0</v>
      </c>
      <c r="VKU165" s="10">
        <f>general_device_image.description</f>
        <v>0</v>
      </c>
      <c r="VKV165" s="10">
        <f>general_device_image.description</f>
        <v>0</v>
      </c>
      <c r="VKW165" s="10">
        <f>general_device_image.description</f>
        <v>0</v>
      </c>
      <c r="VKX165" s="10">
        <f>general_device_image.description</f>
        <v>0</v>
      </c>
      <c r="VKY165" s="10">
        <f>general_device_image.description</f>
        <v>0</v>
      </c>
      <c r="VKZ165" s="10">
        <f>general_device_image.description</f>
        <v>0</v>
      </c>
      <c r="VLA165" s="10">
        <f>general_device_image.description</f>
        <v>0</v>
      </c>
      <c r="VLB165" s="10">
        <f>general_device_image.description</f>
        <v>0</v>
      </c>
      <c r="VLC165" s="10">
        <f>general_device_image.description</f>
        <v>0</v>
      </c>
      <c r="VLD165" s="10">
        <f>general_device_image.description</f>
        <v>0</v>
      </c>
      <c r="VLE165" s="10">
        <f>general_device_image.description</f>
        <v>0</v>
      </c>
      <c r="VLF165" s="10">
        <f>general_device_image.description</f>
        <v>0</v>
      </c>
      <c r="VLG165" s="10">
        <f>general_device_image.description</f>
        <v>0</v>
      </c>
      <c r="VLH165" s="10">
        <f>general_device_image.description</f>
        <v>0</v>
      </c>
      <c r="VLI165" s="10">
        <f>general_device_image.description</f>
        <v>0</v>
      </c>
      <c r="VLJ165" s="10">
        <f>general_device_image.description</f>
        <v>0</v>
      </c>
      <c r="VLK165" s="10">
        <f>general_device_image.description</f>
        <v>0</v>
      </c>
      <c r="VLL165" s="10">
        <f>general_device_image.description</f>
        <v>0</v>
      </c>
      <c r="VLM165" s="10">
        <f>general_device_image.description</f>
        <v>0</v>
      </c>
      <c r="VLN165" s="10">
        <f>general_device_image.description</f>
        <v>0</v>
      </c>
      <c r="VLO165" s="10">
        <f>general_device_image.description</f>
        <v>0</v>
      </c>
      <c r="VLP165" s="10">
        <f>general_device_image.description</f>
        <v>0</v>
      </c>
      <c r="VLQ165" s="10">
        <f>general_device_image.description</f>
        <v>0</v>
      </c>
      <c r="VLR165" s="10">
        <f>general_device_image.description</f>
        <v>0</v>
      </c>
      <c r="VLS165" s="10">
        <f>general_device_image.description</f>
        <v>0</v>
      </c>
      <c r="VLT165" s="10">
        <f>general_device_image.description</f>
        <v>0</v>
      </c>
      <c r="VLU165" s="10">
        <f>general_device_image.description</f>
        <v>0</v>
      </c>
      <c r="VLV165" s="10">
        <f>general_device_image.description</f>
        <v>0</v>
      </c>
      <c r="VLW165" s="10">
        <f>general_device_image.description</f>
        <v>0</v>
      </c>
      <c r="VLX165" s="10">
        <f>general_device_image.description</f>
        <v>0</v>
      </c>
      <c r="VLY165" s="10">
        <f>general_device_image.description</f>
        <v>0</v>
      </c>
      <c r="VLZ165" s="10">
        <f>general_device_image.description</f>
        <v>0</v>
      </c>
      <c r="VMA165" s="10">
        <f>general_device_image.description</f>
        <v>0</v>
      </c>
      <c r="VMB165" s="10">
        <f>general_device_image.description</f>
        <v>0</v>
      </c>
      <c r="VMC165" s="10">
        <f>general_device_image.description</f>
        <v>0</v>
      </c>
      <c r="VMD165" s="10">
        <f>general_device_image.description</f>
        <v>0</v>
      </c>
      <c r="VME165" s="10">
        <f>general_device_image.description</f>
        <v>0</v>
      </c>
      <c r="VMF165" s="10">
        <f>general_device_image.description</f>
        <v>0</v>
      </c>
      <c r="VMG165" s="10">
        <f>general_device_image.description</f>
        <v>0</v>
      </c>
      <c r="VMH165" s="10">
        <f>general_device_image.description</f>
        <v>0</v>
      </c>
      <c r="VMI165" s="10">
        <f>general_device_image.description</f>
        <v>0</v>
      </c>
      <c r="VMJ165" s="10">
        <f>general_device_image.description</f>
        <v>0</v>
      </c>
      <c r="VMK165" s="10">
        <f>general_device_image.description</f>
        <v>0</v>
      </c>
      <c r="VML165" s="10">
        <f>general_device_image.description</f>
        <v>0</v>
      </c>
      <c r="VMM165" s="10">
        <f>general_device_image.description</f>
        <v>0</v>
      </c>
      <c r="VMN165" s="10">
        <f>general_device_image.description</f>
        <v>0</v>
      </c>
      <c r="VMO165" s="10">
        <f>general_device_image.description</f>
        <v>0</v>
      </c>
      <c r="VMP165" s="10">
        <f>general_device_image.description</f>
        <v>0</v>
      </c>
      <c r="VMQ165" s="10">
        <f>general_device_image.description</f>
        <v>0</v>
      </c>
      <c r="VMR165" s="10">
        <f>general_device_image.description</f>
        <v>0</v>
      </c>
      <c r="VMS165" s="10">
        <f>general_device_image.description</f>
        <v>0</v>
      </c>
      <c r="VMT165" s="10">
        <f>general_device_image.description</f>
        <v>0</v>
      </c>
      <c r="VMU165" s="10">
        <f>general_device_image.description</f>
        <v>0</v>
      </c>
      <c r="VMV165" s="10">
        <f>general_device_image.description</f>
        <v>0</v>
      </c>
      <c r="VMW165" s="10">
        <f>general_device_image.description</f>
        <v>0</v>
      </c>
      <c r="VMX165" s="10">
        <f>general_device_image.description</f>
        <v>0</v>
      </c>
      <c r="VMY165" s="10">
        <f>general_device_image.description</f>
        <v>0</v>
      </c>
      <c r="VMZ165" s="10">
        <f>general_device_image.description</f>
        <v>0</v>
      </c>
      <c r="VNA165" s="10">
        <f>general_device_image.description</f>
        <v>0</v>
      </c>
      <c r="VNB165" s="10">
        <f>general_device_image.description</f>
        <v>0</v>
      </c>
      <c r="VNC165" s="10">
        <f>general_device_image.description</f>
        <v>0</v>
      </c>
      <c r="VND165" s="10">
        <f>general_device_image.description</f>
        <v>0</v>
      </c>
      <c r="VNE165" s="10">
        <f>general_device_image.description</f>
        <v>0</v>
      </c>
      <c r="VNF165" s="10">
        <f>general_device_image.description</f>
        <v>0</v>
      </c>
      <c r="VNG165" s="10">
        <f>general_device_image.description</f>
        <v>0</v>
      </c>
      <c r="VNH165" s="10">
        <f>general_device_image.description</f>
        <v>0</v>
      </c>
      <c r="VNI165" s="10">
        <f>general_device_image.description</f>
        <v>0</v>
      </c>
      <c r="VNJ165" s="10">
        <f>general_device_image.description</f>
        <v>0</v>
      </c>
      <c r="VNK165" s="10">
        <f>general_device_image.description</f>
        <v>0</v>
      </c>
      <c r="VNL165" s="10">
        <f>general_device_image.description</f>
        <v>0</v>
      </c>
      <c r="VNM165" s="10">
        <f>general_device_image.description</f>
        <v>0</v>
      </c>
      <c r="VNN165" s="10">
        <f>general_device_image.description</f>
        <v>0</v>
      </c>
      <c r="VNO165" s="10">
        <f>general_device_image.description</f>
        <v>0</v>
      </c>
      <c r="VNP165" s="10">
        <f>general_device_image.description</f>
        <v>0</v>
      </c>
      <c r="VNQ165" s="10">
        <f>general_device_image.description</f>
        <v>0</v>
      </c>
      <c r="VNR165" s="10">
        <f>general_device_image.description</f>
        <v>0</v>
      </c>
      <c r="VNS165" s="10">
        <f>general_device_image.description</f>
        <v>0</v>
      </c>
      <c r="VNT165" s="10">
        <f>general_device_image.description</f>
        <v>0</v>
      </c>
      <c r="VNU165" s="10">
        <f>general_device_image.description</f>
        <v>0</v>
      </c>
      <c r="VNV165" s="10">
        <f>general_device_image.description</f>
        <v>0</v>
      </c>
      <c r="VNW165" s="10">
        <f>general_device_image.description</f>
        <v>0</v>
      </c>
      <c r="VNX165" s="10">
        <f>general_device_image.description</f>
        <v>0</v>
      </c>
      <c r="VNY165" s="10">
        <f>general_device_image.description</f>
        <v>0</v>
      </c>
      <c r="VNZ165" s="10">
        <f>general_device_image.description</f>
        <v>0</v>
      </c>
      <c r="VOA165" s="10">
        <f>general_device_image.description</f>
        <v>0</v>
      </c>
      <c r="VOB165" s="10">
        <f>general_device_image.description</f>
        <v>0</v>
      </c>
      <c r="VOC165" s="10">
        <f>general_device_image.description</f>
        <v>0</v>
      </c>
      <c r="VOD165" s="10">
        <f>general_device_image.description</f>
        <v>0</v>
      </c>
      <c r="VOE165" s="10">
        <f>general_device_image.description</f>
        <v>0</v>
      </c>
      <c r="VOF165" s="10">
        <f>general_device_image.description</f>
        <v>0</v>
      </c>
      <c r="VOG165" s="10">
        <f>general_device_image.description</f>
        <v>0</v>
      </c>
      <c r="VOH165" s="10">
        <f>general_device_image.description</f>
        <v>0</v>
      </c>
      <c r="VOI165" s="10">
        <f>general_device_image.description</f>
        <v>0</v>
      </c>
      <c r="VOJ165" s="10">
        <f>general_device_image.description</f>
        <v>0</v>
      </c>
      <c r="VOK165" s="10">
        <f>general_device_image.description</f>
        <v>0</v>
      </c>
      <c r="VOL165" s="10">
        <f>general_device_image.description</f>
        <v>0</v>
      </c>
      <c r="VOM165" s="10">
        <f>general_device_image.description</f>
        <v>0</v>
      </c>
      <c r="VON165" s="10">
        <f>general_device_image.description</f>
        <v>0</v>
      </c>
      <c r="VOO165" s="10">
        <f>general_device_image.description</f>
        <v>0</v>
      </c>
      <c r="VOP165" s="10">
        <f>general_device_image.description</f>
        <v>0</v>
      </c>
      <c r="VOQ165" s="10">
        <f>general_device_image.description</f>
        <v>0</v>
      </c>
      <c r="VOR165" s="10">
        <f>general_device_image.description</f>
        <v>0</v>
      </c>
      <c r="VOS165" s="10">
        <f>general_device_image.description</f>
        <v>0</v>
      </c>
      <c r="VOT165" s="10">
        <f>general_device_image.description</f>
        <v>0</v>
      </c>
      <c r="VOU165" s="10">
        <f>general_device_image.description</f>
        <v>0</v>
      </c>
      <c r="VOV165" s="10">
        <f>general_device_image.description</f>
        <v>0</v>
      </c>
      <c r="VOW165" s="10">
        <f>general_device_image.description</f>
        <v>0</v>
      </c>
      <c r="VOX165" s="10">
        <f>general_device_image.description</f>
        <v>0</v>
      </c>
      <c r="VOY165" s="10">
        <f>general_device_image.description</f>
        <v>0</v>
      </c>
      <c r="VOZ165" s="10">
        <f>general_device_image.description</f>
        <v>0</v>
      </c>
      <c r="VPA165" s="10">
        <f>general_device_image.description</f>
        <v>0</v>
      </c>
      <c r="VPB165" s="10">
        <f>general_device_image.description</f>
        <v>0</v>
      </c>
      <c r="VPC165" s="10">
        <f>general_device_image.description</f>
        <v>0</v>
      </c>
      <c r="VPD165" s="10">
        <f>general_device_image.description</f>
        <v>0</v>
      </c>
      <c r="VPE165" s="10">
        <f>general_device_image.description</f>
        <v>0</v>
      </c>
      <c r="VPF165" s="10">
        <f>general_device_image.description</f>
        <v>0</v>
      </c>
      <c r="VPG165" s="10">
        <f>general_device_image.description</f>
        <v>0</v>
      </c>
      <c r="VPH165" s="10">
        <f>general_device_image.description</f>
        <v>0</v>
      </c>
      <c r="VPI165" s="10">
        <f>general_device_image.description</f>
        <v>0</v>
      </c>
      <c r="VPJ165" s="10">
        <f>general_device_image.description</f>
        <v>0</v>
      </c>
      <c r="VPK165" s="10">
        <f>general_device_image.description</f>
        <v>0</v>
      </c>
      <c r="VPL165" s="10">
        <f>general_device_image.description</f>
        <v>0</v>
      </c>
      <c r="VPM165" s="10">
        <f>general_device_image.description</f>
        <v>0</v>
      </c>
      <c r="VPN165" s="10">
        <f>general_device_image.description</f>
        <v>0</v>
      </c>
      <c r="VPO165" s="10">
        <f>general_device_image.description</f>
        <v>0</v>
      </c>
      <c r="VPP165" s="10">
        <f>general_device_image.description</f>
        <v>0</v>
      </c>
      <c r="VPQ165" s="10">
        <f>general_device_image.description</f>
        <v>0</v>
      </c>
      <c r="VPR165" s="10">
        <f>general_device_image.description</f>
        <v>0</v>
      </c>
      <c r="VPS165" s="10">
        <f>general_device_image.description</f>
        <v>0</v>
      </c>
      <c r="VPT165" s="10">
        <f>general_device_image.description</f>
        <v>0</v>
      </c>
      <c r="VPU165" s="10">
        <f>general_device_image.description</f>
        <v>0</v>
      </c>
      <c r="VPV165" s="10">
        <f>general_device_image.description</f>
        <v>0</v>
      </c>
      <c r="VPW165" s="10">
        <f>general_device_image.description</f>
        <v>0</v>
      </c>
      <c r="VPX165" s="10">
        <f>general_device_image.description</f>
        <v>0</v>
      </c>
      <c r="VPY165" s="10">
        <f>general_device_image.description</f>
        <v>0</v>
      </c>
      <c r="VPZ165" s="10">
        <f>general_device_image.description</f>
        <v>0</v>
      </c>
      <c r="VQA165" s="10">
        <f>general_device_image.description</f>
        <v>0</v>
      </c>
      <c r="VQB165" s="10">
        <f>general_device_image.description</f>
        <v>0</v>
      </c>
      <c r="VQC165" s="10">
        <f>general_device_image.description</f>
        <v>0</v>
      </c>
      <c r="VQD165" s="10">
        <f>general_device_image.description</f>
        <v>0</v>
      </c>
      <c r="VQE165" s="10">
        <f>general_device_image.description</f>
        <v>0</v>
      </c>
      <c r="VQF165" s="10">
        <f>general_device_image.description</f>
        <v>0</v>
      </c>
      <c r="VQG165" s="10">
        <f>general_device_image.description</f>
        <v>0</v>
      </c>
      <c r="VQH165" s="10">
        <f>general_device_image.description</f>
        <v>0</v>
      </c>
      <c r="VQI165" s="10">
        <f>general_device_image.description</f>
        <v>0</v>
      </c>
      <c r="VQJ165" s="10">
        <f>general_device_image.description</f>
        <v>0</v>
      </c>
      <c r="VQK165" s="10">
        <f>general_device_image.description</f>
        <v>0</v>
      </c>
      <c r="VQL165" s="10">
        <f>general_device_image.description</f>
        <v>0</v>
      </c>
      <c r="VQM165" s="10">
        <f>general_device_image.description</f>
        <v>0</v>
      </c>
      <c r="VQN165" s="10">
        <f>general_device_image.description</f>
        <v>0</v>
      </c>
      <c r="VQO165" s="10">
        <f>general_device_image.description</f>
        <v>0</v>
      </c>
      <c r="VQP165" s="10">
        <f>general_device_image.description</f>
        <v>0</v>
      </c>
      <c r="VQQ165" s="10">
        <f>general_device_image.description</f>
        <v>0</v>
      </c>
      <c r="VQR165" s="10">
        <f>general_device_image.description</f>
        <v>0</v>
      </c>
      <c r="VQS165" s="10">
        <f>general_device_image.description</f>
        <v>0</v>
      </c>
      <c r="VQT165" s="10">
        <f>general_device_image.description</f>
        <v>0</v>
      </c>
      <c r="VQU165" s="10">
        <f>general_device_image.description</f>
        <v>0</v>
      </c>
      <c r="VQV165" s="10">
        <f>general_device_image.description</f>
        <v>0</v>
      </c>
      <c r="VQW165" s="10">
        <f>general_device_image.description</f>
        <v>0</v>
      </c>
      <c r="VQX165" s="10">
        <f>general_device_image.description</f>
        <v>0</v>
      </c>
      <c r="VQY165" s="10">
        <f>general_device_image.description</f>
        <v>0</v>
      </c>
      <c r="VQZ165" s="10">
        <f>general_device_image.description</f>
        <v>0</v>
      </c>
      <c r="VRA165" s="10">
        <f>general_device_image.description</f>
        <v>0</v>
      </c>
      <c r="VRB165" s="10">
        <f>general_device_image.description</f>
        <v>0</v>
      </c>
      <c r="VRC165" s="10">
        <f>general_device_image.description</f>
        <v>0</v>
      </c>
      <c r="VRD165" s="10">
        <f>general_device_image.description</f>
        <v>0</v>
      </c>
      <c r="VRE165" s="10">
        <f>general_device_image.description</f>
        <v>0</v>
      </c>
      <c r="VRF165" s="10">
        <f>general_device_image.description</f>
        <v>0</v>
      </c>
      <c r="VRG165" s="10">
        <f>general_device_image.description</f>
        <v>0</v>
      </c>
      <c r="VRH165" s="10">
        <f>general_device_image.description</f>
        <v>0</v>
      </c>
      <c r="VRI165" s="10">
        <f>general_device_image.description</f>
        <v>0</v>
      </c>
      <c r="VRJ165" s="10">
        <f>general_device_image.description</f>
        <v>0</v>
      </c>
      <c r="VRK165" s="10">
        <f>general_device_image.description</f>
        <v>0</v>
      </c>
      <c r="VRL165" s="10">
        <f>general_device_image.description</f>
        <v>0</v>
      </c>
      <c r="VRM165" s="10">
        <f>general_device_image.description</f>
        <v>0</v>
      </c>
      <c r="VRN165" s="10">
        <f>general_device_image.description</f>
        <v>0</v>
      </c>
      <c r="VRO165" s="10">
        <f>general_device_image.description</f>
        <v>0</v>
      </c>
      <c r="VRP165" s="10">
        <f>general_device_image.description</f>
        <v>0</v>
      </c>
      <c r="VRQ165" s="10">
        <f>general_device_image.description</f>
        <v>0</v>
      </c>
      <c r="VRR165" s="10">
        <f>general_device_image.description</f>
        <v>0</v>
      </c>
      <c r="VRS165" s="10">
        <f>general_device_image.description</f>
        <v>0</v>
      </c>
      <c r="VRT165" s="10">
        <f>general_device_image.description</f>
        <v>0</v>
      </c>
      <c r="VRU165" s="10">
        <f>general_device_image.description</f>
        <v>0</v>
      </c>
      <c r="VRV165" s="10">
        <f>general_device_image.description</f>
        <v>0</v>
      </c>
      <c r="VRW165" s="10">
        <f>general_device_image.description</f>
        <v>0</v>
      </c>
      <c r="VRX165" s="10">
        <f>general_device_image.description</f>
        <v>0</v>
      </c>
      <c r="VRY165" s="10">
        <f>general_device_image.description</f>
        <v>0</v>
      </c>
      <c r="VRZ165" s="10">
        <f>general_device_image.description</f>
        <v>0</v>
      </c>
      <c r="VSA165" s="10">
        <f>general_device_image.description</f>
        <v>0</v>
      </c>
      <c r="VSB165" s="10">
        <f>general_device_image.description</f>
        <v>0</v>
      </c>
      <c r="VSC165" s="10">
        <f>general_device_image.description</f>
        <v>0</v>
      </c>
      <c r="VSD165" s="10">
        <f>general_device_image.description</f>
        <v>0</v>
      </c>
      <c r="VSE165" s="10">
        <f>general_device_image.description</f>
        <v>0</v>
      </c>
      <c r="VSF165" s="10">
        <f>general_device_image.description</f>
        <v>0</v>
      </c>
      <c r="VSG165" s="10">
        <f>general_device_image.description</f>
        <v>0</v>
      </c>
      <c r="VSH165" s="10">
        <f>general_device_image.description</f>
        <v>0</v>
      </c>
      <c r="VSI165" s="10">
        <f>general_device_image.description</f>
        <v>0</v>
      </c>
      <c r="VSJ165" s="10">
        <f>general_device_image.description</f>
        <v>0</v>
      </c>
      <c r="VSK165" s="10">
        <f>general_device_image.description</f>
        <v>0</v>
      </c>
      <c r="VSL165" s="10">
        <f>general_device_image.description</f>
        <v>0</v>
      </c>
      <c r="VSM165" s="10">
        <f>general_device_image.description</f>
        <v>0</v>
      </c>
      <c r="VSN165" s="10">
        <f>general_device_image.description</f>
        <v>0</v>
      </c>
      <c r="VSO165" s="10">
        <f>general_device_image.description</f>
        <v>0</v>
      </c>
      <c r="VSP165" s="10">
        <f>general_device_image.description</f>
        <v>0</v>
      </c>
      <c r="VSQ165" s="10">
        <f>general_device_image.description</f>
        <v>0</v>
      </c>
      <c r="VSR165" s="10">
        <f>general_device_image.description</f>
        <v>0</v>
      </c>
      <c r="VSS165" s="10">
        <f>general_device_image.description</f>
        <v>0</v>
      </c>
      <c r="VST165" s="10">
        <f>general_device_image.description</f>
        <v>0</v>
      </c>
      <c r="VSU165" s="10">
        <f>general_device_image.description</f>
        <v>0</v>
      </c>
      <c r="VSV165" s="10">
        <f>general_device_image.description</f>
        <v>0</v>
      </c>
      <c r="VSW165" s="10">
        <f>general_device_image.description</f>
        <v>0</v>
      </c>
      <c r="VSX165" s="10">
        <f>general_device_image.description</f>
        <v>0</v>
      </c>
      <c r="VSY165" s="10">
        <f>general_device_image.description</f>
        <v>0</v>
      </c>
      <c r="VSZ165" s="10">
        <f>general_device_image.description</f>
        <v>0</v>
      </c>
      <c r="VTA165" s="10">
        <f>general_device_image.description</f>
        <v>0</v>
      </c>
      <c r="VTB165" s="10">
        <f>general_device_image.description</f>
        <v>0</v>
      </c>
      <c r="VTC165" s="10">
        <f>general_device_image.description</f>
        <v>0</v>
      </c>
      <c r="VTD165" s="10">
        <f>general_device_image.description</f>
        <v>0</v>
      </c>
      <c r="VTE165" s="10">
        <f>general_device_image.description</f>
        <v>0</v>
      </c>
      <c r="VTF165" s="10">
        <f>general_device_image.description</f>
        <v>0</v>
      </c>
      <c r="VTG165" s="10">
        <f>general_device_image.description</f>
        <v>0</v>
      </c>
      <c r="VTH165" s="10">
        <f>general_device_image.description</f>
        <v>0</v>
      </c>
      <c r="VTI165" s="10">
        <f>general_device_image.description</f>
        <v>0</v>
      </c>
      <c r="VTJ165" s="10">
        <f>general_device_image.description</f>
        <v>0</v>
      </c>
      <c r="VTK165" s="10">
        <f>general_device_image.description</f>
        <v>0</v>
      </c>
      <c r="VTL165" s="10">
        <f>general_device_image.description</f>
        <v>0</v>
      </c>
      <c r="VTM165" s="10">
        <f>general_device_image.description</f>
        <v>0</v>
      </c>
      <c r="VTN165" s="10">
        <f>general_device_image.description</f>
        <v>0</v>
      </c>
      <c r="VTO165" s="10">
        <f>general_device_image.description</f>
        <v>0</v>
      </c>
      <c r="VTP165" s="10">
        <f>general_device_image.description</f>
        <v>0</v>
      </c>
      <c r="VTQ165" s="10">
        <f>general_device_image.description</f>
        <v>0</v>
      </c>
      <c r="VTR165" s="10">
        <f>general_device_image.description</f>
        <v>0</v>
      </c>
      <c r="VTS165" s="10">
        <f>general_device_image.description</f>
        <v>0</v>
      </c>
      <c r="VTT165" s="10">
        <f>general_device_image.description</f>
        <v>0</v>
      </c>
      <c r="VTU165" s="10">
        <f>general_device_image.description</f>
        <v>0</v>
      </c>
      <c r="VTV165" s="10">
        <f>general_device_image.description</f>
        <v>0</v>
      </c>
      <c r="VTW165" s="10">
        <f>general_device_image.description</f>
        <v>0</v>
      </c>
      <c r="VTX165" s="10">
        <f>general_device_image.description</f>
        <v>0</v>
      </c>
      <c r="VTY165" s="10">
        <f>general_device_image.description</f>
        <v>0</v>
      </c>
      <c r="VTZ165" s="10">
        <f>general_device_image.description</f>
        <v>0</v>
      </c>
      <c r="VUA165" s="10">
        <f>general_device_image.description</f>
        <v>0</v>
      </c>
      <c r="VUB165" s="10">
        <f>general_device_image.description</f>
        <v>0</v>
      </c>
      <c r="VUC165" s="10">
        <f>general_device_image.description</f>
        <v>0</v>
      </c>
      <c r="VUD165" s="10">
        <f>general_device_image.description</f>
        <v>0</v>
      </c>
      <c r="VUE165" s="10">
        <f>general_device_image.description</f>
        <v>0</v>
      </c>
      <c r="VUF165" s="10">
        <f>general_device_image.description</f>
        <v>0</v>
      </c>
      <c r="VUG165" s="10">
        <f>general_device_image.description</f>
        <v>0</v>
      </c>
      <c r="VUH165" s="10">
        <f>general_device_image.description</f>
        <v>0</v>
      </c>
      <c r="VUI165" s="10">
        <f>general_device_image.description</f>
        <v>0</v>
      </c>
      <c r="VUJ165" s="10">
        <f>general_device_image.description</f>
        <v>0</v>
      </c>
      <c r="VUK165" s="10">
        <f>general_device_image.description</f>
        <v>0</v>
      </c>
      <c r="VUL165" s="10">
        <f>general_device_image.description</f>
        <v>0</v>
      </c>
      <c r="VUM165" s="10">
        <f>general_device_image.description</f>
        <v>0</v>
      </c>
      <c r="VUN165" s="10">
        <f>general_device_image.description</f>
        <v>0</v>
      </c>
      <c r="VUO165" s="10">
        <f>general_device_image.description</f>
        <v>0</v>
      </c>
      <c r="VUP165" s="10">
        <f>general_device_image.description</f>
        <v>0</v>
      </c>
      <c r="VUQ165" s="10">
        <f>general_device_image.description</f>
        <v>0</v>
      </c>
      <c r="VUR165" s="10">
        <f>general_device_image.description</f>
        <v>0</v>
      </c>
      <c r="VUS165" s="10">
        <f>general_device_image.description</f>
        <v>0</v>
      </c>
      <c r="VUT165" s="10">
        <f>general_device_image.description</f>
        <v>0</v>
      </c>
      <c r="VUU165" s="10">
        <f>general_device_image.description</f>
        <v>0</v>
      </c>
      <c r="VUV165" s="10">
        <f>general_device_image.description</f>
        <v>0</v>
      </c>
      <c r="VUW165" s="10">
        <f>general_device_image.description</f>
        <v>0</v>
      </c>
      <c r="VUX165" s="10">
        <f>general_device_image.description</f>
        <v>0</v>
      </c>
      <c r="VUY165" s="10">
        <f>general_device_image.description</f>
        <v>0</v>
      </c>
      <c r="VUZ165" s="10">
        <f>general_device_image.description</f>
        <v>0</v>
      </c>
      <c r="VVA165" s="10">
        <f>general_device_image.description</f>
        <v>0</v>
      </c>
      <c r="VVB165" s="10">
        <f>general_device_image.description</f>
        <v>0</v>
      </c>
      <c r="VVC165" s="10">
        <f>general_device_image.description</f>
        <v>0</v>
      </c>
      <c r="VVD165" s="10">
        <f>general_device_image.description</f>
        <v>0</v>
      </c>
      <c r="VVE165" s="10">
        <f>general_device_image.description</f>
        <v>0</v>
      </c>
      <c r="VVF165" s="10">
        <f>general_device_image.description</f>
        <v>0</v>
      </c>
      <c r="VVG165" s="10">
        <f>general_device_image.description</f>
        <v>0</v>
      </c>
      <c r="VVH165" s="10">
        <f>general_device_image.description</f>
        <v>0</v>
      </c>
      <c r="VVI165" s="10">
        <f>general_device_image.description</f>
        <v>0</v>
      </c>
      <c r="VVJ165" s="10">
        <f>general_device_image.description</f>
        <v>0</v>
      </c>
      <c r="VVK165" s="10">
        <f>general_device_image.description</f>
        <v>0</v>
      </c>
      <c r="VVL165" s="10">
        <f>general_device_image.description</f>
        <v>0</v>
      </c>
      <c r="VVM165" s="10">
        <f>general_device_image.description</f>
        <v>0</v>
      </c>
      <c r="VVN165" s="10">
        <f>general_device_image.description</f>
        <v>0</v>
      </c>
      <c r="VVO165" s="10">
        <f>general_device_image.description</f>
        <v>0</v>
      </c>
      <c r="VVP165" s="10">
        <f>general_device_image.description</f>
        <v>0</v>
      </c>
      <c r="VVQ165" s="10">
        <f>general_device_image.description</f>
        <v>0</v>
      </c>
      <c r="VVR165" s="10">
        <f>general_device_image.description</f>
        <v>0</v>
      </c>
      <c r="VVS165" s="10">
        <f>general_device_image.description</f>
        <v>0</v>
      </c>
      <c r="VVT165" s="10">
        <f>general_device_image.description</f>
        <v>0</v>
      </c>
      <c r="VVU165" s="10">
        <f>general_device_image.description</f>
        <v>0</v>
      </c>
      <c r="VVV165" s="10">
        <f>general_device_image.description</f>
        <v>0</v>
      </c>
      <c r="VVW165" s="10">
        <f>general_device_image.description</f>
        <v>0</v>
      </c>
      <c r="VVX165" s="10">
        <f>general_device_image.description</f>
        <v>0</v>
      </c>
      <c r="VVY165" s="10">
        <f>general_device_image.description</f>
        <v>0</v>
      </c>
      <c r="VVZ165" s="10">
        <f>general_device_image.description</f>
        <v>0</v>
      </c>
      <c r="VWA165" s="10">
        <f>general_device_image.description</f>
        <v>0</v>
      </c>
      <c r="VWB165" s="10">
        <f>general_device_image.description</f>
        <v>0</v>
      </c>
      <c r="VWC165" s="10">
        <f>general_device_image.description</f>
        <v>0</v>
      </c>
      <c r="VWD165" s="10">
        <f>general_device_image.description</f>
        <v>0</v>
      </c>
      <c r="VWE165" s="10">
        <f>general_device_image.description</f>
        <v>0</v>
      </c>
      <c r="VWF165" s="10">
        <f>general_device_image.description</f>
        <v>0</v>
      </c>
      <c r="VWG165" s="10">
        <f>general_device_image.description</f>
        <v>0</v>
      </c>
      <c r="VWH165" s="10">
        <f>general_device_image.description</f>
        <v>0</v>
      </c>
      <c r="VWI165" s="10">
        <f>general_device_image.description</f>
        <v>0</v>
      </c>
      <c r="VWJ165" s="10">
        <f>general_device_image.description</f>
        <v>0</v>
      </c>
      <c r="VWK165" s="10">
        <f>general_device_image.description</f>
        <v>0</v>
      </c>
      <c r="VWL165" s="10">
        <f>general_device_image.description</f>
        <v>0</v>
      </c>
      <c r="VWM165" s="10">
        <f>general_device_image.description</f>
        <v>0</v>
      </c>
      <c r="VWN165" s="10">
        <f>general_device_image.description</f>
        <v>0</v>
      </c>
      <c r="VWO165" s="10">
        <f>general_device_image.description</f>
        <v>0</v>
      </c>
      <c r="VWP165" s="10">
        <f>general_device_image.description</f>
        <v>0</v>
      </c>
      <c r="VWQ165" s="10">
        <f>general_device_image.description</f>
        <v>0</v>
      </c>
      <c r="VWR165" s="10">
        <f>general_device_image.description</f>
        <v>0</v>
      </c>
      <c r="VWS165" s="10">
        <f>general_device_image.description</f>
        <v>0</v>
      </c>
      <c r="VWT165" s="10">
        <f>general_device_image.description</f>
        <v>0</v>
      </c>
      <c r="VWU165" s="10">
        <f>general_device_image.description</f>
        <v>0</v>
      </c>
      <c r="VWV165" s="10">
        <f>general_device_image.description</f>
        <v>0</v>
      </c>
      <c r="VWW165" s="10">
        <f>general_device_image.description</f>
        <v>0</v>
      </c>
      <c r="VWX165" s="10">
        <f>general_device_image.description</f>
        <v>0</v>
      </c>
      <c r="VWY165" s="10">
        <f>general_device_image.description</f>
        <v>0</v>
      </c>
      <c r="VWZ165" s="10">
        <f>general_device_image.description</f>
        <v>0</v>
      </c>
      <c r="VXA165" s="10">
        <f>general_device_image.description</f>
        <v>0</v>
      </c>
      <c r="VXB165" s="10">
        <f>general_device_image.description</f>
        <v>0</v>
      </c>
      <c r="VXC165" s="10">
        <f>general_device_image.description</f>
        <v>0</v>
      </c>
      <c r="VXD165" s="10">
        <f>general_device_image.description</f>
        <v>0</v>
      </c>
      <c r="VXE165" s="10">
        <f>general_device_image.description</f>
        <v>0</v>
      </c>
      <c r="VXF165" s="10">
        <f>general_device_image.description</f>
        <v>0</v>
      </c>
      <c r="VXG165" s="10">
        <f>general_device_image.description</f>
        <v>0</v>
      </c>
      <c r="VXH165" s="10">
        <f>general_device_image.description</f>
        <v>0</v>
      </c>
      <c r="VXI165" s="10">
        <f>general_device_image.description</f>
        <v>0</v>
      </c>
      <c r="VXJ165" s="10">
        <f>general_device_image.description</f>
        <v>0</v>
      </c>
      <c r="VXK165" s="10">
        <f>general_device_image.description</f>
        <v>0</v>
      </c>
      <c r="VXL165" s="10">
        <f>general_device_image.description</f>
        <v>0</v>
      </c>
      <c r="VXM165" s="10">
        <f>general_device_image.description</f>
        <v>0</v>
      </c>
      <c r="VXN165" s="10">
        <f>general_device_image.description</f>
        <v>0</v>
      </c>
      <c r="VXO165" s="10">
        <f>general_device_image.description</f>
        <v>0</v>
      </c>
      <c r="VXP165" s="10">
        <f>general_device_image.description</f>
        <v>0</v>
      </c>
      <c r="VXQ165" s="10">
        <f>general_device_image.description</f>
        <v>0</v>
      </c>
      <c r="VXR165" s="10">
        <f>general_device_image.description</f>
        <v>0</v>
      </c>
      <c r="VXS165" s="10">
        <f>general_device_image.description</f>
        <v>0</v>
      </c>
      <c r="VXT165" s="10">
        <f>general_device_image.description</f>
        <v>0</v>
      </c>
      <c r="VXU165" s="10">
        <f>general_device_image.description</f>
        <v>0</v>
      </c>
      <c r="VXV165" s="10">
        <f>general_device_image.description</f>
        <v>0</v>
      </c>
      <c r="VXW165" s="10">
        <f>general_device_image.description</f>
        <v>0</v>
      </c>
      <c r="VXX165" s="10">
        <f>general_device_image.description</f>
        <v>0</v>
      </c>
      <c r="VXY165" s="10">
        <f>general_device_image.description</f>
        <v>0</v>
      </c>
      <c r="VXZ165" s="10">
        <f>general_device_image.description</f>
        <v>0</v>
      </c>
      <c r="VYA165" s="10">
        <f>general_device_image.description</f>
        <v>0</v>
      </c>
      <c r="VYB165" s="10">
        <f>general_device_image.description</f>
        <v>0</v>
      </c>
      <c r="VYC165" s="10">
        <f>general_device_image.description</f>
        <v>0</v>
      </c>
      <c r="VYD165" s="10">
        <f>general_device_image.description</f>
        <v>0</v>
      </c>
      <c r="VYE165" s="10">
        <f>general_device_image.description</f>
        <v>0</v>
      </c>
      <c r="VYF165" s="10">
        <f>general_device_image.description</f>
        <v>0</v>
      </c>
      <c r="VYG165" s="10">
        <f>general_device_image.description</f>
        <v>0</v>
      </c>
      <c r="VYH165" s="10">
        <f>general_device_image.description</f>
        <v>0</v>
      </c>
      <c r="VYI165" s="10">
        <f>general_device_image.description</f>
        <v>0</v>
      </c>
      <c r="VYJ165" s="10">
        <f>general_device_image.description</f>
        <v>0</v>
      </c>
      <c r="VYK165" s="10">
        <f>general_device_image.description</f>
        <v>0</v>
      </c>
      <c r="VYL165" s="10">
        <f>general_device_image.description</f>
        <v>0</v>
      </c>
      <c r="VYM165" s="10">
        <f>general_device_image.description</f>
        <v>0</v>
      </c>
      <c r="VYN165" s="10">
        <f>general_device_image.description</f>
        <v>0</v>
      </c>
      <c r="VYO165" s="10">
        <f>general_device_image.description</f>
        <v>0</v>
      </c>
      <c r="VYP165" s="10">
        <f>general_device_image.description</f>
        <v>0</v>
      </c>
      <c r="VYQ165" s="10">
        <f>general_device_image.description</f>
        <v>0</v>
      </c>
      <c r="VYR165" s="10">
        <f>general_device_image.description</f>
        <v>0</v>
      </c>
      <c r="VYS165" s="10">
        <f>general_device_image.description</f>
        <v>0</v>
      </c>
      <c r="VYT165" s="10">
        <f>general_device_image.description</f>
        <v>0</v>
      </c>
      <c r="VYU165" s="10">
        <f>general_device_image.description</f>
        <v>0</v>
      </c>
      <c r="VYV165" s="10">
        <f>general_device_image.description</f>
        <v>0</v>
      </c>
      <c r="VYW165" s="10">
        <f>general_device_image.description</f>
        <v>0</v>
      </c>
      <c r="VYX165" s="10">
        <f>general_device_image.description</f>
        <v>0</v>
      </c>
      <c r="VYY165" s="10">
        <f>general_device_image.description</f>
        <v>0</v>
      </c>
      <c r="VYZ165" s="10">
        <f>general_device_image.description</f>
        <v>0</v>
      </c>
      <c r="VZA165" s="10">
        <f>general_device_image.description</f>
        <v>0</v>
      </c>
      <c r="VZB165" s="10">
        <f>general_device_image.description</f>
        <v>0</v>
      </c>
      <c r="VZC165" s="10">
        <f>general_device_image.description</f>
        <v>0</v>
      </c>
      <c r="VZD165" s="10">
        <f>general_device_image.description</f>
        <v>0</v>
      </c>
      <c r="VZE165" s="10">
        <f>general_device_image.description</f>
        <v>0</v>
      </c>
      <c r="VZF165" s="10">
        <f>general_device_image.description</f>
        <v>0</v>
      </c>
      <c r="VZG165" s="10">
        <f>general_device_image.description</f>
        <v>0</v>
      </c>
      <c r="VZH165" s="10">
        <f>general_device_image.description</f>
        <v>0</v>
      </c>
      <c r="VZI165" s="10">
        <f>general_device_image.description</f>
        <v>0</v>
      </c>
      <c r="VZJ165" s="10">
        <f>general_device_image.description</f>
        <v>0</v>
      </c>
      <c r="VZK165" s="10">
        <f>general_device_image.description</f>
        <v>0</v>
      </c>
      <c r="VZL165" s="10">
        <f>general_device_image.description</f>
        <v>0</v>
      </c>
      <c r="VZM165" s="10">
        <f>general_device_image.description</f>
        <v>0</v>
      </c>
      <c r="VZN165" s="10">
        <f>general_device_image.description</f>
        <v>0</v>
      </c>
      <c r="VZO165" s="10">
        <f>general_device_image.description</f>
        <v>0</v>
      </c>
      <c r="VZP165" s="10">
        <f>general_device_image.description</f>
        <v>0</v>
      </c>
      <c r="VZQ165" s="10">
        <f>general_device_image.description</f>
        <v>0</v>
      </c>
      <c r="VZR165" s="10">
        <f>general_device_image.description</f>
        <v>0</v>
      </c>
      <c r="VZS165" s="10">
        <f>general_device_image.description</f>
        <v>0</v>
      </c>
      <c r="VZT165" s="10">
        <f>general_device_image.description</f>
        <v>0</v>
      </c>
      <c r="VZU165" s="10">
        <f>general_device_image.description</f>
        <v>0</v>
      </c>
      <c r="VZV165" s="10">
        <f>general_device_image.description</f>
        <v>0</v>
      </c>
      <c r="VZW165" s="10">
        <f>general_device_image.description</f>
        <v>0</v>
      </c>
      <c r="VZX165" s="10">
        <f>general_device_image.description</f>
        <v>0</v>
      </c>
      <c r="VZY165" s="10">
        <f>general_device_image.description</f>
        <v>0</v>
      </c>
      <c r="VZZ165" s="10">
        <f>general_device_image.description</f>
        <v>0</v>
      </c>
      <c r="WAA165" s="10">
        <f>general_device_image.description</f>
        <v>0</v>
      </c>
      <c r="WAB165" s="10">
        <f>general_device_image.description</f>
        <v>0</v>
      </c>
      <c r="WAC165" s="10">
        <f>general_device_image.description</f>
        <v>0</v>
      </c>
      <c r="WAD165" s="10">
        <f>general_device_image.description</f>
        <v>0</v>
      </c>
      <c r="WAE165" s="10">
        <f>general_device_image.description</f>
        <v>0</v>
      </c>
      <c r="WAF165" s="10">
        <f>general_device_image.description</f>
        <v>0</v>
      </c>
      <c r="WAG165" s="10">
        <f>general_device_image.description</f>
        <v>0</v>
      </c>
      <c r="WAH165" s="10">
        <f>general_device_image.description</f>
        <v>0</v>
      </c>
      <c r="WAI165" s="10">
        <f>general_device_image.description</f>
        <v>0</v>
      </c>
      <c r="WAJ165" s="10">
        <f>general_device_image.description</f>
        <v>0</v>
      </c>
      <c r="WAK165" s="10">
        <f>general_device_image.description</f>
        <v>0</v>
      </c>
      <c r="WAL165" s="10">
        <f>general_device_image.description</f>
        <v>0</v>
      </c>
      <c r="WAM165" s="10">
        <f>general_device_image.description</f>
        <v>0</v>
      </c>
      <c r="WAN165" s="10">
        <f>general_device_image.description</f>
        <v>0</v>
      </c>
      <c r="WAO165" s="10">
        <f>general_device_image.description</f>
        <v>0</v>
      </c>
      <c r="WAP165" s="10">
        <f>general_device_image.description</f>
        <v>0</v>
      </c>
      <c r="WAQ165" s="10">
        <f>general_device_image.description</f>
        <v>0</v>
      </c>
      <c r="WAR165" s="10">
        <f>general_device_image.description</f>
        <v>0</v>
      </c>
      <c r="WAS165" s="10">
        <f>general_device_image.description</f>
        <v>0</v>
      </c>
      <c r="WAT165" s="10">
        <f>general_device_image.description</f>
        <v>0</v>
      </c>
      <c r="WAU165" s="10">
        <f>general_device_image.description</f>
        <v>0</v>
      </c>
      <c r="WAV165" s="10">
        <f>general_device_image.description</f>
        <v>0</v>
      </c>
      <c r="WAW165" s="10">
        <f>general_device_image.description</f>
        <v>0</v>
      </c>
      <c r="WAX165" s="10">
        <f>general_device_image.description</f>
        <v>0</v>
      </c>
      <c r="WAY165" s="10">
        <f>general_device_image.description</f>
        <v>0</v>
      </c>
      <c r="WAZ165" s="10">
        <f>general_device_image.description</f>
        <v>0</v>
      </c>
      <c r="WBA165" s="10">
        <f>general_device_image.description</f>
        <v>0</v>
      </c>
      <c r="WBB165" s="10">
        <f>general_device_image.description</f>
        <v>0</v>
      </c>
      <c r="WBC165" s="10">
        <f>general_device_image.description</f>
        <v>0</v>
      </c>
      <c r="WBD165" s="10">
        <f>general_device_image.description</f>
        <v>0</v>
      </c>
      <c r="WBE165" s="10">
        <f>general_device_image.description</f>
        <v>0</v>
      </c>
      <c r="WBF165" s="10">
        <f>general_device_image.description</f>
        <v>0</v>
      </c>
      <c r="WBG165" s="10">
        <f>general_device_image.description</f>
        <v>0</v>
      </c>
      <c r="WBH165" s="10">
        <f>general_device_image.description</f>
        <v>0</v>
      </c>
      <c r="WBI165" s="10">
        <f>general_device_image.description</f>
        <v>0</v>
      </c>
      <c r="WBJ165" s="10">
        <f>general_device_image.description</f>
        <v>0</v>
      </c>
      <c r="WBK165" s="10">
        <f>general_device_image.description</f>
        <v>0</v>
      </c>
      <c r="WBL165" s="10">
        <f>general_device_image.description</f>
        <v>0</v>
      </c>
      <c r="WBM165" s="10">
        <f>general_device_image.description</f>
        <v>0</v>
      </c>
      <c r="WBN165" s="10">
        <f>general_device_image.description</f>
        <v>0</v>
      </c>
      <c r="WBO165" s="10">
        <f>general_device_image.description</f>
        <v>0</v>
      </c>
      <c r="WBP165" s="10">
        <f>general_device_image.description</f>
        <v>0</v>
      </c>
      <c r="WBQ165" s="10">
        <f>general_device_image.description</f>
        <v>0</v>
      </c>
      <c r="WBR165" s="10">
        <f>general_device_image.description</f>
        <v>0</v>
      </c>
      <c r="WBS165" s="10">
        <f>general_device_image.description</f>
        <v>0</v>
      </c>
      <c r="WBT165" s="10">
        <f>general_device_image.description</f>
        <v>0</v>
      </c>
      <c r="WBU165" s="10">
        <f>general_device_image.description</f>
        <v>0</v>
      </c>
      <c r="WBV165" s="10">
        <f>general_device_image.description</f>
        <v>0</v>
      </c>
      <c r="WBW165" s="10">
        <f>general_device_image.description</f>
        <v>0</v>
      </c>
      <c r="WBX165" s="10">
        <f>general_device_image.description</f>
        <v>0</v>
      </c>
      <c r="WBY165" s="10">
        <f>general_device_image.description</f>
        <v>0</v>
      </c>
      <c r="WBZ165" s="10">
        <f>general_device_image.description</f>
        <v>0</v>
      </c>
      <c r="WCA165" s="10">
        <f>general_device_image.description</f>
        <v>0</v>
      </c>
      <c r="WCB165" s="10">
        <f>general_device_image.description</f>
        <v>0</v>
      </c>
      <c r="WCC165" s="10">
        <f>general_device_image.description</f>
        <v>0</v>
      </c>
      <c r="WCD165" s="10">
        <f>general_device_image.description</f>
        <v>0</v>
      </c>
      <c r="WCE165" s="10">
        <f>general_device_image.description</f>
        <v>0</v>
      </c>
      <c r="WCF165" s="10">
        <f>general_device_image.description</f>
        <v>0</v>
      </c>
      <c r="WCG165" s="10">
        <f>general_device_image.description</f>
        <v>0</v>
      </c>
      <c r="WCH165" s="10">
        <f>general_device_image.description</f>
        <v>0</v>
      </c>
      <c r="WCI165" s="10">
        <f>general_device_image.description</f>
        <v>0</v>
      </c>
      <c r="WCJ165" s="10">
        <f>general_device_image.description</f>
        <v>0</v>
      </c>
      <c r="WCK165" s="10">
        <f>general_device_image.description</f>
        <v>0</v>
      </c>
      <c r="WCL165" s="10">
        <f>general_device_image.description</f>
        <v>0</v>
      </c>
      <c r="WCM165" s="10">
        <f>general_device_image.description</f>
        <v>0</v>
      </c>
      <c r="WCN165" s="10">
        <f>general_device_image.description</f>
        <v>0</v>
      </c>
      <c r="WCO165" s="10">
        <f>general_device_image.description</f>
        <v>0</v>
      </c>
      <c r="WCP165" s="10">
        <f>general_device_image.description</f>
        <v>0</v>
      </c>
      <c r="WCQ165" s="10">
        <f>general_device_image.description</f>
        <v>0</v>
      </c>
      <c r="WCR165" s="10">
        <f>general_device_image.description</f>
        <v>0</v>
      </c>
      <c r="WCS165" s="10">
        <f>general_device_image.description</f>
        <v>0</v>
      </c>
      <c r="WCT165" s="10">
        <f>general_device_image.description</f>
        <v>0</v>
      </c>
      <c r="WCU165" s="10">
        <f>general_device_image.description</f>
        <v>0</v>
      </c>
      <c r="WCV165" s="10">
        <f>general_device_image.description</f>
        <v>0</v>
      </c>
      <c r="WCW165" s="10">
        <f>general_device_image.description</f>
        <v>0</v>
      </c>
      <c r="WCX165" s="10">
        <f>general_device_image.description</f>
        <v>0</v>
      </c>
      <c r="WCY165" s="10">
        <f>general_device_image.description</f>
        <v>0</v>
      </c>
      <c r="WCZ165" s="10">
        <f>general_device_image.description</f>
        <v>0</v>
      </c>
      <c r="WDA165" s="10">
        <f>general_device_image.description</f>
        <v>0</v>
      </c>
      <c r="WDB165" s="10">
        <f>general_device_image.description</f>
        <v>0</v>
      </c>
      <c r="WDC165" s="10">
        <f>general_device_image.description</f>
        <v>0</v>
      </c>
      <c r="WDD165" s="10">
        <f>general_device_image.description</f>
        <v>0</v>
      </c>
      <c r="WDE165" s="10">
        <f>general_device_image.description</f>
        <v>0</v>
      </c>
      <c r="WDF165" s="10">
        <f>general_device_image.description</f>
        <v>0</v>
      </c>
      <c r="WDG165" s="10">
        <f>general_device_image.description</f>
        <v>0</v>
      </c>
      <c r="WDH165" s="10">
        <f>general_device_image.description</f>
        <v>0</v>
      </c>
      <c r="WDI165" s="10">
        <f>general_device_image.description</f>
        <v>0</v>
      </c>
      <c r="WDJ165" s="10">
        <f>general_device_image.description</f>
        <v>0</v>
      </c>
      <c r="WDK165" s="10">
        <f>general_device_image.description</f>
        <v>0</v>
      </c>
      <c r="WDL165" s="10">
        <f>general_device_image.description</f>
        <v>0</v>
      </c>
      <c r="WDM165" s="10">
        <f>general_device_image.description</f>
        <v>0</v>
      </c>
      <c r="WDN165" s="10">
        <f>general_device_image.description</f>
        <v>0</v>
      </c>
      <c r="WDO165" s="10">
        <f>general_device_image.description</f>
        <v>0</v>
      </c>
      <c r="WDP165" s="10">
        <f>general_device_image.description</f>
        <v>0</v>
      </c>
      <c r="WDQ165" s="10">
        <f>general_device_image.description</f>
        <v>0</v>
      </c>
      <c r="WDR165" s="10">
        <f>general_device_image.description</f>
        <v>0</v>
      </c>
      <c r="WDS165" s="10">
        <f>general_device_image.description</f>
        <v>0</v>
      </c>
      <c r="WDT165" s="10">
        <f>general_device_image.description</f>
        <v>0</v>
      </c>
      <c r="WDU165" s="10">
        <f>general_device_image.description</f>
        <v>0</v>
      </c>
      <c r="WDV165" s="10">
        <f>general_device_image.description</f>
        <v>0</v>
      </c>
      <c r="WDW165" s="10">
        <f>general_device_image.description</f>
        <v>0</v>
      </c>
      <c r="WDX165" s="10">
        <f>general_device_image.description</f>
        <v>0</v>
      </c>
      <c r="WDY165" s="10">
        <f>general_device_image.description</f>
        <v>0</v>
      </c>
      <c r="WDZ165" s="10">
        <f>general_device_image.description</f>
        <v>0</v>
      </c>
      <c r="WEA165" s="10">
        <f>general_device_image.description</f>
        <v>0</v>
      </c>
      <c r="WEB165" s="10">
        <f>general_device_image.description</f>
        <v>0</v>
      </c>
      <c r="WEC165" s="10">
        <f>general_device_image.description</f>
        <v>0</v>
      </c>
      <c r="WED165" s="10">
        <f>general_device_image.description</f>
        <v>0</v>
      </c>
      <c r="WEE165" s="10">
        <f>general_device_image.description</f>
        <v>0</v>
      </c>
      <c r="WEF165" s="10">
        <f>general_device_image.description</f>
        <v>0</v>
      </c>
      <c r="WEG165" s="10">
        <f>general_device_image.description</f>
        <v>0</v>
      </c>
      <c r="WEH165" s="10">
        <f>general_device_image.description</f>
        <v>0</v>
      </c>
      <c r="WEI165" s="10">
        <f>general_device_image.description</f>
        <v>0</v>
      </c>
      <c r="WEJ165" s="10">
        <f>general_device_image.description</f>
        <v>0</v>
      </c>
      <c r="WEK165" s="10">
        <f>general_device_image.description</f>
        <v>0</v>
      </c>
      <c r="WEL165" s="10">
        <f>general_device_image.description</f>
        <v>0</v>
      </c>
      <c r="WEM165" s="10">
        <f>general_device_image.description</f>
        <v>0</v>
      </c>
      <c r="WEN165" s="10">
        <f>general_device_image.description</f>
        <v>0</v>
      </c>
      <c r="WEO165" s="10">
        <f>general_device_image.description</f>
        <v>0</v>
      </c>
      <c r="WEP165" s="10">
        <f>general_device_image.description</f>
        <v>0</v>
      </c>
      <c r="WEQ165" s="10">
        <f>general_device_image.description</f>
        <v>0</v>
      </c>
      <c r="WER165" s="10">
        <f>general_device_image.description</f>
        <v>0</v>
      </c>
      <c r="WES165" s="10">
        <f>general_device_image.description</f>
        <v>0</v>
      </c>
      <c r="WET165" s="10">
        <f>general_device_image.description</f>
        <v>0</v>
      </c>
      <c r="WEU165" s="10">
        <f>general_device_image.description</f>
        <v>0</v>
      </c>
      <c r="WEV165" s="10">
        <f>general_device_image.description</f>
        <v>0</v>
      </c>
      <c r="WEW165" s="10">
        <f>general_device_image.description</f>
        <v>0</v>
      </c>
      <c r="WEX165" s="10">
        <f>general_device_image.description</f>
        <v>0</v>
      </c>
      <c r="WEY165" s="10">
        <f>general_device_image.description</f>
        <v>0</v>
      </c>
      <c r="WEZ165" s="10">
        <f>general_device_image.description</f>
        <v>0</v>
      </c>
      <c r="WFA165" s="10">
        <f>general_device_image.description</f>
        <v>0</v>
      </c>
      <c r="WFB165" s="10">
        <f>general_device_image.description</f>
        <v>0</v>
      </c>
      <c r="WFC165" s="10">
        <f>general_device_image.description</f>
        <v>0</v>
      </c>
      <c r="WFD165" s="10">
        <f>general_device_image.description</f>
        <v>0</v>
      </c>
      <c r="WFE165" s="10">
        <f>general_device_image.description</f>
        <v>0</v>
      </c>
      <c r="WFF165" s="10">
        <f>general_device_image.description</f>
        <v>0</v>
      </c>
      <c r="WFG165" s="10">
        <f>general_device_image.description</f>
        <v>0</v>
      </c>
      <c r="WFH165" s="10">
        <f>general_device_image.description</f>
        <v>0</v>
      </c>
      <c r="WFI165" s="10">
        <f>general_device_image.description</f>
        <v>0</v>
      </c>
      <c r="WFJ165" s="10">
        <f>general_device_image.description</f>
        <v>0</v>
      </c>
      <c r="WFK165" s="10">
        <f>general_device_image.description</f>
        <v>0</v>
      </c>
      <c r="WFL165" s="10">
        <f>general_device_image.description</f>
        <v>0</v>
      </c>
      <c r="WFM165" s="10">
        <f>general_device_image.description</f>
        <v>0</v>
      </c>
      <c r="WFN165" s="10">
        <f>general_device_image.description</f>
        <v>0</v>
      </c>
      <c r="WFO165" s="10">
        <f>general_device_image.description</f>
        <v>0</v>
      </c>
      <c r="WFP165" s="10">
        <f>general_device_image.description</f>
        <v>0</v>
      </c>
      <c r="WFQ165" s="10">
        <f>general_device_image.description</f>
        <v>0</v>
      </c>
      <c r="WFR165" s="10">
        <f>general_device_image.description</f>
        <v>0</v>
      </c>
      <c r="WFS165" s="10">
        <f>general_device_image.description</f>
        <v>0</v>
      </c>
      <c r="WFT165" s="10">
        <f>general_device_image.description</f>
        <v>0</v>
      </c>
      <c r="WFU165" s="10">
        <f>general_device_image.description</f>
        <v>0</v>
      </c>
      <c r="WFV165" s="10">
        <f>general_device_image.description</f>
        <v>0</v>
      </c>
      <c r="WFW165" s="10">
        <f>general_device_image.description</f>
        <v>0</v>
      </c>
      <c r="WFX165" s="10">
        <f>general_device_image.description</f>
        <v>0</v>
      </c>
      <c r="WFY165" s="10">
        <f>general_device_image.description</f>
        <v>0</v>
      </c>
      <c r="WFZ165" s="10">
        <f>general_device_image.description</f>
        <v>0</v>
      </c>
      <c r="WGA165" s="10">
        <f>general_device_image.description</f>
        <v>0</v>
      </c>
      <c r="WGB165" s="10">
        <f>general_device_image.description</f>
        <v>0</v>
      </c>
      <c r="WGC165" s="10">
        <f>general_device_image.description</f>
        <v>0</v>
      </c>
      <c r="WGD165" s="10">
        <f>general_device_image.description</f>
        <v>0</v>
      </c>
      <c r="WGE165" s="10">
        <f>general_device_image.description</f>
        <v>0</v>
      </c>
      <c r="WGF165" s="10">
        <f>general_device_image.description</f>
        <v>0</v>
      </c>
      <c r="WGG165" s="10">
        <f>general_device_image.description</f>
        <v>0</v>
      </c>
      <c r="WGH165" s="10">
        <f>general_device_image.description</f>
        <v>0</v>
      </c>
      <c r="WGI165" s="10">
        <f>general_device_image.description</f>
        <v>0</v>
      </c>
      <c r="WGJ165" s="10">
        <f>general_device_image.description</f>
        <v>0</v>
      </c>
      <c r="WGK165" s="10">
        <f>general_device_image.description</f>
        <v>0</v>
      </c>
      <c r="WGL165" s="10">
        <f>general_device_image.description</f>
        <v>0</v>
      </c>
      <c r="WGM165" s="10">
        <f>general_device_image.description</f>
        <v>0</v>
      </c>
      <c r="WGN165" s="10">
        <f>general_device_image.description</f>
        <v>0</v>
      </c>
      <c r="WGO165" s="10">
        <f>general_device_image.description</f>
        <v>0</v>
      </c>
      <c r="WGP165" s="10">
        <f>general_device_image.description</f>
        <v>0</v>
      </c>
      <c r="WGQ165" s="10">
        <f>general_device_image.description</f>
        <v>0</v>
      </c>
      <c r="WGR165" s="10">
        <f>general_device_image.description</f>
        <v>0</v>
      </c>
      <c r="WGS165" s="10">
        <f>general_device_image.description</f>
        <v>0</v>
      </c>
      <c r="WGT165" s="10">
        <f>general_device_image.description</f>
        <v>0</v>
      </c>
      <c r="WGU165" s="10">
        <f>general_device_image.description</f>
        <v>0</v>
      </c>
      <c r="WGV165" s="10">
        <f>general_device_image.description</f>
        <v>0</v>
      </c>
      <c r="WGW165" s="10">
        <f>general_device_image.description</f>
        <v>0</v>
      </c>
      <c r="WGX165" s="10">
        <f>general_device_image.description</f>
        <v>0</v>
      </c>
      <c r="WGY165" s="10">
        <f>general_device_image.description</f>
        <v>0</v>
      </c>
      <c r="WGZ165" s="10">
        <f>general_device_image.description</f>
        <v>0</v>
      </c>
      <c r="WHA165" s="10">
        <f>general_device_image.description</f>
        <v>0</v>
      </c>
      <c r="WHB165" s="10">
        <f>general_device_image.description</f>
        <v>0</v>
      </c>
      <c r="WHC165" s="10">
        <f>general_device_image.description</f>
        <v>0</v>
      </c>
      <c r="WHD165" s="10">
        <f>general_device_image.description</f>
        <v>0</v>
      </c>
      <c r="WHE165" s="10">
        <f>general_device_image.description</f>
        <v>0</v>
      </c>
      <c r="WHF165" s="10">
        <f>general_device_image.description</f>
        <v>0</v>
      </c>
      <c r="WHG165" s="10">
        <f>general_device_image.description</f>
        <v>0</v>
      </c>
      <c r="WHH165" s="10">
        <f>general_device_image.description</f>
        <v>0</v>
      </c>
      <c r="WHI165" s="10">
        <f>general_device_image.description</f>
        <v>0</v>
      </c>
      <c r="WHJ165" s="10">
        <f>general_device_image.description</f>
        <v>0</v>
      </c>
      <c r="WHK165" s="10">
        <f>general_device_image.description</f>
        <v>0</v>
      </c>
      <c r="WHL165" s="10">
        <f>general_device_image.description</f>
        <v>0</v>
      </c>
      <c r="WHM165" s="10">
        <f>general_device_image.description</f>
        <v>0</v>
      </c>
      <c r="WHN165" s="10">
        <f>general_device_image.description</f>
        <v>0</v>
      </c>
      <c r="WHO165" s="10">
        <f>general_device_image.description</f>
        <v>0</v>
      </c>
      <c r="WHP165" s="10">
        <f>general_device_image.description</f>
        <v>0</v>
      </c>
      <c r="WHQ165" s="10">
        <f>general_device_image.description</f>
        <v>0</v>
      </c>
      <c r="WHR165" s="10">
        <f>general_device_image.description</f>
        <v>0</v>
      </c>
      <c r="WHS165" s="10">
        <f>general_device_image.description</f>
        <v>0</v>
      </c>
      <c r="WHT165" s="10">
        <f>general_device_image.description</f>
        <v>0</v>
      </c>
      <c r="WHU165" s="10">
        <f>general_device_image.description</f>
        <v>0</v>
      </c>
      <c r="WHV165" s="10">
        <f>general_device_image.description</f>
        <v>0</v>
      </c>
      <c r="WHW165" s="10">
        <f>general_device_image.description</f>
        <v>0</v>
      </c>
      <c r="WHX165" s="10">
        <f>general_device_image.description</f>
        <v>0</v>
      </c>
      <c r="WHY165" s="10">
        <f>general_device_image.description</f>
        <v>0</v>
      </c>
      <c r="WHZ165" s="10">
        <f>general_device_image.description</f>
        <v>0</v>
      </c>
      <c r="WIA165" s="10">
        <f>general_device_image.description</f>
        <v>0</v>
      </c>
      <c r="WIB165" s="10">
        <f>general_device_image.description</f>
        <v>0</v>
      </c>
      <c r="WIC165" s="10">
        <f>general_device_image.description</f>
        <v>0</v>
      </c>
      <c r="WID165" s="10">
        <f>general_device_image.description</f>
        <v>0</v>
      </c>
      <c r="WIE165" s="10">
        <f>general_device_image.description</f>
        <v>0</v>
      </c>
      <c r="WIF165" s="10">
        <f>general_device_image.description</f>
        <v>0</v>
      </c>
      <c r="WIG165" s="10">
        <f>general_device_image.description</f>
        <v>0</v>
      </c>
      <c r="WIH165" s="10">
        <f>general_device_image.description</f>
        <v>0</v>
      </c>
      <c r="WII165" s="10">
        <f>general_device_image.description</f>
        <v>0</v>
      </c>
      <c r="WIJ165" s="10">
        <f>general_device_image.description</f>
        <v>0</v>
      </c>
      <c r="WIK165" s="10">
        <f>general_device_image.description</f>
        <v>0</v>
      </c>
      <c r="WIL165" s="10">
        <f>general_device_image.description</f>
        <v>0</v>
      </c>
      <c r="WIM165" s="10">
        <f>general_device_image.description</f>
        <v>0</v>
      </c>
      <c r="WIN165" s="10">
        <f>general_device_image.description</f>
        <v>0</v>
      </c>
      <c r="WIO165" s="10">
        <f>general_device_image.description</f>
        <v>0</v>
      </c>
      <c r="WIP165" s="10">
        <f>general_device_image.description</f>
        <v>0</v>
      </c>
      <c r="WIQ165" s="10">
        <f>general_device_image.description</f>
        <v>0</v>
      </c>
      <c r="WIR165" s="10">
        <f>general_device_image.description</f>
        <v>0</v>
      </c>
      <c r="WIS165" s="10">
        <f>general_device_image.description</f>
        <v>0</v>
      </c>
      <c r="WIT165" s="10">
        <f>general_device_image.description</f>
        <v>0</v>
      </c>
      <c r="WIU165" s="10">
        <f>general_device_image.description</f>
        <v>0</v>
      </c>
      <c r="WIV165" s="10">
        <f>general_device_image.description</f>
        <v>0</v>
      </c>
      <c r="WIW165" s="10">
        <f>general_device_image.description</f>
        <v>0</v>
      </c>
      <c r="WIX165" s="10">
        <f>general_device_image.description</f>
        <v>0</v>
      </c>
      <c r="WIY165" s="10">
        <f>general_device_image.description</f>
        <v>0</v>
      </c>
      <c r="WIZ165" s="10">
        <f>general_device_image.description</f>
        <v>0</v>
      </c>
      <c r="WJA165" s="10">
        <f>general_device_image.description</f>
        <v>0</v>
      </c>
      <c r="WJB165" s="10">
        <f>general_device_image.description</f>
        <v>0</v>
      </c>
      <c r="WJC165" s="10">
        <f>general_device_image.description</f>
        <v>0</v>
      </c>
      <c r="WJD165" s="10">
        <f>general_device_image.description</f>
        <v>0</v>
      </c>
      <c r="WJE165" s="10">
        <f>general_device_image.description</f>
        <v>0</v>
      </c>
      <c r="WJF165" s="10">
        <f>general_device_image.description</f>
        <v>0</v>
      </c>
      <c r="WJG165" s="10">
        <f>general_device_image.description</f>
        <v>0</v>
      </c>
      <c r="WJH165" s="10">
        <f>general_device_image.description</f>
        <v>0</v>
      </c>
      <c r="WJI165" s="10">
        <f>general_device_image.description</f>
        <v>0</v>
      </c>
      <c r="WJJ165" s="10">
        <f>general_device_image.description</f>
        <v>0</v>
      </c>
      <c r="WJK165" s="10">
        <f>general_device_image.description</f>
        <v>0</v>
      </c>
      <c r="WJL165" s="10">
        <f>general_device_image.description</f>
        <v>0</v>
      </c>
      <c r="WJM165" s="10">
        <f>general_device_image.description</f>
        <v>0</v>
      </c>
      <c r="WJN165" s="10">
        <f>general_device_image.description</f>
        <v>0</v>
      </c>
      <c r="WJO165" s="10">
        <f>general_device_image.description</f>
        <v>0</v>
      </c>
      <c r="WJP165" s="10">
        <f>general_device_image.description</f>
        <v>0</v>
      </c>
      <c r="WJQ165" s="10">
        <f>general_device_image.description</f>
        <v>0</v>
      </c>
      <c r="WJR165" s="10">
        <f>general_device_image.description</f>
        <v>0</v>
      </c>
      <c r="WJS165" s="10">
        <f>general_device_image.description</f>
        <v>0</v>
      </c>
      <c r="WJT165" s="10">
        <f>general_device_image.description</f>
        <v>0</v>
      </c>
      <c r="WJU165" s="10">
        <f>general_device_image.description</f>
        <v>0</v>
      </c>
      <c r="WJV165" s="10">
        <f>general_device_image.description</f>
        <v>0</v>
      </c>
      <c r="WJW165" s="10">
        <f>general_device_image.description</f>
        <v>0</v>
      </c>
      <c r="WJX165" s="10">
        <f>general_device_image.description</f>
        <v>0</v>
      </c>
      <c r="WJY165" s="10">
        <f>general_device_image.description</f>
        <v>0</v>
      </c>
      <c r="WJZ165" s="10">
        <f>general_device_image.description</f>
        <v>0</v>
      </c>
      <c r="WKA165" s="10">
        <f>general_device_image.description</f>
        <v>0</v>
      </c>
      <c r="WKB165" s="10">
        <f>general_device_image.description</f>
        <v>0</v>
      </c>
      <c r="WKC165" s="10">
        <f>general_device_image.description</f>
        <v>0</v>
      </c>
      <c r="WKD165" s="10">
        <f>general_device_image.description</f>
        <v>0</v>
      </c>
      <c r="WKE165" s="10">
        <f>general_device_image.description</f>
        <v>0</v>
      </c>
      <c r="WKF165" s="10">
        <f>general_device_image.description</f>
        <v>0</v>
      </c>
      <c r="WKG165" s="10">
        <f>general_device_image.description</f>
        <v>0</v>
      </c>
      <c r="WKH165" s="10">
        <f>general_device_image.description</f>
        <v>0</v>
      </c>
      <c r="WKI165" s="10">
        <f>general_device_image.description</f>
        <v>0</v>
      </c>
      <c r="WKJ165" s="10">
        <f>general_device_image.description</f>
        <v>0</v>
      </c>
      <c r="WKK165" s="10">
        <f>general_device_image.description</f>
        <v>0</v>
      </c>
      <c r="WKL165" s="10">
        <f>general_device_image.description</f>
        <v>0</v>
      </c>
      <c r="WKM165" s="10">
        <f>general_device_image.description</f>
        <v>0</v>
      </c>
      <c r="WKN165" s="10">
        <f>general_device_image.description</f>
        <v>0</v>
      </c>
      <c r="WKO165" s="10">
        <f>general_device_image.description</f>
        <v>0</v>
      </c>
      <c r="WKP165" s="10">
        <f>general_device_image.description</f>
        <v>0</v>
      </c>
      <c r="WKQ165" s="10">
        <f>general_device_image.description</f>
        <v>0</v>
      </c>
      <c r="WKR165" s="10">
        <f>general_device_image.description</f>
        <v>0</v>
      </c>
      <c r="WKS165" s="10">
        <f>general_device_image.description</f>
        <v>0</v>
      </c>
      <c r="WKT165" s="10">
        <f>general_device_image.description</f>
        <v>0</v>
      </c>
      <c r="WKU165" s="10">
        <f>general_device_image.description</f>
        <v>0</v>
      </c>
      <c r="WKV165" s="10">
        <f>general_device_image.description</f>
        <v>0</v>
      </c>
      <c r="WKW165" s="10">
        <f>general_device_image.description</f>
        <v>0</v>
      </c>
      <c r="WKX165" s="10">
        <f>general_device_image.description</f>
        <v>0</v>
      </c>
      <c r="WKY165" s="10">
        <f>general_device_image.description</f>
        <v>0</v>
      </c>
      <c r="WKZ165" s="10">
        <f>general_device_image.description</f>
        <v>0</v>
      </c>
      <c r="WLA165" s="10">
        <f>general_device_image.description</f>
        <v>0</v>
      </c>
      <c r="WLB165" s="10">
        <f>general_device_image.description</f>
        <v>0</v>
      </c>
      <c r="WLC165" s="10">
        <f>general_device_image.description</f>
        <v>0</v>
      </c>
      <c r="WLD165" s="10">
        <f>general_device_image.description</f>
        <v>0</v>
      </c>
      <c r="WLE165" s="10">
        <f>general_device_image.description</f>
        <v>0</v>
      </c>
      <c r="WLF165" s="10">
        <f>general_device_image.description</f>
        <v>0</v>
      </c>
      <c r="WLG165" s="10">
        <f>general_device_image.description</f>
        <v>0</v>
      </c>
      <c r="WLH165" s="10">
        <f>general_device_image.description</f>
        <v>0</v>
      </c>
      <c r="WLI165" s="10">
        <f>general_device_image.description</f>
        <v>0</v>
      </c>
      <c r="WLJ165" s="10">
        <f>general_device_image.description</f>
        <v>0</v>
      </c>
      <c r="WLK165" s="10">
        <f>general_device_image.description</f>
        <v>0</v>
      </c>
      <c r="WLL165" s="10">
        <f>general_device_image.description</f>
        <v>0</v>
      </c>
      <c r="WLM165" s="10">
        <f>general_device_image.description</f>
        <v>0</v>
      </c>
      <c r="WLN165" s="10">
        <f>general_device_image.description</f>
        <v>0</v>
      </c>
      <c r="WLO165" s="10">
        <f>general_device_image.description</f>
        <v>0</v>
      </c>
      <c r="WLP165" s="10">
        <f>general_device_image.description</f>
        <v>0</v>
      </c>
      <c r="WLQ165" s="10">
        <f>general_device_image.description</f>
        <v>0</v>
      </c>
      <c r="WLR165" s="10">
        <f>general_device_image.description</f>
        <v>0</v>
      </c>
      <c r="WLS165" s="10">
        <f>general_device_image.description</f>
        <v>0</v>
      </c>
      <c r="WLT165" s="10">
        <f>general_device_image.description</f>
        <v>0</v>
      </c>
      <c r="WLU165" s="10">
        <f>general_device_image.description</f>
        <v>0</v>
      </c>
      <c r="WLV165" s="10">
        <f>general_device_image.description</f>
        <v>0</v>
      </c>
      <c r="WLW165" s="10">
        <f>general_device_image.description</f>
        <v>0</v>
      </c>
      <c r="WLX165" s="10">
        <f>general_device_image.description</f>
        <v>0</v>
      </c>
      <c r="WLY165" s="10">
        <f>general_device_image.description</f>
        <v>0</v>
      </c>
      <c r="WLZ165" s="10">
        <f>general_device_image.description</f>
        <v>0</v>
      </c>
      <c r="WMA165" s="10">
        <f>general_device_image.description</f>
        <v>0</v>
      </c>
      <c r="WMB165" s="10">
        <f>general_device_image.description</f>
        <v>0</v>
      </c>
      <c r="WMC165" s="10">
        <f>general_device_image.description</f>
        <v>0</v>
      </c>
      <c r="WMD165" s="10">
        <f>general_device_image.description</f>
        <v>0</v>
      </c>
      <c r="WME165" s="10">
        <f>general_device_image.description</f>
        <v>0</v>
      </c>
      <c r="WMF165" s="10">
        <f>general_device_image.description</f>
        <v>0</v>
      </c>
      <c r="WMG165" s="10">
        <f>general_device_image.description</f>
        <v>0</v>
      </c>
      <c r="WMH165" s="10">
        <f>general_device_image.description</f>
        <v>0</v>
      </c>
      <c r="WMI165" s="10">
        <f>general_device_image.description</f>
        <v>0</v>
      </c>
      <c r="WMJ165" s="10">
        <f>general_device_image.description</f>
        <v>0</v>
      </c>
      <c r="WMK165" s="10">
        <f>general_device_image.description</f>
        <v>0</v>
      </c>
      <c r="WML165" s="10">
        <f>general_device_image.description</f>
        <v>0</v>
      </c>
      <c r="WMM165" s="10">
        <f>general_device_image.description</f>
        <v>0</v>
      </c>
      <c r="WMN165" s="10">
        <f>general_device_image.description</f>
        <v>0</v>
      </c>
      <c r="WMO165" s="10">
        <f>general_device_image.description</f>
        <v>0</v>
      </c>
      <c r="WMP165" s="10">
        <f>general_device_image.description</f>
        <v>0</v>
      </c>
      <c r="WMQ165" s="10">
        <f>general_device_image.description</f>
        <v>0</v>
      </c>
      <c r="WMR165" s="10">
        <f>general_device_image.description</f>
        <v>0</v>
      </c>
      <c r="WMS165" s="10">
        <f>general_device_image.description</f>
        <v>0</v>
      </c>
      <c r="WMT165" s="10">
        <f>general_device_image.description</f>
        <v>0</v>
      </c>
      <c r="WMU165" s="10">
        <f>general_device_image.description</f>
        <v>0</v>
      </c>
      <c r="WMV165" s="10">
        <f>general_device_image.description</f>
        <v>0</v>
      </c>
      <c r="WMW165" s="10">
        <f>general_device_image.description</f>
        <v>0</v>
      </c>
      <c r="WMX165" s="10">
        <f>general_device_image.description</f>
        <v>0</v>
      </c>
      <c r="WMY165" s="10">
        <f>general_device_image.description</f>
        <v>0</v>
      </c>
      <c r="WMZ165" s="10">
        <f>general_device_image.description</f>
        <v>0</v>
      </c>
      <c r="WNA165" s="10">
        <f>general_device_image.description</f>
        <v>0</v>
      </c>
      <c r="WNB165" s="10">
        <f>general_device_image.description</f>
        <v>0</v>
      </c>
      <c r="WNC165" s="10">
        <f>general_device_image.description</f>
        <v>0</v>
      </c>
      <c r="WND165" s="10">
        <f>general_device_image.description</f>
        <v>0</v>
      </c>
      <c r="WNE165" s="10">
        <f>general_device_image.description</f>
        <v>0</v>
      </c>
      <c r="WNF165" s="10">
        <f>general_device_image.description</f>
        <v>0</v>
      </c>
      <c r="WNG165" s="10">
        <f>general_device_image.description</f>
        <v>0</v>
      </c>
      <c r="WNH165" s="10">
        <f>general_device_image.description</f>
        <v>0</v>
      </c>
      <c r="WNI165" s="10">
        <f>general_device_image.description</f>
        <v>0</v>
      </c>
      <c r="WNJ165" s="10">
        <f>general_device_image.description</f>
        <v>0</v>
      </c>
      <c r="WNK165" s="10">
        <f>general_device_image.description</f>
        <v>0</v>
      </c>
      <c r="WNL165" s="10">
        <f>general_device_image.description</f>
        <v>0</v>
      </c>
      <c r="WNM165" s="10">
        <f>general_device_image.description</f>
        <v>0</v>
      </c>
      <c r="WNN165" s="10">
        <f>general_device_image.description</f>
        <v>0</v>
      </c>
      <c r="WNO165" s="10">
        <f>general_device_image.description</f>
        <v>0</v>
      </c>
      <c r="WNP165" s="10">
        <f>general_device_image.description</f>
        <v>0</v>
      </c>
      <c r="WNQ165" s="10">
        <f>general_device_image.description</f>
        <v>0</v>
      </c>
      <c r="WNR165" s="10">
        <f>general_device_image.description</f>
        <v>0</v>
      </c>
      <c r="WNS165" s="10">
        <f>general_device_image.description</f>
        <v>0</v>
      </c>
      <c r="WNT165" s="10">
        <f>general_device_image.description</f>
        <v>0</v>
      </c>
      <c r="WNU165" s="10">
        <f>general_device_image.description</f>
        <v>0</v>
      </c>
      <c r="WNV165" s="10">
        <f>general_device_image.description</f>
        <v>0</v>
      </c>
      <c r="WNW165" s="10">
        <f>general_device_image.description</f>
        <v>0</v>
      </c>
      <c r="WNX165" s="10">
        <f>general_device_image.description</f>
        <v>0</v>
      </c>
      <c r="WNY165" s="10">
        <f>general_device_image.description</f>
        <v>0</v>
      </c>
      <c r="WNZ165" s="10">
        <f>general_device_image.description</f>
        <v>0</v>
      </c>
      <c r="WOA165" s="10">
        <f>general_device_image.description</f>
        <v>0</v>
      </c>
      <c r="WOB165" s="10">
        <f>general_device_image.description</f>
        <v>0</v>
      </c>
      <c r="WOC165" s="10">
        <f>general_device_image.description</f>
        <v>0</v>
      </c>
      <c r="WOD165" s="10">
        <f>general_device_image.description</f>
        <v>0</v>
      </c>
      <c r="WOE165" s="10">
        <f>general_device_image.description</f>
        <v>0</v>
      </c>
      <c r="WOF165" s="10">
        <f>general_device_image.description</f>
        <v>0</v>
      </c>
      <c r="WOG165" s="10">
        <f>general_device_image.description</f>
        <v>0</v>
      </c>
      <c r="WOH165" s="10">
        <f>general_device_image.description</f>
        <v>0</v>
      </c>
      <c r="WOI165" s="10">
        <f>general_device_image.description</f>
        <v>0</v>
      </c>
      <c r="WOJ165" s="10">
        <f>general_device_image.description</f>
        <v>0</v>
      </c>
      <c r="WOK165" s="10">
        <f>general_device_image.description</f>
        <v>0</v>
      </c>
      <c r="WOL165" s="10">
        <f>general_device_image.description</f>
        <v>0</v>
      </c>
      <c r="WOM165" s="10">
        <f>general_device_image.description</f>
        <v>0</v>
      </c>
      <c r="WON165" s="10">
        <f>general_device_image.description</f>
        <v>0</v>
      </c>
      <c r="WOO165" s="10">
        <f>general_device_image.description</f>
        <v>0</v>
      </c>
      <c r="WOP165" s="10">
        <f>general_device_image.description</f>
        <v>0</v>
      </c>
      <c r="WOQ165" s="10">
        <f>general_device_image.description</f>
        <v>0</v>
      </c>
      <c r="WOR165" s="10">
        <f>general_device_image.description</f>
        <v>0</v>
      </c>
      <c r="WOS165" s="10">
        <f>general_device_image.description</f>
        <v>0</v>
      </c>
      <c r="WOT165" s="10">
        <f>general_device_image.description</f>
        <v>0</v>
      </c>
      <c r="WOU165" s="10">
        <f>general_device_image.description</f>
        <v>0</v>
      </c>
      <c r="WOV165" s="10">
        <f>general_device_image.description</f>
        <v>0</v>
      </c>
      <c r="WOW165" s="10">
        <f>general_device_image.description</f>
        <v>0</v>
      </c>
      <c r="WOX165" s="10">
        <f>general_device_image.description</f>
        <v>0</v>
      </c>
      <c r="WOY165" s="10">
        <f>general_device_image.description</f>
        <v>0</v>
      </c>
      <c r="WOZ165" s="10">
        <f>general_device_image.description</f>
        <v>0</v>
      </c>
      <c r="WPA165" s="10">
        <f>general_device_image.description</f>
        <v>0</v>
      </c>
      <c r="WPB165" s="10">
        <f>general_device_image.description</f>
        <v>0</v>
      </c>
      <c r="WPC165" s="10">
        <f>general_device_image.description</f>
        <v>0</v>
      </c>
      <c r="WPD165" s="10">
        <f>general_device_image.description</f>
        <v>0</v>
      </c>
      <c r="WPE165" s="10">
        <f>general_device_image.description</f>
        <v>0</v>
      </c>
      <c r="WPF165" s="10">
        <f>general_device_image.description</f>
        <v>0</v>
      </c>
      <c r="WPG165" s="10">
        <f>general_device_image.description</f>
        <v>0</v>
      </c>
      <c r="WPH165" s="10">
        <f>general_device_image.description</f>
        <v>0</v>
      </c>
      <c r="WPI165" s="10">
        <f>general_device_image.description</f>
        <v>0</v>
      </c>
      <c r="WPJ165" s="10">
        <f>general_device_image.description</f>
        <v>0</v>
      </c>
      <c r="WPK165" s="10">
        <f>general_device_image.description</f>
        <v>0</v>
      </c>
      <c r="WPL165" s="10">
        <f>general_device_image.description</f>
        <v>0</v>
      </c>
      <c r="WPM165" s="10">
        <f>general_device_image.description</f>
        <v>0</v>
      </c>
      <c r="WPN165" s="10">
        <f>general_device_image.description</f>
        <v>0</v>
      </c>
      <c r="WPO165" s="10">
        <f>general_device_image.description</f>
        <v>0</v>
      </c>
      <c r="WPP165" s="10">
        <f>general_device_image.description</f>
        <v>0</v>
      </c>
      <c r="WPQ165" s="10">
        <f>general_device_image.description</f>
        <v>0</v>
      </c>
      <c r="WPR165" s="10">
        <f>general_device_image.description</f>
        <v>0</v>
      </c>
      <c r="WPS165" s="10">
        <f>general_device_image.description</f>
        <v>0</v>
      </c>
      <c r="WPT165" s="10">
        <f>general_device_image.description</f>
        <v>0</v>
      </c>
      <c r="WPU165" s="10">
        <f>general_device_image.description</f>
        <v>0</v>
      </c>
      <c r="WPV165" s="10">
        <f>general_device_image.description</f>
        <v>0</v>
      </c>
      <c r="WPW165" s="10">
        <f>general_device_image.description</f>
        <v>0</v>
      </c>
      <c r="WPX165" s="10">
        <f>general_device_image.description</f>
        <v>0</v>
      </c>
      <c r="WPY165" s="10">
        <f>general_device_image.description</f>
        <v>0</v>
      </c>
      <c r="WPZ165" s="10">
        <f>general_device_image.description</f>
        <v>0</v>
      </c>
      <c r="WQA165" s="10">
        <f>general_device_image.description</f>
        <v>0</v>
      </c>
      <c r="WQB165" s="10">
        <f>general_device_image.description</f>
        <v>0</v>
      </c>
      <c r="WQC165" s="10">
        <f>general_device_image.description</f>
        <v>0</v>
      </c>
      <c r="WQD165" s="10">
        <f>general_device_image.description</f>
        <v>0</v>
      </c>
      <c r="WQE165" s="10">
        <f>general_device_image.description</f>
        <v>0</v>
      </c>
      <c r="WQF165" s="10">
        <f>general_device_image.description</f>
        <v>0</v>
      </c>
      <c r="WQG165" s="10">
        <f>general_device_image.description</f>
        <v>0</v>
      </c>
      <c r="WQH165" s="10">
        <f>general_device_image.description</f>
        <v>0</v>
      </c>
      <c r="WQI165" s="10">
        <f>general_device_image.description</f>
        <v>0</v>
      </c>
      <c r="WQJ165" s="10">
        <f>general_device_image.description</f>
        <v>0</v>
      </c>
      <c r="WQK165" s="10">
        <f>general_device_image.description</f>
        <v>0</v>
      </c>
      <c r="WQL165" s="10">
        <f>general_device_image.description</f>
        <v>0</v>
      </c>
      <c r="WQM165" s="10">
        <f>general_device_image.description</f>
        <v>0</v>
      </c>
      <c r="WQN165" s="10">
        <f>general_device_image.description</f>
        <v>0</v>
      </c>
      <c r="WQO165" s="10">
        <f>general_device_image.description</f>
        <v>0</v>
      </c>
      <c r="WQP165" s="10">
        <f>general_device_image.description</f>
        <v>0</v>
      </c>
      <c r="WQQ165" s="10">
        <f>general_device_image.description</f>
        <v>0</v>
      </c>
      <c r="WQR165" s="10">
        <f>general_device_image.description</f>
        <v>0</v>
      </c>
      <c r="WQS165" s="10">
        <f>general_device_image.description</f>
        <v>0</v>
      </c>
      <c r="WQT165" s="10">
        <f>general_device_image.description</f>
        <v>0</v>
      </c>
      <c r="WQU165" s="10">
        <f>general_device_image.description</f>
        <v>0</v>
      </c>
      <c r="WQV165" s="10">
        <f>general_device_image.description</f>
        <v>0</v>
      </c>
      <c r="WQW165" s="10">
        <f>general_device_image.description</f>
        <v>0</v>
      </c>
      <c r="WQX165" s="10">
        <f>general_device_image.description</f>
        <v>0</v>
      </c>
      <c r="WQY165" s="10">
        <f>general_device_image.description</f>
        <v>0</v>
      </c>
      <c r="WQZ165" s="10">
        <f>general_device_image.description</f>
        <v>0</v>
      </c>
      <c r="WRA165" s="10">
        <f>general_device_image.description</f>
        <v>0</v>
      </c>
      <c r="WRB165" s="10">
        <f>general_device_image.description</f>
        <v>0</v>
      </c>
      <c r="WRC165" s="10">
        <f>general_device_image.description</f>
        <v>0</v>
      </c>
      <c r="WRD165" s="10">
        <f>general_device_image.description</f>
        <v>0</v>
      </c>
      <c r="WRE165" s="10">
        <f>general_device_image.description</f>
        <v>0</v>
      </c>
      <c r="WRF165" s="10">
        <f>general_device_image.description</f>
        <v>0</v>
      </c>
      <c r="WRG165" s="10">
        <f>general_device_image.description</f>
        <v>0</v>
      </c>
      <c r="WRH165" s="10">
        <f>general_device_image.description</f>
        <v>0</v>
      </c>
      <c r="WRI165" s="10">
        <f>general_device_image.description</f>
        <v>0</v>
      </c>
      <c r="WRJ165" s="10">
        <f>general_device_image.description</f>
        <v>0</v>
      </c>
      <c r="WRK165" s="10">
        <f>general_device_image.description</f>
        <v>0</v>
      </c>
      <c r="WRL165" s="10">
        <f>general_device_image.description</f>
        <v>0</v>
      </c>
      <c r="WRM165" s="10">
        <f>general_device_image.description</f>
        <v>0</v>
      </c>
      <c r="WRN165" s="10">
        <f>general_device_image.description</f>
        <v>0</v>
      </c>
      <c r="WRO165" s="10">
        <f>general_device_image.description</f>
        <v>0</v>
      </c>
      <c r="WRP165" s="10">
        <f>general_device_image.description</f>
        <v>0</v>
      </c>
      <c r="WRQ165" s="10">
        <f>general_device_image.description</f>
        <v>0</v>
      </c>
      <c r="WRR165" s="10">
        <f>general_device_image.description</f>
        <v>0</v>
      </c>
      <c r="WRS165" s="10">
        <f>general_device_image.description</f>
        <v>0</v>
      </c>
      <c r="WRT165" s="10">
        <f>general_device_image.description</f>
        <v>0</v>
      </c>
      <c r="WRU165" s="10">
        <f>general_device_image.description</f>
        <v>0</v>
      </c>
      <c r="WRV165" s="10">
        <f>general_device_image.description</f>
        <v>0</v>
      </c>
      <c r="WRW165" s="10">
        <f>general_device_image.description</f>
        <v>0</v>
      </c>
      <c r="WRX165" s="10">
        <f>general_device_image.description</f>
        <v>0</v>
      </c>
      <c r="WRY165" s="10">
        <f>general_device_image.description</f>
        <v>0</v>
      </c>
      <c r="WRZ165" s="10">
        <f>general_device_image.description</f>
        <v>0</v>
      </c>
      <c r="WSA165" s="10">
        <f>general_device_image.description</f>
        <v>0</v>
      </c>
      <c r="WSB165" s="10">
        <f>general_device_image.description</f>
        <v>0</v>
      </c>
      <c r="WSC165" s="10">
        <f>general_device_image.description</f>
        <v>0</v>
      </c>
      <c r="WSD165" s="10">
        <f>general_device_image.description</f>
        <v>0</v>
      </c>
      <c r="WSE165" s="10">
        <f>general_device_image.description</f>
        <v>0</v>
      </c>
      <c r="WSF165" s="10">
        <f>general_device_image.description</f>
        <v>0</v>
      </c>
      <c r="WSG165" s="10">
        <f>general_device_image.description</f>
        <v>0</v>
      </c>
      <c r="WSH165" s="10">
        <f>general_device_image.description</f>
        <v>0</v>
      </c>
      <c r="WSI165" s="10">
        <f>general_device_image.description</f>
        <v>0</v>
      </c>
      <c r="WSJ165" s="10">
        <f>general_device_image.description</f>
        <v>0</v>
      </c>
      <c r="WSK165" s="10">
        <f>general_device_image.description</f>
        <v>0</v>
      </c>
      <c r="WSL165" s="10">
        <f>general_device_image.description</f>
        <v>0</v>
      </c>
      <c r="WSM165" s="10">
        <f>general_device_image.description</f>
        <v>0</v>
      </c>
      <c r="WSN165" s="10">
        <f>general_device_image.description</f>
        <v>0</v>
      </c>
      <c r="WSO165" s="10">
        <f>general_device_image.description</f>
        <v>0</v>
      </c>
      <c r="WSP165" s="10">
        <f>general_device_image.description</f>
        <v>0</v>
      </c>
      <c r="WSQ165" s="10">
        <f>general_device_image.description</f>
        <v>0</v>
      </c>
      <c r="WSR165" s="10">
        <f>general_device_image.description</f>
        <v>0</v>
      </c>
      <c r="WSS165" s="10">
        <f>general_device_image.description</f>
        <v>0</v>
      </c>
      <c r="WST165" s="10">
        <f>general_device_image.description</f>
        <v>0</v>
      </c>
      <c r="WSU165" s="10">
        <f>general_device_image.description</f>
        <v>0</v>
      </c>
      <c r="WSV165" s="10">
        <f>general_device_image.description</f>
        <v>0</v>
      </c>
      <c r="WSW165" s="10">
        <f>general_device_image.description</f>
        <v>0</v>
      </c>
      <c r="WSX165" s="10">
        <f>general_device_image.description</f>
        <v>0</v>
      </c>
      <c r="WSY165" s="10">
        <f>general_device_image.description</f>
        <v>0</v>
      </c>
      <c r="WSZ165" s="10">
        <f>general_device_image.description</f>
        <v>0</v>
      </c>
      <c r="WTA165" s="10">
        <f>general_device_image.description</f>
        <v>0</v>
      </c>
      <c r="WTB165" s="10">
        <f>general_device_image.description</f>
        <v>0</v>
      </c>
      <c r="WTC165" s="10">
        <f>general_device_image.description</f>
        <v>0</v>
      </c>
      <c r="WTD165" s="10">
        <f>general_device_image.description</f>
        <v>0</v>
      </c>
      <c r="WTE165" s="10">
        <f>general_device_image.description</f>
        <v>0</v>
      </c>
      <c r="WTF165" s="10">
        <f>general_device_image.description</f>
        <v>0</v>
      </c>
      <c r="WTG165" s="10">
        <f>general_device_image.description</f>
        <v>0</v>
      </c>
      <c r="WTH165" s="10">
        <f>general_device_image.description</f>
        <v>0</v>
      </c>
      <c r="WTI165" s="10">
        <f>general_device_image.description</f>
        <v>0</v>
      </c>
      <c r="WTJ165" s="10">
        <f>general_device_image.description</f>
        <v>0</v>
      </c>
      <c r="WTK165" s="10">
        <f>general_device_image.description</f>
        <v>0</v>
      </c>
      <c r="WTL165" s="10">
        <f>general_device_image.description</f>
        <v>0</v>
      </c>
      <c r="WTM165" s="10">
        <f>general_device_image.description</f>
        <v>0</v>
      </c>
      <c r="WTN165" s="10">
        <f>general_device_image.description</f>
        <v>0</v>
      </c>
      <c r="WTO165" s="10">
        <f>general_device_image.description</f>
        <v>0</v>
      </c>
      <c r="WTP165" s="10">
        <f>general_device_image.description</f>
        <v>0</v>
      </c>
      <c r="WTQ165" s="10">
        <f>general_device_image.description</f>
        <v>0</v>
      </c>
      <c r="WTR165" s="10">
        <f>general_device_image.description</f>
        <v>0</v>
      </c>
      <c r="WTS165" s="10">
        <f>general_device_image.description</f>
        <v>0</v>
      </c>
      <c r="WTT165" s="10">
        <f>general_device_image.description</f>
        <v>0</v>
      </c>
      <c r="WTU165" s="10">
        <f>general_device_image.description</f>
        <v>0</v>
      </c>
      <c r="WTV165" s="10">
        <f>general_device_image.description</f>
        <v>0</v>
      </c>
      <c r="WTW165" s="10">
        <f>general_device_image.description</f>
        <v>0</v>
      </c>
      <c r="WTX165" s="10">
        <f>general_device_image.description</f>
        <v>0</v>
      </c>
      <c r="WTY165" s="10">
        <f>general_device_image.description</f>
        <v>0</v>
      </c>
      <c r="WTZ165" s="10">
        <f>general_device_image.description</f>
        <v>0</v>
      </c>
      <c r="WUA165" s="10">
        <f>general_device_image.description</f>
        <v>0</v>
      </c>
      <c r="WUB165" s="10">
        <f>general_device_image.description</f>
        <v>0</v>
      </c>
      <c r="WUC165" s="10">
        <f>general_device_image.description</f>
        <v>0</v>
      </c>
      <c r="WUD165" s="10">
        <f>general_device_image.description</f>
        <v>0</v>
      </c>
      <c r="WUE165" s="10">
        <f>general_device_image.description</f>
        <v>0</v>
      </c>
      <c r="WUF165" s="10">
        <f>general_device_image.description</f>
        <v>0</v>
      </c>
      <c r="WUG165" s="10">
        <f>general_device_image.description</f>
        <v>0</v>
      </c>
      <c r="WUH165" s="10">
        <f>general_device_image.description</f>
        <v>0</v>
      </c>
      <c r="WUI165" s="10">
        <f>general_device_image.description</f>
        <v>0</v>
      </c>
      <c r="WUJ165" s="10">
        <f>general_device_image.description</f>
        <v>0</v>
      </c>
      <c r="WUK165" s="10">
        <f>general_device_image.description</f>
        <v>0</v>
      </c>
      <c r="WUL165" s="10">
        <f>general_device_image.description</f>
        <v>0</v>
      </c>
      <c r="WUM165" s="10">
        <f>general_device_image.description</f>
        <v>0</v>
      </c>
      <c r="WUN165" s="10">
        <f>general_device_image.description</f>
        <v>0</v>
      </c>
      <c r="WUO165" s="10">
        <f>general_device_image.description</f>
        <v>0</v>
      </c>
      <c r="WUP165" s="10">
        <f>general_device_image.description</f>
        <v>0</v>
      </c>
      <c r="WUQ165" s="10">
        <f>general_device_image.description</f>
        <v>0</v>
      </c>
      <c r="WUR165" s="10">
        <f>general_device_image.description</f>
        <v>0</v>
      </c>
      <c r="WUS165" s="10">
        <f>general_device_image.description</f>
        <v>0</v>
      </c>
      <c r="WUT165" s="10">
        <f>general_device_image.description</f>
        <v>0</v>
      </c>
      <c r="WUU165" s="10">
        <f>general_device_image.description</f>
        <v>0</v>
      </c>
      <c r="WUV165" s="10">
        <f>general_device_image.description</f>
        <v>0</v>
      </c>
      <c r="WUW165" s="10">
        <f>general_device_image.description</f>
        <v>0</v>
      </c>
      <c r="WUX165" s="10">
        <f>general_device_image.description</f>
        <v>0</v>
      </c>
      <c r="WUY165" s="10">
        <f>general_device_image.description</f>
        <v>0</v>
      </c>
      <c r="WUZ165" s="10">
        <f>general_device_image.description</f>
        <v>0</v>
      </c>
      <c r="WVA165" s="10">
        <f>general_device_image.description</f>
        <v>0</v>
      </c>
      <c r="WVB165" s="10">
        <f>general_device_image.description</f>
        <v>0</v>
      </c>
      <c r="WVC165" s="10">
        <f>general_device_image.description</f>
        <v>0</v>
      </c>
      <c r="WVD165" s="10">
        <f>general_device_image.description</f>
        <v>0</v>
      </c>
      <c r="WVE165" s="10">
        <f>general_device_image.description</f>
        <v>0</v>
      </c>
      <c r="WVF165" s="10">
        <f>general_device_image.description</f>
        <v>0</v>
      </c>
      <c r="WVG165" s="10">
        <f>general_device_image.description</f>
        <v>0</v>
      </c>
      <c r="WVH165" s="10">
        <f>general_device_image.description</f>
        <v>0</v>
      </c>
      <c r="WVI165" s="10">
        <f>general_device_image.description</f>
        <v>0</v>
      </c>
      <c r="WVJ165" s="10">
        <f>general_device_image.description</f>
        <v>0</v>
      </c>
      <c r="WVK165" s="10">
        <f>general_device_image.description</f>
        <v>0</v>
      </c>
      <c r="WVL165" s="10">
        <f>general_device_image.description</f>
        <v>0</v>
      </c>
      <c r="WVM165" s="10">
        <f>general_device_image.description</f>
        <v>0</v>
      </c>
      <c r="WVN165" s="10">
        <f>general_device_image.description</f>
        <v>0</v>
      </c>
      <c r="WVO165" s="10">
        <f>general_device_image.description</f>
        <v>0</v>
      </c>
      <c r="WVP165" s="10">
        <f>general_device_image.description</f>
        <v>0</v>
      </c>
      <c r="WVQ165" s="10">
        <f>general_device_image.description</f>
        <v>0</v>
      </c>
      <c r="WVR165" s="10">
        <f>general_device_image.description</f>
        <v>0</v>
      </c>
      <c r="WVS165" s="10">
        <f>general_device_image.description</f>
        <v>0</v>
      </c>
      <c r="WVT165" s="10">
        <f>general_device_image.description</f>
        <v>0</v>
      </c>
      <c r="WVU165" s="10">
        <f>general_device_image.description</f>
        <v>0</v>
      </c>
      <c r="WVV165" s="10">
        <f>general_device_image.description</f>
        <v>0</v>
      </c>
      <c r="WVW165" s="10">
        <f>general_device_image.description</f>
        <v>0</v>
      </c>
      <c r="WVX165" s="10">
        <f>general_device_image.description</f>
        <v>0</v>
      </c>
      <c r="WVY165" s="10">
        <f>general_device_image.description</f>
        <v>0</v>
      </c>
      <c r="WVZ165" s="10">
        <f>general_device_image.description</f>
        <v>0</v>
      </c>
      <c r="WWA165" s="10">
        <f>general_device_image.description</f>
        <v>0</v>
      </c>
      <c r="WWB165" s="10">
        <f>general_device_image.description</f>
        <v>0</v>
      </c>
      <c r="WWC165" s="10">
        <f>general_device_image.description</f>
        <v>0</v>
      </c>
      <c r="WWD165" s="10">
        <f>general_device_image.description</f>
        <v>0</v>
      </c>
      <c r="WWE165" s="10">
        <f>general_device_image.description</f>
        <v>0</v>
      </c>
      <c r="WWF165" s="10">
        <f>general_device_image.description</f>
        <v>0</v>
      </c>
      <c r="WWG165" s="10">
        <f>general_device_image.description</f>
        <v>0</v>
      </c>
      <c r="WWH165" s="10">
        <f>general_device_image.description</f>
        <v>0</v>
      </c>
      <c r="WWI165" s="10">
        <f>general_device_image.description</f>
        <v>0</v>
      </c>
      <c r="WWJ165" s="10">
        <f>general_device_image.description</f>
        <v>0</v>
      </c>
      <c r="WWK165" s="10">
        <f>general_device_image.description</f>
        <v>0</v>
      </c>
      <c r="WWL165" s="10">
        <f>general_device_image.description</f>
        <v>0</v>
      </c>
      <c r="WWM165" s="10">
        <f>general_device_image.description</f>
        <v>0</v>
      </c>
      <c r="WWN165" s="10">
        <f>general_device_image.description</f>
        <v>0</v>
      </c>
      <c r="WWO165" s="10">
        <f>general_device_image.description</f>
        <v>0</v>
      </c>
      <c r="WWP165" s="10">
        <f>general_device_image.description</f>
        <v>0</v>
      </c>
      <c r="WWQ165" s="10">
        <f>general_device_image.description</f>
        <v>0</v>
      </c>
      <c r="WWR165" s="10">
        <f>general_device_image.description</f>
        <v>0</v>
      </c>
      <c r="WWS165" s="10">
        <f>general_device_image.description</f>
        <v>0</v>
      </c>
      <c r="WWT165" s="10">
        <f>general_device_image.description</f>
        <v>0</v>
      </c>
      <c r="WWU165" s="10">
        <f>general_device_image.description</f>
        <v>0</v>
      </c>
      <c r="WWV165" s="10">
        <f>general_device_image.description</f>
        <v>0</v>
      </c>
      <c r="WWW165" s="10">
        <f>general_device_image.description</f>
        <v>0</v>
      </c>
      <c r="WWX165" s="10">
        <f>general_device_image.description</f>
        <v>0</v>
      </c>
      <c r="WWY165" s="10">
        <f>general_device_image.description</f>
        <v>0</v>
      </c>
      <c r="WWZ165" s="10">
        <f>general_device_image.description</f>
        <v>0</v>
      </c>
      <c r="WXA165" s="10">
        <f>general_device_image.description</f>
        <v>0</v>
      </c>
      <c r="WXB165" s="10">
        <f>general_device_image.description</f>
        <v>0</v>
      </c>
      <c r="WXC165" s="10">
        <f>general_device_image.description</f>
        <v>0</v>
      </c>
      <c r="WXD165" s="10">
        <f>general_device_image.description</f>
        <v>0</v>
      </c>
      <c r="WXE165" s="10">
        <f>general_device_image.description</f>
        <v>0</v>
      </c>
      <c r="WXF165" s="10">
        <f>general_device_image.description</f>
        <v>0</v>
      </c>
      <c r="WXG165" s="10">
        <f>general_device_image.description</f>
        <v>0</v>
      </c>
      <c r="WXH165" s="10">
        <f>general_device_image.description</f>
        <v>0</v>
      </c>
      <c r="WXI165" s="10">
        <f>general_device_image.description</f>
        <v>0</v>
      </c>
      <c r="WXJ165" s="10">
        <f>general_device_image.description</f>
        <v>0</v>
      </c>
      <c r="WXK165" s="10">
        <f>general_device_image.description</f>
        <v>0</v>
      </c>
      <c r="WXL165" s="10">
        <f>general_device_image.description</f>
        <v>0</v>
      </c>
      <c r="WXM165" s="10">
        <f>general_device_image.description</f>
        <v>0</v>
      </c>
      <c r="WXN165" s="10">
        <f>general_device_image.description</f>
        <v>0</v>
      </c>
      <c r="WXO165" s="10">
        <f>general_device_image.description</f>
        <v>0</v>
      </c>
      <c r="WXP165" s="10">
        <f>general_device_image.description</f>
        <v>0</v>
      </c>
      <c r="WXQ165" s="10">
        <f>general_device_image.description</f>
        <v>0</v>
      </c>
      <c r="WXR165" s="10">
        <f>general_device_image.description</f>
        <v>0</v>
      </c>
      <c r="WXS165" s="10">
        <f>general_device_image.description</f>
        <v>0</v>
      </c>
      <c r="WXT165" s="10">
        <f>general_device_image.description</f>
        <v>0</v>
      </c>
      <c r="WXU165" s="10">
        <f>general_device_image.description</f>
        <v>0</v>
      </c>
      <c r="WXV165" s="10">
        <f>general_device_image.description</f>
        <v>0</v>
      </c>
      <c r="WXW165" s="10">
        <f>general_device_image.description</f>
        <v>0</v>
      </c>
      <c r="WXX165" s="10">
        <f>general_device_image.description</f>
        <v>0</v>
      </c>
      <c r="WXY165" s="10">
        <f>general_device_image.description</f>
        <v>0</v>
      </c>
      <c r="WXZ165" s="10">
        <f>general_device_image.description</f>
        <v>0</v>
      </c>
      <c r="WYA165" s="10">
        <f>general_device_image.description</f>
        <v>0</v>
      </c>
      <c r="WYB165" s="10">
        <f>general_device_image.description</f>
        <v>0</v>
      </c>
      <c r="WYC165" s="10">
        <f>general_device_image.description</f>
        <v>0</v>
      </c>
      <c r="WYD165" s="10">
        <f>general_device_image.description</f>
        <v>0</v>
      </c>
      <c r="WYE165" s="10">
        <f>general_device_image.description</f>
        <v>0</v>
      </c>
      <c r="WYF165" s="10">
        <f>general_device_image.description</f>
        <v>0</v>
      </c>
      <c r="WYG165" s="10">
        <f>general_device_image.description</f>
        <v>0</v>
      </c>
      <c r="WYH165" s="10">
        <f>general_device_image.description</f>
        <v>0</v>
      </c>
      <c r="WYI165" s="10">
        <f>general_device_image.description</f>
        <v>0</v>
      </c>
      <c r="WYJ165" s="10">
        <f>general_device_image.description</f>
        <v>0</v>
      </c>
      <c r="WYK165" s="10">
        <f>general_device_image.description</f>
        <v>0</v>
      </c>
      <c r="WYL165" s="10">
        <f>general_device_image.description</f>
        <v>0</v>
      </c>
      <c r="WYM165" s="10">
        <f>general_device_image.description</f>
        <v>0</v>
      </c>
      <c r="WYN165" s="10">
        <f>general_device_image.description</f>
        <v>0</v>
      </c>
      <c r="WYO165" s="10">
        <f>general_device_image.description</f>
        <v>0</v>
      </c>
      <c r="WYP165" s="10">
        <f>general_device_image.description</f>
        <v>0</v>
      </c>
      <c r="WYQ165" s="10">
        <f>general_device_image.description</f>
        <v>0</v>
      </c>
      <c r="WYR165" s="10">
        <f>general_device_image.description</f>
        <v>0</v>
      </c>
      <c r="WYS165" s="10">
        <f>general_device_image.description</f>
        <v>0</v>
      </c>
      <c r="WYT165" s="10">
        <f>general_device_image.description</f>
        <v>0</v>
      </c>
      <c r="WYU165" s="10">
        <f>general_device_image.description</f>
        <v>0</v>
      </c>
      <c r="WYV165" s="10">
        <f>general_device_image.description</f>
        <v>0</v>
      </c>
      <c r="WYW165" s="10">
        <f>general_device_image.description</f>
        <v>0</v>
      </c>
      <c r="WYX165" s="10">
        <f>general_device_image.description</f>
        <v>0</v>
      </c>
      <c r="WYY165" s="10">
        <f>general_device_image.description</f>
        <v>0</v>
      </c>
      <c r="WYZ165" s="10">
        <f>general_device_image.description</f>
        <v>0</v>
      </c>
      <c r="WZA165" s="10">
        <f>general_device_image.description</f>
        <v>0</v>
      </c>
      <c r="WZB165" s="10">
        <f>general_device_image.description</f>
        <v>0</v>
      </c>
      <c r="WZC165" s="10">
        <f>general_device_image.description</f>
        <v>0</v>
      </c>
      <c r="WZD165" s="10">
        <f>general_device_image.description</f>
        <v>0</v>
      </c>
      <c r="WZE165" s="10">
        <f>general_device_image.description</f>
        <v>0</v>
      </c>
      <c r="WZF165" s="10">
        <f>general_device_image.description</f>
        <v>0</v>
      </c>
      <c r="WZG165" s="10">
        <f>general_device_image.description</f>
        <v>0</v>
      </c>
      <c r="WZH165" s="10">
        <f>general_device_image.description</f>
        <v>0</v>
      </c>
      <c r="WZI165" s="10">
        <f>general_device_image.description</f>
        <v>0</v>
      </c>
      <c r="WZJ165" s="10">
        <f>general_device_image.description</f>
        <v>0</v>
      </c>
      <c r="WZK165" s="10">
        <f>general_device_image.description</f>
        <v>0</v>
      </c>
      <c r="WZL165" s="10">
        <f>general_device_image.description</f>
        <v>0</v>
      </c>
      <c r="WZM165" s="10">
        <f>general_device_image.description</f>
        <v>0</v>
      </c>
      <c r="WZN165" s="10">
        <f>general_device_image.description</f>
        <v>0</v>
      </c>
      <c r="WZO165" s="10">
        <f>general_device_image.description</f>
        <v>0</v>
      </c>
      <c r="WZP165" s="10">
        <f>general_device_image.description</f>
        <v>0</v>
      </c>
      <c r="WZQ165" s="10">
        <f>general_device_image.description</f>
        <v>0</v>
      </c>
      <c r="WZR165" s="10">
        <f>general_device_image.description</f>
        <v>0</v>
      </c>
      <c r="WZS165" s="10">
        <f>general_device_image.description</f>
        <v>0</v>
      </c>
      <c r="WZT165" s="10">
        <f>general_device_image.description</f>
        <v>0</v>
      </c>
      <c r="WZU165" s="10">
        <f>general_device_image.description</f>
        <v>0</v>
      </c>
      <c r="WZV165" s="10">
        <f>general_device_image.description</f>
        <v>0</v>
      </c>
      <c r="WZW165" s="10">
        <f>general_device_image.description</f>
        <v>0</v>
      </c>
      <c r="WZX165" s="10">
        <f>general_device_image.description</f>
        <v>0</v>
      </c>
      <c r="WZY165" s="10">
        <f>general_device_image.description</f>
        <v>0</v>
      </c>
      <c r="WZZ165" s="10">
        <f>general_device_image.description</f>
        <v>0</v>
      </c>
      <c r="XAA165" s="10">
        <f>general_device_image.description</f>
        <v>0</v>
      </c>
      <c r="XAB165" s="10">
        <f>general_device_image.description</f>
        <v>0</v>
      </c>
      <c r="XAC165" s="10">
        <f>general_device_image.description</f>
        <v>0</v>
      </c>
      <c r="XAD165" s="10">
        <f>general_device_image.description</f>
        <v>0</v>
      </c>
      <c r="XAE165" s="10">
        <f>general_device_image.description</f>
        <v>0</v>
      </c>
      <c r="XAF165" s="10">
        <f>general_device_image.description</f>
        <v>0</v>
      </c>
      <c r="XAG165" s="10">
        <f>general_device_image.description</f>
        <v>0</v>
      </c>
      <c r="XAH165" s="10">
        <f>general_device_image.description</f>
        <v>0</v>
      </c>
      <c r="XAI165" s="10">
        <f>general_device_image.description</f>
        <v>0</v>
      </c>
      <c r="XAJ165" s="10">
        <f>general_device_image.description</f>
        <v>0</v>
      </c>
      <c r="XAK165" s="10">
        <f>general_device_image.description</f>
        <v>0</v>
      </c>
      <c r="XAL165" s="10">
        <f>general_device_image.description</f>
        <v>0</v>
      </c>
      <c r="XAM165" s="10">
        <f>general_device_image.description</f>
        <v>0</v>
      </c>
      <c r="XAN165" s="10">
        <f>general_device_image.description</f>
        <v>0</v>
      </c>
      <c r="XAO165" s="10">
        <f>general_device_image.description</f>
        <v>0</v>
      </c>
      <c r="XAP165" s="10">
        <f>general_device_image.description</f>
        <v>0</v>
      </c>
      <c r="XAQ165" s="10">
        <f>general_device_image.description</f>
        <v>0</v>
      </c>
      <c r="XAR165" s="10">
        <f>general_device_image.description</f>
        <v>0</v>
      </c>
      <c r="XAS165" s="10">
        <f>general_device_image.description</f>
        <v>0</v>
      </c>
      <c r="XAT165" s="10">
        <f>general_device_image.description</f>
        <v>0</v>
      </c>
      <c r="XAU165" s="10">
        <f>general_device_image.description</f>
        <v>0</v>
      </c>
      <c r="XAV165" s="10">
        <f>general_device_image.description</f>
        <v>0</v>
      </c>
      <c r="XAW165" s="10">
        <f>general_device_image.description</f>
        <v>0</v>
      </c>
      <c r="XAX165" s="10">
        <f>general_device_image.description</f>
        <v>0</v>
      </c>
      <c r="XAY165" s="10">
        <f>general_device_image.description</f>
        <v>0</v>
      </c>
      <c r="XAZ165" s="10">
        <f>general_device_image.description</f>
        <v>0</v>
      </c>
      <c r="XBA165" s="10">
        <f>general_device_image.description</f>
        <v>0</v>
      </c>
      <c r="XBB165" s="10">
        <f>general_device_image.description</f>
        <v>0</v>
      </c>
      <c r="XBC165" s="10">
        <f>general_device_image.description</f>
        <v>0</v>
      </c>
      <c r="XBD165" s="10">
        <f>general_device_image.description</f>
        <v>0</v>
      </c>
      <c r="XBE165" s="10">
        <f>general_device_image.description</f>
        <v>0</v>
      </c>
      <c r="XBF165" s="10">
        <f>general_device_image.description</f>
        <v>0</v>
      </c>
      <c r="XBG165" s="10">
        <f>general_device_image.description</f>
        <v>0</v>
      </c>
      <c r="XBH165" s="10">
        <f>general_device_image.description</f>
        <v>0</v>
      </c>
      <c r="XBI165" s="10">
        <f>general_device_image.description</f>
        <v>0</v>
      </c>
      <c r="XBJ165" s="10">
        <f>general_device_image.description</f>
        <v>0</v>
      </c>
      <c r="XBK165" s="10">
        <f>general_device_image.description</f>
        <v>0</v>
      </c>
      <c r="XBL165" s="10">
        <f>general_device_image.description</f>
        <v>0</v>
      </c>
      <c r="XBM165" s="10">
        <f>general_device_image.description</f>
        <v>0</v>
      </c>
      <c r="XBN165" s="10">
        <f>general_device_image.description</f>
        <v>0</v>
      </c>
      <c r="XBO165" s="10">
        <f>general_device_image.description</f>
        <v>0</v>
      </c>
      <c r="XBP165" s="10">
        <f>general_device_image.description</f>
        <v>0</v>
      </c>
      <c r="XBQ165" s="10">
        <f>general_device_image.description</f>
        <v>0</v>
      </c>
      <c r="XBR165" s="10">
        <f>general_device_image.description</f>
        <v>0</v>
      </c>
      <c r="XBS165" s="10">
        <f>general_device_image.description</f>
        <v>0</v>
      </c>
      <c r="XBT165" s="10">
        <f>general_device_image.description</f>
        <v>0</v>
      </c>
      <c r="XBU165" s="10">
        <f>general_device_image.description</f>
        <v>0</v>
      </c>
      <c r="XBV165" s="10">
        <f>general_device_image.description</f>
        <v>0</v>
      </c>
      <c r="XBW165" s="10">
        <f>general_device_image.description</f>
        <v>0</v>
      </c>
      <c r="XBX165" s="10">
        <f>general_device_image.description</f>
        <v>0</v>
      </c>
      <c r="XBY165" s="10">
        <f>general_device_image.description</f>
        <v>0</v>
      </c>
      <c r="XBZ165" s="10">
        <f>general_device_image.description</f>
        <v>0</v>
      </c>
      <c r="XCA165" s="10">
        <f>general_device_image.description</f>
        <v>0</v>
      </c>
      <c r="XCB165" s="10">
        <f>general_device_image.description</f>
        <v>0</v>
      </c>
      <c r="XCC165" s="10">
        <f>general_device_image.description</f>
        <v>0</v>
      </c>
      <c r="XCD165" s="10">
        <f>general_device_image.description</f>
        <v>0</v>
      </c>
      <c r="XCE165" s="10">
        <f>general_device_image.description</f>
        <v>0</v>
      </c>
      <c r="XCF165" s="10">
        <f>general_device_image.description</f>
        <v>0</v>
      </c>
      <c r="XCG165" s="10">
        <f>general_device_image.description</f>
        <v>0</v>
      </c>
      <c r="XCH165" s="10">
        <f>general_device_image.description</f>
        <v>0</v>
      </c>
      <c r="XCI165" s="10">
        <f>general_device_image.description</f>
        <v>0</v>
      </c>
      <c r="XCJ165" s="10">
        <f>general_device_image.description</f>
        <v>0</v>
      </c>
      <c r="XCK165" s="10">
        <f>general_device_image.description</f>
        <v>0</v>
      </c>
      <c r="XCL165" s="10">
        <f>general_device_image.description</f>
        <v>0</v>
      </c>
      <c r="XCM165" s="10">
        <f>general_device_image.description</f>
        <v>0</v>
      </c>
      <c r="XCN165" s="10">
        <f>general_device_image.description</f>
        <v>0</v>
      </c>
      <c r="XCO165" s="10">
        <f>general_device_image.description</f>
        <v>0</v>
      </c>
      <c r="XCP165" s="10">
        <f>general_device_image.description</f>
        <v>0</v>
      </c>
      <c r="XCQ165" s="10">
        <f>general_device_image.description</f>
        <v>0</v>
      </c>
      <c r="XCR165" s="10">
        <f>general_device_image.description</f>
        <v>0</v>
      </c>
      <c r="XCS165" s="10">
        <f>general_device_image.description</f>
        <v>0</v>
      </c>
      <c r="XCT165" s="10">
        <f>general_device_image.description</f>
        <v>0</v>
      </c>
      <c r="XCU165" s="10">
        <f>general_device_image.description</f>
        <v>0</v>
      </c>
      <c r="XCV165" s="10">
        <f>general_device_image.description</f>
        <v>0</v>
      </c>
      <c r="XCW165" s="10">
        <f>general_device_image.description</f>
        <v>0</v>
      </c>
      <c r="XCX165" s="10">
        <f>general_device_image.description</f>
        <v>0</v>
      </c>
      <c r="XCY165" s="10">
        <f>general_device_image.description</f>
        <v>0</v>
      </c>
      <c r="XCZ165" s="10">
        <f>general_device_image.description</f>
        <v>0</v>
      </c>
      <c r="XDA165" s="10">
        <f>general_device_image.description</f>
        <v>0</v>
      </c>
      <c r="XDB165" s="10">
        <f>general_device_image.description</f>
        <v>0</v>
      </c>
      <c r="XDC165" s="10">
        <f>general_device_image.description</f>
        <v>0</v>
      </c>
      <c r="XDD165" s="10">
        <f>general_device_image.description</f>
        <v>0</v>
      </c>
      <c r="XDE165" s="10">
        <f>general_device_image.description</f>
        <v>0</v>
      </c>
      <c r="XDF165" s="10">
        <f>general_device_image.description</f>
        <v>0</v>
      </c>
      <c r="XDG165" s="10">
        <f>general_device_image.description</f>
        <v>0</v>
      </c>
      <c r="XDH165" s="10">
        <f>general_device_image.description</f>
        <v>0</v>
      </c>
      <c r="XDI165" s="10">
        <f>general_device_image.description</f>
        <v>0</v>
      </c>
      <c r="XDJ165" s="10">
        <f>general_device_image.description</f>
        <v>0</v>
      </c>
      <c r="XDK165" s="10">
        <f>general_device_image.description</f>
        <v>0</v>
      </c>
      <c r="XDL165" s="10">
        <f>general_device_image.description</f>
        <v>0</v>
      </c>
      <c r="XDM165" s="10">
        <f>general_device_image.description</f>
        <v>0</v>
      </c>
      <c r="XDN165" s="10">
        <f>general_device_image.description</f>
        <v>0</v>
      </c>
      <c r="XDO165" s="10">
        <f>general_device_image.description</f>
        <v>0</v>
      </c>
      <c r="XDP165" s="10">
        <f>general_device_image.description</f>
        <v>0</v>
      </c>
      <c r="XDQ165" s="10">
        <f>general_device_image.description</f>
        <v>0</v>
      </c>
      <c r="XDR165" s="10">
        <f>general_device_image.description</f>
        <v>0</v>
      </c>
      <c r="XDS165" s="10">
        <f>general_device_image.description</f>
        <v>0</v>
      </c>
      <c r="XDT165" s="10">
        <f>general_device_image.description</f>
        <v>0</v>
      </c>
      <c r="XDU165" s="10">
        <f>general_device_image.description</f>
        <v>0</v>
      </c>
      <c r="XDV165" s="10">
        <f>general_device_image.description</f>
        <v>0</v>
      </c>
      <c r="XDW165" s="10">
        <f>general_device_image.description</f>
        <v>0</v>
      </c>
      <c r="XDX165" s="10">
        <f>general_device_image.description</f>
        <v>0</v>
      </c>
      <c r="XDY165" s="10">
        <f>general_device_image.description</f>
        <v>0</v>
      </c>
      <c r="XDZ165" s="10">
        <f>general_device_image.description</f>
        <v>0</v>
      </c>
      <c r="XEA165" s="10">
        <f>general_device_image.description</f>
        <v>0</v>
      </c>
      <c r="XEB165" s="10">
        <f>general_device_image.description</f>
        <v>0</v>
      </c>
      <c r="XEC165" s="10">
        <f>general_device_image.description</f>
        <v>0</v>
      </c>
      <c r="XED165" s="10">
        <f>general_device_image.description</f>
        <v>0</v>
      </c>
      <c r="XEE165" s="10">
        <f>general_device_image.description</f>
        <v>0</v>
      </c>
      <c r="XEF165" s="10">
        <f>general_device_image.description</f>
        <v>0</v>
      </c>
      <c r="XEG165" s="10">
        <f>general_device_image.description</f>
        <v>0</v>
      </c>
      <c r="XEH165" s="10">
        <f>general_device_image.description</f>
        <v>0</v>
      </c>
      <c r="XEI165" s="10">
        <f>general_device_image.description</f>
        <v>0</v>
      </c>
      <c r="XEJ165" s="10">
        <f>general_device_image.description</f>
        <v>0</v>
      </c>
      <c r="XEK165" s="10">
        <f>general_device_image.description</f>
        <v>0</v>
      </c>
      <c r="XEL165" s="10">
        <f>general_device_image.description</f>
        <v>0</v>
      </c>
      <c r="XEM165" s="10">
        <f>general_device_image.description</f>
        <v>0</v>
      </c>
      <c r="XEN165" s="10">
        <f>general_device_image.description</f>
        <v>0</v>
      </c>
      <c r="XEO165" s="10">
        <f>general_device_image.description</f>
        <v>0</v>
      </c>
      <c r="XEP165" s="10">
        <f>general_device_image.description</f>
        <v>0</v>
      </c>
      <c r="XEQ165" s="10">
        <f>general_device_image.description</f>
        <v>0</v>
      </c>
      <c r="XER165" s="10">
        <f>general_device_image.description</f>
        <v>0</v>
      </c>
      <c r="XES165" s="10">
        <f>general_device_image.description</f>
        <v>0</v>
      </c>
      <c r="XET165" s="10">
        <f>general_device_image.description</f>
        <v>0</v>
      </c>
      <c r="XEU165" s="10">
        <f>general_device_image.description</f>
        <v>0</v>
      </c>
      <c r="XEV165" s="10">
        <f>general_device_image.description</f>
        <v>0</v>
      </c>
      <c r="XEW165" s="10">
        <f>general_device_image.description</f>
        <v>0</v>
      </c>
      <c r="XEX165" s="10">
        <f>general_device_image.description</f>
        <v>0</v>
      </c>
      <c r="XEY165" s="10">
        <f>general_device_image.description</f>
        <v>0</v>
      </c>
      <c r="XEZ165" s="10">
        <f>general_device_image.description</f>
        <v>0</v>
      </c>
      <c r="XFA165" s="10">
        <f>general_device_image.description</f>
        <v>0</v>
      </c>
      <c r="XFB165" s="10">
        <f>general_device_image.description</f>
        <v>0</v>
      </c>
      <c r="XFC165" s="10">
        <f>general_device_image.description</f>
        <v>0</v>
      </c>
      <c r="XFD165" s="10">
        <f>general_device_image.description</f>
        <v>0</v>
      </c>
    </row>
    <row r="166" spans="1:16383" customHeight="1" ht="200.25">
      <c r="A166" s="26">
        <f>varoventtiili_koestus_kuva</f>
        <v>0</v>
      </c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</row>
    <row r="167" spans="1:1638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16383" customHeight="1" ht="14.4">
      <c r="A168" s="25" t="str">
        <f>$A$51</f>
        <v>Rev 7
Muutoksen haku: Jos olet tyytymätön Insteamin tarkastuspäätökseen, voit hakea siihen oikaisua täyttämällä lomakkeen osoitteessa https://tarkes.fi/muutoksenhakulomake/.</v>
      </c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</row>
    <row r="169" spans="1:16383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</row>
    <row r="170" spans="1:16383">
      <c r="A170" s="1" t="str">
        <f>$A$1</f>
        <v>Tarkes Inspection Oy</v>
      </c>
      <c r="B170"/>
      <c r="C170"/>
      <c r="D170"/>
      <c r="E170"/>
      <c r="F170"/>
      <c r="G170"/>
      <c r="H170"/>
      <c r="I170"/>
      <c r="J170"/>
      <c r="K170"/>
      <c r="L170"/>
      <c r="M170"/>
      <c r="N170" s="1" t="s">
        <v>1</v>
      </c>
      <c r="O170"/>
      <c r="P170"/>
      <c r="Q170"/>
      <c r="R170"/>
      <c r="S170"/>
      <c r="T170"/>
      <c r="U170"/>
      <c r="V170"/>
      <c r="W170"/>
      <c r="X170" s="24" t="str">
        <f>TEXT(form.aindex_bundle,"0000000")</f>
        <v>0100002</v>
      </c>
    </row>
    <row r="171" spans="1:16383">
      <c r="A171" t="str">
        <f>$A$2</f>
        <v>info@tarkes.fi</v>
      </c>
      <c r="B171"/>
      <c r="C171"/>
      <c r="D171"/>
      <c r="E171"/>
      <c r="F171"/>
      <c r="G171"/>
      <c r="H171"/>
      <c r="I171"/>
      <c r="J171"/>
      <c r="K171"/>
      <c r="L171"/>
      <c r="M171"/>
      <c r="N171" s="1" t="s">
        <v>3</v>
      </c>
      <c r="O171"/>
      <c r="P171"/>
      <c r="Q171"/>
      <c r="R171"/>
      <c r="S171" s="108" t="str">
        <f>DAY(NOW())&amp;"."&amp;MONTH(NOW())&amp;"."&amp;YEAR(NOW())</f>
        <v>27.3.2025</v>
      </c>
      <c r="T171" s="108"/>
      <c r="U171" s="108"/>
      <c r="V171" s="108"/>
      <c r="W171" s="108"/>
      <c r="X171" s="108"/>
    </row>
    <row r="172" spans="1:16383">
      <c r="A172" t="str">
        <f>$A$3</f>
        <v>tarkes.fi p. 0207 341 810</v>
      </c>
      <c r="B172"/>
      <c r="C172"/>
      <c r="D172"/>
      <c r="E172"/>
      <c r="F172"/>
      <c r="G172"/>
      <c r="H172"/>
      <c r="I172"/>
      <c r="J172"/>
      <c r="K172"/>
      <c r="L172"/>
      <c r="M172"/>
      <c r="N172" s="28" t="s">
        <v>5</v>
      </c>
      <c r="O172" s="28"/>
      <c r="P172" s="28"/>
      <c r="Q172" s="28"/>
      <c r="R172" s="28"/>
      <c r="S172" s="28"/>
      <c r="T172"/>
      <c r="U172" s="111">
        <f>device.running_number</f>
        <v>5</v>
      </c>
      <c r="V172" s="111"/>
      <c r="W172" s="111"/>
      <c r="X172" s="111"/>
    </row>
    <row r="173" spans="1:16383" customHeight="1" ht="10.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 customHeight="1" ht="18.75">
      <c r="A174" s="6" t="s">
        <v>24</v>
      </c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 s="100" t="str">
        <f>DAY(kayttotarkastus_tarkastuspaiva)&amp;"."&amp;MONTH(kayttotarkastus_tarkastuspaiva)&amp;"."&amp;YEAR(kayttotarkastus_tarkastuspaiva)</f>
        <v>0.1.1900</v>
      </c>
      <c r="S174" s="100"/>
      <c r="T174" s="100"/>
      <c r="U174" s="100"/>
      <c r="V174" s="100"/>
      <c r="W174" s="100"/>
      <c r="X174" s="100"/>
      <c r="Y174" t="s">
        <v>63</v>
      </c>
    </row>
    <row r="175" spans="1:16383" customHeight="1" ht="10.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1638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16383" customHeight="1" ht="15.75">
      <c r="A177" s="1" t="s">
        <v>64</v>
      </c>
      <c r="B177"/>
      <c r="C177"/>
      <c r="D177"/>
      <c r="E177"/>
      <c r="F177"/>
      <c r="G177"/>
      <c r="H177"/>
      <c r="I177" s="8" t="s">
        <v>65</v>
      </c>
      <c r="J177"/>
      <c r="K177"/>
      <c r="L177"/>
      <c r="M177"/>
      <c r="N177"/>
      <c r="O177"/>
      <c r="P177"/>
      <c r="Q177" s="88">
        <f>sijoitusluvan_ehdot_kunnossa</f>
        <v>0</v>
      </c>
      <c r="R177" s="88"/>
      <c r="S177" s="88"/>
      <c r="T177" s="88"/>
      <c r="U177" s="88"/>
      <c r="V177" s="88"/>
      <c r="W177" s="88"/>
      <c r="X177" s="88"/>
    </row>
    <row r="178" spans="1:16383" customHeight="1" ht="15.75">
      <c r="A178"/>
      <c r="B178"/>
      <c r="C178"/>
      <c r="D178"/>
      <c r="E178"/>
      <c r="F178"/>
      <c r="G178"/>
      <c r="H178"/>
      <c r="I178" s="8" t="s">
        <v>66</v>
      </c>
      <c r="J178"/>
      <c r="K178"/>
      <c r="L178"/>
      <c r="M178"/>
      <c r="N178"/>
      <c r="O178"/>
      <c r="P178"/>
      <c r="Q178" s="88">
        <f>varot_koestettu</f>
        <v>0</v>
      </c>
      <c r="R178" s="88"/>
      <c r="S178" s="88"/>
      <c r="T178" s="88"/>
      <c r="U178" s="88"/>
      <c r="V178" s="88"/>
      <c r="W178" s="88"/>
      <c r="X178" s="88"/>
    </row>
    <row r="179" spans="1:16383" customHeight="1" ht="15.75">
      <c r="A179"/>
      <c r="B179"/>
      <c r="C179"/>
      <c r="D179"/>
      <c r="E179"/>
      <c r="F179"/>
      <c r="G179"/>
      <c r="H179"/>
      <c r="I179" s="8" t="s">
        <v>67</v>
      </c>
      <c r="J179"/>
      <c r="K179"/>
      <c r="L179"/>
      <c r="M179"/>
      <c r="N179"/>
      <c r="O179"/>
      <c r="P179"/>
      <c r="Q179" s="88">
        <f>varojen_apuohjaus</f>
        <v>0</v>
      </c>
      <c r="R179" s="88"/>
      <c r="S179" s="88"/>
      <c r="T179" s="88"/>
      <c r="U179" s="88"/>
      <c r="V179" s="88"/>
      <c r="W179" s="88"/>
      <c r="X179" s="88"/>
    </row>
    <row r="180" spans="1:16383" customHeight="1" ht="15.75">
      <c r="A180"/>
      <c r="B180"/>
      <c r="C180"/>
      <c r="D180"/>
      <c r="E180"/>
      <c r="F180"/>
      <c r="G180"/>
      <c r="H180"/>
      <c r="I180" s="8" t="s">
        <v>68</v>
      </c>
      <c r="J180"/>
      <c r="K180"/>
      <c r="L180"/>
      <c r="M180"/>
      <c r="N180"/>
      <c r="O180"/>
      <c r="P180"/>
      <c r="Q180" s="88">
        <f>turva_automaatio</f>
        <v>0</v>
      </c>
      <c r="R180" s="88"/>
      <c r="S180" s="88"/>
      <c r="T180" s="88"/>
      <c r="U180" s="88"/>
      <c r="V180" s="88"/>
      <c r="W180" s="88"/>
      <c r="X180" s="88"/>
    </row>
    <row r="181" spans="1:16383" customHeight="1" ht="15.75">
      <c r="A181"/>
      <c r="B181"/>
      <c r="C181"/>
      <c r="D181"/>
      <c r="E181"/>
      <c r="F181"/>
      <c r="G181"/>
      <c r="H181"/>
      <c r="I181" s="8" t="s">
        <v>69</v>
      </c>
      <c r="J181"/>
      <c r="K181"/>
      <c r="L181"/>
      <c r="M181"/>
      <c r="N181"/>
      <c r="O181"/>
      <c r="P181"/>
      <c r="Q181" s="88">
        <f>halytys_ja_varmistuslaitteet</f>
        <v>0</v>
      </c>
      <c r="R181" s="88"/>
      <c r="S181" s="88"/>
      <c r="T181" s="88"/>
      <c r="U181" s="88"/>
      <c r="V181" s="88"/>
      <c r="W181" s="88"/>
      <c r="X181" s="88"/>
    </row>
    <row r="182" spans="1:16383" customHeight="1" ht="15.75">
      <c r="A182"/>
      <c r="B182"/>
      <c r="C182"/>
      <c r="D182"/>
      <c r="E182"/>
      <c r="F182"/>
      <c r="G182"/>
      <c r="H182"/>
      <c r="I182" s="8" t="s">
        <v>70</v>
      </c>
      <c r="J182"/>
      <c r="K182"/>
      <c r="L182"/>
      <c r="M182"/>
      <c r="N182"/>
      <c r="O182"/>
      <c r="P182"/>
      <c r="Q182" s="88">
        <f>kayttoarvot_sallitut</f>
        <v>0</v>
      </c>
      <c r="R182" s="88"/>
      <c r="S182" s="88"/>
      <c r="T182" s="88"/>
      <c r="U182" s="88"/>
      <c r="V182" s="88"/>
      <c r="W182" s="88"/>
      <c r="X182" s="88"/>
    </row>
    <row r="183" spans="1:16383" customHeight="1" ht="15.75">
      <c r="A183"/>
      <c r="B183"/>
      <c r="C183"/>
      <c r="D183"/>
      <c r="E183"/>
      <c r="F183"/>
      <c r="G183"/>
      <c r="H183"/>
      <c r="I183" s="8" t="s">
        <v>71</v>
      </c>
      <c r="J183"/>
      <c r="K183"/>
      <c r="L183"/>
      <c r="M183"/>
      <c r="N183"/>
      <c r="O183"/>
      <c r="P183"/>
      <c r="Q183" s="88">
        <f>yleistarkastus</f>
        <v>0</v>
      </c>
      <c r="R183" s="88"/>
      <c r="S183" s="88"/>
      <c r="T183" s="88"/>
      <c r="U183" s="88"/>
      <c r="V183" s="88"/>
      <c r="W183" s="88"/>
      <c r="X183" s="88"/>
    </row>
    <row r="184" spans="1:16383" customHeight="1" ht="15.75">
      <c r="A184"/>
      <c r="B184"/>
      <c r="C184"/>
      <c r="D184"/>
      <c r="E184"/>
      <c r="F184"/>
      <c r="G184"/>
      <c r="H184"/>
      <c r="I184" s="8" t="s">
        <v>72</v>
      </c>
      <c r="J184"/>
      <c r="K184"/>
      <c r="L184"/>
      <c r="M184"/>
      <c r="N184"/>
      <c r="O184"/>
      <c r="P184"/>
      <c r="Q184" s="88">
        <f>varusteet</f>
        <v>0</v>
      </c>
      <c r="R184" s="88"/>
      <c r="S184" s="88"/>
      <c r="T184" s="88"/>
      <c r="U184" s="88"/>
      <c r="V184" s="88"/>
      <c r="W184" s="88"/>
      <c r="X184" s="88"/>
    </row>
    <row r="185" spans="1:16383" customHeight="1" ht="15.75">
      <c r="A185"/>
      <c r="B185"/>
      <c r="C185"/>
      <c r="D185"/>
      <c r="E185"/>
      <c r="F185"/>
      <c r="G185"/>
      <c r="H185"/>
      <c r="I185" s="8" t="s">
        <v>73</v>
      </c>
      <c r="J185"/>
      <c r="K185"/>
      <c r="L185"/>
      <c r="M185"/>
      <c r="N185"/>
      <c r="O185"/>
      <c r="P185"/>
      <c r="Q185" s="88">
        <f>eristeet</f>
        <v>0</v>
      </c>
      <c r="R185" s="88"/>
      <c r="S185" s="88"/>
      <c r="T185" s="88"/>
      <c r="U185" s="88"/>
      <c r="V185" s="88"/>
      <c r="W185" s="88"/>
      <c r="X185" s="88"/>
    </row>
    <row r="186" spans="1:16383" customHeight="1" ht="15.75">
      <c r="A186"/>
      <c r="B186"/>
      <c r="C186"/>
      <c r="D186"/>
      <c r="E186"/>
      <c r="F186"/>
      <c r="G186"/>
      <c r="H186"/>
      <c r="I186" s="8" t="s">
        <v>74</v>
      </c>
      <c r="J186"/>
      <c r="K186"/>
      <c r="L186"/>
      <c r="M186"/>
      <c r="N186"/>
      <c r="O186"/>
      <c r="P186"/>
      <c r="Q186" s="88">
        <f>pi_kaavio</f>
        <v>0</v>
      </c>
      <c r="R186" s="88"/>
      <c r="S186" s="88"/>
      <c r="T186" s="88"/>
      <c r="U186" s="88"/>
      <c r="V186" s="88"/>
      <c r="W186" s="88"/>
      <c r="X186" s="88"/>
    </row>
    <row r="187" spans="1:16383" customHeight="1" ht="15.75">
      <c r="A187"/>
      <c r="B187"/>
      <c r="C187"/>
      <c r="D187"/>
      <c r="E187"/>
      <c r="F187"/>
      <c r="G187"/>
      <c r="H187"/>
      <c r="I187" s="8" t="s">
        <v>75</v>
      </c>
      <c r="J187"/>
      <c r="K187"/>
      <c r="L187"/>
      <c r="M187"/>
      <c r="N187"/>
      <c r="O187"/>
      <c r="P187"/>
      <c r="Q187" s="88">
        <f>kaytto_ja_kp_ohjeet</f>
        <v>0</v>
      </c>
      <c r="R187" s="88"/>
      <c r="S187" s="88"/>
      <c r="T187" s="88"/>
      <c r="U187" s="88"/>
      <c r="V187" s="88"/>
      <c r="W187" s="88"/>
      <c r="X187" s="88"/>
    </row>
    <row r="188" spans="1:16383" customHeight="1" ht="15.75">
      <c r="A188"/>
      <c r="B188"/>
      <c r="C188"/>
      <c r="D188"/>
      <c r="E188"/>
      <c r="F188" t="s">
        <v>76</v>
      </c>
      <c r="G188"/>
      <c r="H188"/>
      <c r="I188" s="8" t="s">
        <v>77</v>
      </c>
      <c r="J188"/>
      <c r="K188"/>
      <c r="L188"/>
      <c r="M188"/>
      <c r="N188"/>
      <c r="O188"/>
      <c r="P188"/>
      <c r="Q188" s="88">
        <f>korjausdokumentit</f>
        <v>0</v>
      </c>
      <c r="R188" s="88"/>
      <c r="S188" s="88"/>
      <c r="T188" s="88"/>
      <c r="U188" s="88"/>
      <c r="V188" s="88"/>
      <c r="W188" s="88"/>
      <c r="X188" s="88"/>
    </row>
    <row r="189" spans="1:16383" customHeight="1" ht="15.75">
      <c r="A189"/>
      <c r="B189"/>
      <c r="C189"/>
      <c r="D189"/>
      <c r="E189"/>
      <c r="F189"/>
      <c r="G189"/>
      <c r="H189"/>
      <c r="I189" s="8" t="s">
        <v>78</v>
      </c>
      <c r="J189"/>
      <c r="K189"/>
      <c r="L189"/>
      <c r="M189"/>
      <c r="N189"/>
      <c r="O189"/>
      <c r="P189"/>
      <c r="Q189" s="88">
        <f>kayton_valvojat</f>
        <v>0</v>
      </c>
      <c r="R189" s="88"/>
      <c r="S189" s="88"/>
      <c r="T189" s="88"/>
      <c r="U189" s="88"/>
      <c r="V189" s="88"/>
      <c r="W189" s="88"/>
      <c r="X189" s="88"/>
    </row>
    <row r="190" spans="1:16383" customHeight="1" ht="15.75">
      <c r="A190"/>
      <c r="B190"/>
      <c r="C190"/>
      <c r="D190"/>
      <c r="E190"/>
      <c r="F190"/>
      <c r="G190"/>
      <c r="H190"/>
      <c r="I190" s="8" t="s">
        <v>79</v>
      </c>
      <c r="J190"/>
      <c r="K190"/>
      <c r="L190"/>
      <c r="M190"/>
      <c r="N190"/>
      <c r="O190"/>
      <c r="P190"/>
      <c r="Q190" s="89">
        <f>putkistot</f>
        <v>0</v>
      </c>
      <c r="R190" s="89"/>
      <c r="S190" s="89"/>
      <c r="T190" s="89"/>
      <c r="U190" s="89"/>
      <c r="V190" s="89"/>
      <c r="W190" s="89"/>
      <c r="X190" s="89"/>
    </row>
    <row r="191" spans="1:16383" customHeight="1" ht="15.75">
      <c r="A191"/>
      <c r="B191"/>
      <c r="C191"/>
      <c r="D191"/>
      <c r="E191"/>
      <c r="F191"/>
      <c r="G191"/>
      <c r="H191"/>
      <c r="I191" s="27" t="s">
        <v>80</v>
      </c>
      <c r="J191" s="27"/>
      <c r="K191" s="27"/>
      <c r="L191" s="27"/>
      <c r="M191" s="27"/>
      <c r="N191" s="27"/>
      <c r="O191" s="27"/>
      <c r="P191" s="27"/>
      <c r="Q191" s="90">
        <f>virumisalueen_putkistot</f>
        <v>0</v>
      </c>
      <c r="R191" s="101"/>
      <c r="S191" s="101"/>
      <c r="T191" s="101"/>
      <c r="U191" s="101"/>
      <c r="V191" s="101"/>
      <c r="W191" s="101"/>
      <c r="X191" s="118"/>
    </row>
    <row r="192" spans="1:16383" customHeight="1" ht="15.75">
      <c r="A192"/>
      <c r="B192"/>
      <c r="C192"/>
      <c r="D192"/>
      <c r="E192"/>
      <c r="F192"/>
      <c r="G192"/>
      <c r="H192"/>
      <c r="I192" s="27"/>
      <c r="J192" s="27"/>
      <c r="K192" s="27"/>
      <c r="L192" s="27"/>
      <c r="M192" s="27"/>
      <c r="N192" s="27"/>
      <c r="O192" s="27"/>
      <c r="P192" s="27"/>
      <c r="Q192" s="91"/>
      <c r="R192" s="102"/>
      <c r="S192" s="102"/>
      <c r="T192" s="102"/>
      <c r="U192" s="102"/>
      <c r="V192" s="102"/>
      <c r="W192" s="102"/>
      <c r="X192" s="119"/>
    </row>
    <row r="193" spans="1:16383" customHeight="1" ht="10.5">
      <c r="A193"/>
      <c r="B193"/>
      <c r="C193"/>
      <c r="D193"/>
      <c r="E193"/>
      <c r="F193"/>
      <c r="G193"/>
      <c r="H193"/>
      <c r="I193" s="8"/>
      <c r="J193"/>
      <c r="K193"/>
      <c r="L193"/>
      <c r="M193"/>
      <c r="N193"/>
      <c r="O193"/>
      <c r="P193"/>
      <c r="Q193" s="92"/>
      <c r="R193" s="92"/>
      <c r="S193" s="92"/>
      <c r="T193" s="92"/>
      <c r="U193" s="92"/>
      <c r="V193" s="92"/>
      <c r="W193" s="92"/>
      <c r="X193" s="92"/>
    </row>
    <row r="194" spans="1:16383" customHeight="1" ht="15.75">
      <c r="A194" s="1" t="s">
        <v>81</v>
      </c>
      <c r="B194"/>
      <c r="C194"/>
      <c r="D194"/>
      <c r="E194"/>
      <c r="F194"/>
      <c r="G194"/>
      <c r="H194"/>
      <c r="I194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</row>
    <row r="195" spans="1:16383" customHeight="1" ht="15.75">
      <c r="A195" s="20">
        <f>kayttotarkastus_huomiot</f>
        <v>0</v>
      </c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</row>
    <row r="196" spans="1:16383" customHeight="1" ht="15.7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</row>
    <row r="197" spans="1:16383" customHeight="1" ht="15.7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</row>
    <row r="198" spans="1:16383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</row>
    <row r="199" spans="1:16383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</row>
    <row r="200" spans="1:16383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</row>
    <row r="201" spans="1:16383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</row>
    <row r="202" spans="1:16383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</row>
    <row r="203" spans="1:1638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</row>
    <row r="204" spans="1:16383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</row>
    <row r="205" spans="1:16383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</row>
    <row r="206" spans="1:16383" customHeight="1" ht="10.5">
      <c r="A206"/>
      <c r="B206"/>
      <c r="C206"/>
      <c r="D206"/>
      <c r="E206"/>
      <c r="F206"/>
      <c r="G206"/>
      <c r="H206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</row>
    <row r="207" spans="1:16383" s="10" customFormat="1">
      <c r="A207" s="10">
        <f>kayttotarkastus_yleiskuva.description</f>
        <v>0</v>
      </c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>
        <f>varoventtiili_koestus_kuva.description</f>
        <v>0</v>
      </c>
      <c r="Z207" s="10">
        <f>varoventtiili_koestus_kuva.description</f>
        <v>0</v>
      </c>
      <c r="AA207" s="10">
        <f>varoventtiili_koestus_kuva.description</f>
        <v>0</v>
      </c>
      <c r="AB207" s="10">
        <f>varoventtiili_koestus_kuva.description</f>
        <v>0</v>
      </c>
      <c r="AC207" s="10">
        <f>varoventtiili_koestus_kuva.description</f>
        <v>0</v>
      </c>
      <c r="AD207" s="10">
        <f>varoventtiili_koestus_kuva.description</f>
        <v>0</v>
      </c>
      <c r="AE207" s="10">
        <f>varoventtiili_koestus_kuva.description</f>
        <v>0</v>
      </c>
      <c r="AF207" s="10">
        <f>varoventtiili_koestus_kuva.description</f>
        <v>0</v>
      </c>
      <c r="AG207" s="10">
        <f>varoventtiili_koestus_kuva.description</f>
        <v>0</v>
      </c>
      <c r="AH207" s="10">
        <f>varoventtiili_koestus_kuva.description</f>
        <v>0</v>
      </c>
      <c r="AI207" s="10">
        <f>varoventtiili_koestus_kuva.description</f>
        <v>0</v>
      </c>
      <c r="AJ207" s="10">
        <f>varoventtiili_koestus_kuva.description</f>
        <v>0</v>
      </c>
      <c r="AK207" s="10">
        <f>varoventtiili_koestus_kuva.description</f>
        <v>0</v>
      </c>
      <c r="AL207" s="10">
        <f>varoventtiili_koestus_kuva.description</f>
        <v>0</v>
      </c>
      <c r="AM207" s="10">
        <f>varoventtiili_koestus_kuva.description</f>
        <v>0</v>
      </c>
      <c r="AN207" s="10">
        <f>varoventtiili_koestus_kuva.description</f>
        <v>0</v>
      </c>
      <c r="AO207" s="10">
        <f>varoventtiili_koestus_kuva.description</f>
        <v>0</v>
      </c>
      <c r="AP207" s="10">
        <f>varoventtiili_koestus_kuva.description</f>
        <v>0</v>
      </c>
      <c r="AQ207" s="10">
        <f>varoventtiili_koestus_kuva.description</f>
        <v>0</v>
      </c>
      <c r="AR207" s="10">
        <f>varoventtiili_koestus_kuva.description</f>
        <v>0</v>
      </c>
      <c r="AS207" s="10">
        <f>varoventtiili_koestus_kuva.description</f>
        <v>0</v>
      </c>
      <c r="AT207" s="10">
        <f>varoventtiili_koestus_kuva.description</f>
        <v>0</v>
      </c>
      <c r="AU207" s="10">
        <f>varoventtiili_koestus_kuva.description</f>
        <v>0</v>
      </c>
      <c r="AV207" s="10">
        <f>varoventtiili_koestus_kuva.description</f>
        <v>0</v>
      </c>
      <c r="AW207" s="10">
        <f>varoventtiili_koestus_kuva.description</f>
        <v>0</v>
      </c>
      <c r="AX207" s="10">
        <f>varoventtiili_koestus_kuva.description</f>
        <v>0</v>
      </c>
      <c r="AY207" s="10">
        <f>varoventtiili_koestus_kuva.description</f>
        <v>0</v>
      </c>
      <c r="AZ207" s="10">
        <f>varoventtiili_koestus_kuva.description</f>
        <v>0</v>
      </c>
      <c r="BA207" s="10">
        <f>varoventtiili_koestus_kuva.description</f>
        <v>0</v>
      </c>
      <c r="BB207" s="10">
        <f>varoventtiili_koestus_kuva.description</f>
        <v>0</v>
      </c>
      <c r="BC207" s="10">
        <f>varoventtiili_koestus_kuva.description</f>
        <v>0</v>
      </c>
      <c r="BD207" s="10">
        <f>varoventtiili_koestus_kuva.description</f>
        <v>0</v>
      </c>
      <c r="BE207" s="10">
        <f>varoventtiili_koestus_kuva.description</f>
        <v>0</v>
      </c>
      <c r="BF207" s="10">
        <f>varoventtiili_koestus_kuva.description</f>
        <v>0</v>
      </c>
      <c r="BG207" s="10">
        <f>varoventtiili_koestus_kuva.description</f>
        <v>0</v>
      </c>
      <c r="BH207" s="10">
        <f>varoventtiili_koestus_kuva.description</f>
        <v>0</v>
      </c>
      <c r="BI207" s="10">
        <f>varoventtiili_koestus_kuva.description</f>
        <v>0</v>
      </c>
      <c r="BJ207" s="10">
        <f>varoventtiili_koestus_kuva.description</f>
        <v>0</v>
      </c>
      <c r="BK207" s="10">
        <f>varoventtiili_koestus_kuva.description</f>
        <v>0</v>
      </c>
      <c r="BL207" s="10">
        <f>varoventtiili_koestus_kuva.description</f>
        <v>0</v>
      </c>
      <c r="BM207" s="10">
        <f>varoventtiili_koestus_kuva.description</f>
        <v>0</v>
      </c>
      <c r="BN207" s="10">
        <f>varoventtiili_koestus_kuva.description</f>
        <v>0</v>
      </c>
      <c r="BO207" s="10">
        <f>varoventtiili_koestus_kuva.description</f>
        <v>0</v>
      </c>
      <c r="BP207" s="10">
        <f>varoventtiili_koestus_kuva.description</f>
        <v>0</v>
      </c>
      <c r="BQ207" s="10">
        <f>varoventtiili_koestus_kuva.description</f>
        <v>0</v>
      </c>
      <c r="BR207" s="10">
        <f>varoventtiili_koestus_kuva.description</f>
        <v>0</v>
      </c>
      <c r="BS207" s="10">
        <f>varoventtiili_koestus_kuva.description</f>
        <v>0</v>
      </c>
      <c r="BT207" s="10">
        <f>varoventtiili_koestus_kuva.description</f>
        <v>0</v>
      </c>
      <c r="BU207" s="10">
        <f>varoventtiili_koestus_kuva.description</f>
        <v>0</v>
      </c>
      <c r="BV207" s="10">
        <f>varoventtiili_koestus_kuva.description</f>
        <v>0</v>
      </c>
      <c r="BW207" s="10">
        <f>varoventtiili_koestus_kuva.description</f>
        <v>0</v>
      </c>
      <c r="BX207" s="10">
        <f>varoventtiili_koestus_kuva.description</f>
        <v>0</v>
      </c>
      <c r="BY207" s="10">
        <f>varoventtiili_koestus_kuva.description</f>
        <v>0</v>
      </c>
      <c r="BZ207" s="10">
        <f>varoventtiili_koestus_kuva.description</f>
        <v>0</v>
      </c>
      <c r="CA207" s="10">
        <f>varoventtiili_koestus_kuva.description</f>
        <v>0</v>
      </c>
      <c r="CB207" s="10">
        <f>varoventtiili_koestus_kuva.description</f>
        <v>0</v>
      </c>
      <c r="CC207" s="10">
        <f>varoventtiili_koestus_kuva.description</f>
        <v>0</v>
      </c>
      <c r="CD207" s="10">
        <f>varoventtiili_koestus_kuva.description</f>
        <v>0</v>
      </c>
      <c r="CE207" s="10">
        <f>varoventtiili_koestus_kuva.description</f>
        <v>0</v>
      </c>
      <c r="CF207" s="10">
        <f>varoventtiili_koestus_kuva.description</f>
        <v>0</v>
      </c>
      <c r="CG207" s="10">
        <f>varoventtiili_koestus_kuva.description</f>
        <v>0</v>
      </c>
      <c r="CH207" s="10">
        <f>varoventtiili_koestus_kuva.description</f>
        <v>0</v>
      </c>
      <c r="CI207" s="10">
        <f>varoventtiili_koestus_kuva.description</f>
        <v>0</v>
      </c>
      <c r="CJ207" s="10">
        <f>varoventtiili_koestus_kuva.description</f>
        <v>0</v>
      </c>
      <c r="CK207" s="10">
        <f>varoventtiili_koestus_kuva.description</f>
        <v>0</v>
      </c>
      <c r="CL207" s="10">
        <f>varoventtiili_koestus_kuva.description</f>
        <v>0</v>
      </c>
      <c r="CM207" s="10">
        <f>varoventtiili_koestus_kuva.description</f>
        <v>0</v>
      </c>
      <c r="CN207" s="10">
        <f>varoventtiili_koestus_kuva.description</f>
        <v>0</v>
      </c>
      <c r="CO207" s="10">
        <f>varoventtiili_koestus_kuva.description</f>
        <v>0</v>
      </c>
      <c r="CP207" s="10">
        <f>varoventtiili_koestus_kuva.description</f>
        <v>0</v>
      </c>
      <c r="CQ207" s="10">
        <f>varoventtiili_koestus_kuva.description</f>
        <v>0</v>
      </c>
      <c r="CR207" s="10">
        <f>varoventtiili_koestus_kuva.description</f>
        <v>0</v>
      </c>
      <c r="CS207" s="10">
        <f>varoventtiili_koestus_kuva.description</f>
        <v>0</v>
      </c>
      <c r="CT207" s="10">
        <f>varoventtiili_koestus_kuva.description</f>
        <v>0</v>
      </c>
      <c r="CU207" s="10">
        <f>varoventtiili_koestus_kuva.description</f>
        <v>0</v>
      </c>
      <c r="CV207" s="10">
        <f>varoventtiili_koestus_kuva.description</f>
        <v>0</v>
      </c>
      <c r="CW207" s="10">
        <f>varoventtiili_koestus_kuva.description</f>
        <v>0</v>
      </c>
      <c r="CX207" s="10">
        <f>varoventtiili_koestus_kuva.description</f>
        <v>0</v>
      </c>
      <c r="CY207" s="10">
        <f>varoventtiili_koestus_kuva.description</f>
        <v>0</v>
      </c>
      <c r="CZ207" s="10">
        <f>varoventtiili_koestus_kuva.description</f>
        <v>0</v>
      </c>
      <c r="DA207" s="10">
        <f>varoventtiili_koestus_kuva.description</f>
        <v>0</v>
      </c>
      <c r="DB207" s="10">
        <f>varoventtiili_koestus_kuva.description</f>
        <v>0</v>
      </c>
      <c r="DC207" s="10">
        <f>varoventtiili_koestus_kuva.description</f>
        <v>0</v>
      </c>
      <c r="DD207" s="10">
        <f>varoventtiili_koestus_kuva.description</f>
        <v>0</v>
      </c>
      <c r="DE207" s="10">
        <f>varoventtiili_koestus_kuva.description</f>
        <v>0</v>
      </c>
      <c r="DF207" s="10">
        <f>varoventtiili_koestus_kuva.description</f>
        <v>0</v>
      </c>
      <c r="DG207" s="10">
        <f>varoventtiili_koestus_kuva.description</f>
        <v>0</v>
      </c>
      <c r="DH207" s="10">
        <f>varoventtiili_koestus_kuva.description</f>
        <v>0</v>
      </c>
      <c r="DI207" s="10">
        <f>varoventtiili_koestus_kuva.description</f>
        <v>0</v>
      </c>
      <c r="DJ207" s="10">
        <f>varoventtiili_koestus_kuva.description</f>
        <v>0</v>
      </c>
      <c r="DK207" s="10">
        <f>varoventtiili_koestus_kuva.description</f>
        <v>0</v>
      </c>
      <c r="DL207" s="10">
        <f>varoventtiili_koestus_kuva.description</f>
        <v>0</v>
      </c>
      <c r="DM207" s="10">
        <f>varoventtiili_koestus_kuva.description</f>
        <v>0</v>
      </c>
      <c r="DN207" s="10">
        <f>varoventtiili_koestus_kuva.description</f>
        <v>0</v>
      </c>
      <c r="DO207" s="10">
        <f>varoventtiili_koestus_kuva.description</f>
        <v>0</v>
      </c>
      <c r="DP207" s="10">
        <f>varoventtiili_koestus_kuva.description</f>
        <v>0</v>
      </c>
      <c r="DQ207" s="10">
        <f>varoventtiili_koestus_kuva.description</f>
        <v>0</v>
      </c>
      <c r="DR207" s="10">
        <f>varoventtiili_koestus_kuva.description</f>
        <v>0</v>
      </c>
      <c r="DS207" s="10">
        <f>varoventtiili_koestus_kuva.description</f>
        <v>0</v>
      </c>
      <c r="DT207" s="10">
        <f>varoventtiili_koestus_kuva.description</f>
        <v>0</v>
      </c>
      <c r="DU207" s="10">
        <f>varoventtiili_koestus_kuva.description</f>
        <v>0</v>
      </c>
      <c r="DV207" s="10">
        <f>varoventtiili_koestus_kuva.description</f>
        <v>0</v>
      </c>
      <c r="DW207" s="10">
        <f>varoventtiili_koestus_kuva.description</f>
        <v>0</v>
      </c>
      <c r="DX207" s="10">
        <f>varoventtiili_koestus_kuva.description</f>
        <v>0</v>
      </c>
      <c r="DY207" s="10">
        <f>varoventtiili_koestus_kuva.description</f>
        <v>0</v>
      </c>
      <c r="DZ207" s="10">
        <f>varoventtiili_koestus_kuva.description</f>
        <v>0</v>
      </c>
      <c r="EA207" s="10">
        <f>varoventtiili_koestus_kuva.description</f>
        <v>0</v>
      </c>
      <c r="EB207" s="10">
        <f>varoventtiili_koestus_kuva.description</f>
        <v>0</v>
      </c>
      <c r="EC207" s="10">
        <f>varoventtiili_koestus_kuva.description</f>
        <v>0</v>
      </c>
      <c r="ED207" s="10">
        <f>varoventtiili_koestus_kuva.description</f>
        <v>0</v>
      </c>
      <c r="EE207" s="10">
        <f>varoventtiili_koestus_kuva.description</f>
        <v>0</v>
      </c>
      <c r="EF207" s="10">
        <f>varoventtiili_koestus_kuva.description</f>
        <v>0</v>
      </c>
      <c r="EG207" s="10">
        <f>varoventtiili_koestus_kuva.description</f>
        <v>0</v>
      </c>
      <c r="EH207" s="10">
        <f>varoventtiili_koestus_kuva.description</f>
        <v>0</v>
      </c>
      <c r="EI207" s="10">
        <f>varoventtiili_koestus_kuva.description</f>
        <v>0</v>
      </c>
      <c r="EJ207" s="10">
        <f>varoventtiili_koestus_kuva.description</f>
        <v>0</v>
      </c>
      <c r="EK207" s="10">
        <f>varoventtiili_koestus_kuva.description</f>
        <v>0</v>
      </c>
      <c r="EL207" s="10">
        <f>varoventtiili_koestus_kuva.description</f>
        <v>0</v>
      </c>
      <c r="EM207" s="10">
        <f>varoventtiili_koestus_kuva.description</f>
        <v>0</v>
      </c>
      <c r="EN207" s="10">
        <f>varoventtiili_koestus_kuva.description</f>
        <v>0</v>
      </c>
      <c r="EO207" s="10">
        <f>varoventtiili_koestus_kuva.description</f>
        <v>0</v>
      </c>
      <c r="EP207" s="10">
        <f>varoventtiili_koestus_kuva.description</f>
        <v>0</v>
      </c>
      <c r="EQ207" s="10">
        <f>varoventtiili_koestus_kuva.description</f>
        <v>0</v>
      </c>
      <c r="ER207" s="10">
        <f>varoventtiili_koestus_kuva.description</f>
        <v>0</v>
      </c>
      <c r="ES207" s="10">
        <f>varoventtiili_koestus_kuva.description</f>
        <v>0</v>
      </c>
      <c r="ET207" s="10">
        <f>varoventtiili_koestus_kuva.description</f>
        <v>0</v>
      </c>
      <c r="EU207" s="10">
        <f>varoventtiili_koestus_kuva.description</f>
        <v>0</v>
      </c>
      <c r="EV207" s="10">
        <f>varoventtiili_koestus_kuva.description</f>
        <v>0</v>
      </c>
      <c r="EW207" s="10">
        <f>varoventtiili_koestus_kuva.description</f>
        <v>0</v>
      </c>
      <c r="EX207" s="10">
        <f>varoventtiili_koestus_kuva.description</f>
        <v>0</v>
      </c>
      <c r="EY207" s="10">
        <f>varoventtiili_koestus_kuva.description</f>
        <v>0</v>
      </c>
      <c r="EZ207" s="10">
        <f>varoventtiili_koestus_kuva.description</f>
        <v>0</v>
      </c>
      <c r="FA207" s="10">
        <f>varoventtiili_koestus_kuva.description</f>
        <v>0</v>
      </c>
      <c r="FB207" s="10">
        <f>varoventtiili_koestus_kuva.description</f>
        <v>0</v>
      </c>
      <c r="FC207" s="10">
        <f>varoventtiili_koestus_kuva.description</f>
        <v>0</v>
      </c>
      <c r="FD207" s="10">
        <f>varoventtiili_koestus_kuva.description</f>
        <v>0</v>
      </c>
      <c r="FE207" s="10">
        <f>varoventtiili_koestus_kuva.description</f>
        <v>0</v>
      </c>
      <c r="FF207" s="10">
        <f>varoventtiili_koestus_kuva.description</f>
        <v>0</v>
      </c>
      <c r="FG207" s="10">
        <f>varoventtiili_koestus_kuva.description</f>
        <v>0</v>
      </c>
      <c r="FH207" s="10">
        <f>varoventtiili_koestus_kuva.description</f>
        <v>0</v>
      </c>
      <c r="FI207" s="10">
        <f>varoventtiili_koestus_kuva.description</f>
        <v>0</v>
      </c>
      <c r="FJ207" s="10">
        <f>varoventtiili_koestus_kuva.description</f>
        <v>0</v>
      </c>
      <c r="FK207" s="10">
        <f>varoventtiili_koestus_kuva.description</f>
        <v>0</v>
      </c>
      <c r="FL207" s="10">
        <f>varoventtiili_koestus_kuva.description</f>
        <v>0</v>
      </c>
      <c r="FM207" s="10">
        <f>varoventtiili_koestus_kuva.description</f>
        <v>0</v>
      </c>
      <c r="FN207" s="10">
        <f>varoventtiili_koestus_kuva.description</f>
        <v>0</v>
      </c>
      <c r="FO207" s="10">
        <f>varoventtiili_koestus_kuva.description</f>
        <v>0</v>
      </c>
      <c r="FP207" s="10">
        <f>varoventtiili_koestus_kuva.description</f>
        <v>0</v>
      </c>
      <c r="FQ207" s="10">
        <f>varoventtiili_koestus_kuva.description</f>
        <v>0</v>
      </c>
      <c r="FR207" s="10">
        <f>varoventtiili_koestus_kuva.description</f>
        <v>0</v>
      </c>
      <c r="FS207" s="10">
        <f>varoventtiili_koestus_kuva.description</f>
        <v>0</v>
      </c>
      <c r="FT207" s="10">
        <f>varoventtiili_koestus_kuva.description</f>
        <v>0</v>
      </c>
      <c r="FU207" s="10">
        <f>varoventtiili_koestus_kuva.description</f>
        <v>0</v>
      </c>
      <c r="FV207" s="10">
        <f>varoventtiili_koestus_kuva.description</f>
        <v>0</v>
      </c>
      <c r="FW207" s="10">
        <f>varoventtiili_koestus_kuva.description</f>
        <v>0</v>
      </c>
      <c r="FX207" s="10">
        <f>varoventtiili_koestus_kuva.description</f>
        <v>0</v>
      </c>
      <c r="FY207" s="10">
        <f>varoventtiili_koestus_kuva.description</f>
        <v>0</v>
      </c>
      <c r="FZ207" s="10">
        <f>varoventtiili_koestus_kuva.description</f>
        <v>0</v>
      </c>
      <c r="GA207" s="10">
        <f>varoventtiili_koestus_kuva.description</f>
        <v>0</v>
      </c>
      <c r="GB207" s="10">
        <f>varoventtiili_koestus_kuva.description</f>
        <v>0</v>
      </c>
      <c r="GC207" s="10">
        <f>varoventtiili_koestus_kuva.description</f>
        <v>0</v>
      </c>
      <c r="GD207" s="10">
        <f>varoventtiili_koestus_kuva.description</f>
        <v>0</v>
      </c>
      <c r="GE207" s="10">
        <f>varoventtiili_koestus_kuva.description</f>
        <v>0</v>
      </c>
      <c r="GF207" s="10">
        <f>varoventtiili_koestus_kuva.description</f>
        <v>0</v>
      </c>
      <c r="GG207" s="10">
        <f>varoventtiili_koestus_kuva.description</f>
        <v>0</v>
      </c>
      <c r="GH207" s="10">
        <f>varoventtiili_koestus_kuva.description</f>
        <v>0</v>
      </c>
      <c r="GI207" s="10">
        <f>varoventtiili_koestus_kuva.description</f>
        <v>0</v>
      </c>
      <c r="GJ207" s="10">
        <f>varoventtiili_koestus_kuva.description</f>
        <v>0</v>
      </c>
      <c r="GK207" s="10">
        <f>varoventtiili_koestus_kuva.description</f>
        <v>0</v>
      </c>
      <c r="GL207" s="10">
        <f>varoventtiili_koestus_kuva.description</f>
        <v>0</v>
      </c>
      <c r="GM207" s="10">
        <f>varoventtiili_koestus_kuva.description</f>
        <v>0</v>
      </c>
      <c r="GN207" s="10">
        <f>varoventtiili_koestus_kuva.description</f>
        <v>0</v>
      </c>
      <c r="GO207" s="10">
        <f>varoventtiili_koestus_kuva.description</f>
        <v>0</v>
      </c>
      <c r="GP207" s="10">
        <f>varoventtiili_koestus_kuva.description</f>
        <v>0</v>
      </c>
      <c r="GQ207" s="10">
        <f>varoventtiili_koestus_kuva.description</f>
        <v>0</v>
      </c>
      <c r="GR207" s="10">
        <f>varoventtiili_koestus_kuva.description</f>
        <v>0</v>
      </c>
      <c r="GS207" s="10">
        <f>varoventtiili_koestus_kuva.description</f>
        <v>0</v>
      </c>
      <c r="GT207" s="10">
        <f>varoventtiili_koestus_kuva.description</f>
        <v>0</v>
      </c>
      <c r="GU207" s="10">
        <f>varoventtiili_koestus_kuva.description</f>
        <v>0</v>
      </c>
      <c r="GV207" s="10">
        <f>varoventtiili_koestus_kuva.description</f>
        <v>0</v>
      </c>
      <c r="GW207" s="10">
        <f>varoventtiili_koestus_kuva.description</f>
        <v>0</v>
      </c>
      <c r="GX207" s="10">
        <f>varoventtiili_koestus_kuva.description</f>
        <v>0</v>
      </c>
      <c r="GY207" s="10">
        <f>varoventtiili_koestus_kuva.description</f>
        <v>0</v>
      </c>
      <c r="GZ207" s="10">
        <f>varoventtiili_koestus_kuva.description</f>
        <v>0</v>
      </c>
      <c r="HA207" s="10">
        <f>varoventtiili_koestus_kuva.description</f>
        <v>0</v>
      </c>
      <c r="HB207" s="10">
        <f>varoventtiili_koestus_kuva.description</f>
        <v>0</v>
      </c>
      <c r="HC207" s="10">
        <f>varoventtiili_koestus_kuva.description</f>
        <v>0</v>
      </c>
      <c r="HD207" s="10">
        <f>varoventtiili_koestus_kuva.description</f>
        <v>0</v>
      </c>
      <c r="HE207" s="10">
        <f>varoventtiili_koestus_kuva.description</f>
        <v>0</v>
      </c>
      <c r="HF207" s="10">
        <f>varoventtiili_koestus_kuva.description</f>
        <v>0</v>
      </c>
      <c r="HG207" s="10">
        <f>varoventtiili_koestus_kuva.description</f>
        <v>0</v>
      </c>
      <c r="HH207" s="10">
        <f>varoventtiili_koestus_kuva.description</f>
        <v>0</v>
      </c>
      <c r="HI207" s="10">
        <f>varoventtiili_koestus_kuva.description</f>
        <v>0</v>
      </c>
      <c r="HJ207" s="10">
        <f>varoventtiili_koestus_kuva.description</f>
        <v>0</v>
      </c>
      <c r="HK207" s="10">
        <f>varoventtiili_koestus_kuva.description</f>
        <v>0</v>
      </c>
      <c r="HL207" s="10">
        <f>varoventtiili_koestus_kuva.description</f>
        <v>0</v>
      </c>
      <c r="HM207" s="10">
        <f>varoventtiili_koestus_kuva.description</f>
        <v>0</v>
      </c>
      <c r="HN207" s="10">
        <f>varoventtiili_koestus_kuva.description</f>
        <v>0</v>
      </c>
      <c r="HO207" s="10">
        <f>varoventtiili_koestus_kuva.description</f>
        <v>0</v>
      </c>
      <c r="HP207" s="10">
        <f>varoventtiili_koestus_kuva.description</f>
        <v>0</v>
      </c>
      <c r="HQ207" s="10">
        <f>varoventtiili_koestus_kuva.description</f>
        <v>0</v>
      </c>
      <c r="HR207" s="10">
        <f>varoventtiili_koestus_kuva.description</f>
        <v>0</v>
      </c>
      <c r="HS207" s="10">
        <f>varoventtiili_koestus_kuva.description</f>
        <v>0</v>
      </c>
      <c r="HT207" s="10">
        <f>varoventtiili_koestus_kuva.description</f>
        <v>0</v>
      </c>
      <c r="HU207" s="10">
        <f>varoventtiili_koestus_kuva.description</f>
        <v>0</v>
      </c>
      <c r="HV207" s="10">
        <f>varoventtiili_koestus_kuva.description</f>
        <v>0</v>
      </c>
      <c r="HW207" s="10">
        <f>varoventtiili_koestus_kuva.description</f>
        <v>0</v>
      </c>
      <c r="HX207" s="10">
        <f>varoventtiili_koestus_kuva.description</f>
        <v>0</v>
      </c>
      <c r="HY207" s="10">
        <f>varoventtiili_koestus_kuva.description</f>
        <v>0</v>
      </c>
      <c r="HZ207" s="10">
        <f>varoventtiili_koestus_kuva.description</f>
        <v>0</v>
      </c>
      <c r="IA207" s="10">
        <f>varoventtiili_koestus_kuva.description</f>
        <v>0</v>
      </c>
      <c r="IB207" s="10">
        <f>varoventtiili_koestus_kuva.description</f>
        <v>0</v>
      </c>
      <c r="IC207" s="10">
        <f>varoventtiili_koestus_kuva.description</f>
        <v>0</v>
      </c>
      <c r="ID207" s="10">
        <f>varoventtiili_koestus_kuva.description</f>
        <v>0</v>
      </c>
      <c r="IE207" s="10">
        <f>varoventtiili_koestus_kuva.description</f>
        <v>0</v>
      </c>
      <c r="IF207" s="10">
        <f>varoventtiili_koestus_kuva.description</f>
        <v>0</v>
      </c>
      <c r="IG207" s="10">
        <f>varoventtiili_koestus_kuva.description</f>
        <v>0</v>
      </c>
      <c r="IH207" s="10">
        <f>varoventtiili_koestus_kuva.description</f>
        <v>0</v>
      </c>
      <c r="II207" s="10">
        <f>varoventtiili_koestus_kuva.description</f>
        <v>0</v>
      </c>
      <c r="IJ207" s="10">
        <f>varoventtiili_koestus_kuva.description</f>
        <v>0</v>
      </c>
      <c r="IK207" s="10">
        <f>varoventtiili_koestus_kuva.description</f>
        <v>0</v>
      </c>
      <c r="IL207" s="10">
        <f>varoventtiili_koestus_kuva.description</f>
        <v>0</v>
      </c>
      <c r="IM207" s="10">
        <f>varoventtiili_koestus_kuva.description</f>
        <v>0</v>
      </c>
      <c r="IN207" s="10">
        <f>varoventtiili_koestus_kuva.description</f>
        <v>0</v>
      </c>
      <c r="IO207" s="10">
        <f>varoventtiili_koestus_kuva.description</f>
        <v>0</v>
      </c>
      <c r="IP207" s="10">
        <f>varoventtiili_koestus_kuva.description</f>
        <v>0</v>
      </c>
      <c r="IQ207" s="10">
        <f>varoventtiili_koestus_kuva.description</f>
        <v>0</v>
      </c>
      <c r="IR207" s="10">
        <f>varoventtiili_koestus_kuva.description</f>
        <v>0</v>
      </c>
      <c r="IS207" s="10">
        <f>varoventtiili_koestus_kuva.description</f>
        <v>0</v>
      </c>
      <c r="IT207" s="10">
        <f>varoventtiili_koestus_kuva.description</f>
        <v>0</v>
      </c>
      <c r="IU207" s="10">
        <f>varoventtiili_koestus_kuva.description</f>
        <v>0</v>
      </c>
      <c r="IV207" s="10">
        <f>varoventtiili_koestus_kuva.description</f>
        <v>0</v>
      </c>
      <c r="IW207" s="10">
        <f>varoventtiili_koestus_kuva.description</f>
        <v>0</v>
      </c>
      <c r="IX207" s="10">
        <f>varoventtiili_koestus_kuva.description</f>
        <v>0</v>
      </c>
      <c r="IY207" s="10">
        <f>varoventtiili_koestus_kuva.description</f>
        <v>0</v>
      </c>
      <c r="IZ207" s="10">
        <f>varoventtiili_koestus_kuva.description</f>
        <v>0</v>
      </c>
      <c r="JA207" s="10">
        <f>varoventtiili_koestus_kuva.description</f>
        <v>0</v>
      </c>
      <c r="JB207" s="10">
        <f>varoventtiili_koestus_kuva.description</f>
        <v>0</v>
      </c>
      <c r="JC207" s="10">
        <f>varoventtiili_koestus_kuva.description</f>
        <v>0</v>
      </c>
      <c r="JD207" s="10">
        <f>varoventtiili_koestus_kuva.description</f>
        <v>0</v>
      </c>
      <c r="JE207" s="10">
        <f>varoventtiili_koestus_kuva.description</f>
        <v>0</v>
      </c>
      <c r="JF207" s="10">
        <f>varoventtiili_koestus_kuva.description</f>
        <v>0</v>
      </c>
      <c r="JG207" s="10">
        <f>varoventtiili_koestus_kuva.description</f>
        <v>0</v>
      </c>
      <c r="JH207" s="10">
        <f>varoventtiili_koestus_kuva.description</f>
        <v>0</v>
      </c>
      <c r="JI207" s="10">
        <f>varoventtiili_koestus_kuva.description</f>
        <v>0</v>
      </c>
      <c r="JJ207" s="10">
        <f>varoventtiili_koestus_kuva.description</f>
        <v>0</v>
      </c>
      <c r="JK207" s="10">
        <f>varoventtiili_koestus_kuva.description</f>
        <v>0</v>
      </c>
      <c r="JL207" s="10">
        <f>varoventtiili_koestus_kuva.description</f>
        <v>0</v>
      </c>
      <c r="JM207" s="10">
        <f>varoventtiili_koestus_kuva.description</f>
        <v>0</v>
      </c>
      <c r="JN207" s="10">
        <f>varoventtiili_koestus_kuva.description</f>
        <v>0</v>
      </c>
      <c r="JO207" s="10">
        <f>varoventtiili_koestus_kuva.description</f>
        <v>0</v>
      </c>
      <c r="JP207" s="10">
        <f>varoventtiili_koestus_kuva.description</f>
        <v>0</v>
      </c>
      <c r="JQ207" s="10">
        <f>varoventtiili_koestus_kuva.description</f>
        <v>0</v>
      </c>
      <c r="JR207" s="10">
        <f>varoventtiili_koestus_kuva.description</f>
        <v>0</v>
      </c>
      <c r="JS207" s="10">
        <f>varoventtiili_koestus_kuva.description</f>
        <v>0</v>
      </c>
      <c r="JT207" s="10">
        <f>varoventtiili_koestus_kuva.description</f>
        <v>0</v>
      </c>
      <c r="JU207" s="10">
        <f>varoventtiili_koestus_kuva.description</f>
        <v>0</v>
      </c>
      <c r="JV207" s="10">
        <f>varoventtiili_koestus_kuva.description</f>
        <v>0</v>
      </c>
      <c r="JW207" s="10">
        <f>varoventtiili_koestus_kuva.description</f>
        <v>0</v>
      </c>
      <c r="JX207" s="10">
        <f>varoventtiili_koestus_kuva.description</f>
        <v>0</v>
      </c>
      <c r="JY207" s="10">
        <f>varoventtiili_koestus_kuva.description</f>
        <v>0</v>
      </c>
      <c r="JZ207" s="10">
        <f>varoventtiili_koestus_kuva.description</f>
        <v>0</v>
      </c>
      <c r="KA207" s="10">
        <f>varoventtiili_koestus_kuva.description</f>
        <v>0</v>
      </c>
      <c r="KB207" s="10">
        <f>varoventtiili_koestus_kuva.description</f>
        <v>0</v>
      </c>
      <c r="KC207" s="10">
        <f>varoventtiili_koestus_kuva.description</f>
        <v>0</v>
      </c>
      <c r="KD207" s="10">
        <f>varoventtiili_koestus_kuva.description</f>
        <v>0</v>
      </c>
      <c r="KE207" s="10">
        <f>varoventtiili_koestus_kuva.description</f>
        <v>0</v>
      </c>
      <c r="KF207" s="10">
        <f>varoventtiili_koestus_kuva.description</f>
        <v>0</v>
      </c>
      <c r="KG207" s="10">
        <f>varoventtiili_koestus_kuva.description</f>
        <v>0</v>
      </c>
      <c r="KH207" s="10">
        <f>varoventtiili_koestus_kuva.description</f>
        <v>0</v>
      </c>
      <c r="KI207" s="10">
        <f>varoventtiili_koestus_kuva.description</f>
        <v>0</v>
      </c>
      <c r="KJ207" s="10">
        <f>varoventtiili_koestus_kuva.description</f>
        <v>0</v>
      </c>
      <c r="KK207" s="10">
        <f>varoventtiili_koestus_kuva.description</f>
        <v>0</v>
      </c>
      <c r="KL207" s="10">
        <f>varoventtiili_koestus_kuva.description</f>
        <v>0</v>
      </c>
      <c r="KM207" s="10">
        <f>varoventtiili_koestus_kuva.description</f>
        <v>0</v>
      </c>
      <c r="KN207" s="10">
        <f>varoventtiili_koestus_kuva.description</f>
        <v>0</v>
      </c>
      <c r="KO207" s="10">
        <f>varoventtiili_koestus_kuva.description</f>
        <v>0</v>
      </c>
      <c r="KP207" s="10">
        <f>varoventtiili_koestus_kuva.description</f>
        <v>0</v>
      </c>
      <c r="KQ207" s="10">
        <f>varoventtiili_koestus_kuva.description</f>
        <v>0</v>
      </c>
      <c r="KR207" s="10">
        <f>varoventtiili_koestus_kuva.description</f>
        <v>0</v>
      </c>
      <c r="KS207" s="10">
        <f>varoventtiili_koestus_kuva.description</f>
        <v>0</v>
      </c>
      <c r="KT207" s="10">
        <f>varoventtiili_koestus_kuva.description</f>
        <v>0</v>
      </c>
      <c r="KU207" s="10">
        <f>varoventtiili_koestus_kuva.description</f>
        <v>0</v>
      </c>
      <c r="KV207" s="10">
        <f>varoventtiili_koestus_kuva.description</f>
        <v>0</v>
      </c>
      <c r="KW207" s="10">
        <f>varoventtiili_koestus_kuva.description</f>
        <v>0</v>
      </c>
      <c r="KX207" s="10">
        <f>varoventtiili_koestus_kuva.description</f>
        <v>0</v>
      </c>
      <c r="KY207" s="10">
        <f>varoventtiili_koestus_kuva.description</f>
        <v>0</v>
      </c>
      <c r="KZ207" s="10">
        <f>varoventtiili_koestus_kuva.description</f>
        <v>0</v>
      </c>
      <c r="LA207" s="10">
        <f>varoventtiili_koestus_kuva.description</f>
        <v>0</v>
      </c>
      <c r="LB207" s="10">
        <f>varoventtiili_koestus_kuva.description</f>
        <v>0</v>
      </c>
      <c r="LC207" s="10">
        <f>varoventtiili_koestus_kuva.description</f>
        <v>0</v>
      </c>
      <c r="LD207" s="10">
        <f>varoventtiili_koestus_kuva.description</f>
        <v>0</v>
      </c>
      <c r="LE207" s="10">
        <f>varoventtiili_koestus_kuva.description</f>
        <v>0</v>
      </c>
      <c r="LF207" s="10">
        <f>varoventtiili_koestus_kuva.description</f>
        <v>0</v>
      </c>
      <c r="LG207" s="10">
        <f>varoventtiili_koestus_kuva.description</f>
        <v>0</v>
      </c>
      <c r="LH207" s="10">
        <f>varoventtiili_koestus_kuva.description</f>
        <v>0</v>
      </c>
      <c r="LI207" s="10">
        <f>varoventtiili_koestus_kuva.description</f>
        <v>0</v>
      </c>
      <c r="LJ207" s="10">
        <f>varoventtiili_koestus_kuva.description</f>
        <v>0</v>
      </c>
      <c r="LK207" s="10">
        <f>varoventtiili_koestus_kuva.description</f>
        <v>0</v>
      </c>
      <c r="LL207" s="10">
        <f>varoventtiili_koestus_kuva.description</f>
        <v>0</v>
      </c>
      <c r="LM207" s="10">
        <f>varoventtiili_koestus_kuva.description</f>
        <v>0</v>
      </c>
      <c r="LN207" s="10">
        <f>varoventtiili_koestus_kuva.description</f>
        <v>0</v>
      </c>
      <c r="LO207" s="10">
        <f>varoventtiili_koestus_kuva.description</f>
        <v>0</v>
      </c>
      <c r="LP207" s="10">
        <f>varoventtiili_koestus_kuva.description</f>
        <v>0</v>
      </c>
      <c r="LQ207" s="10">
        <f>varoventtiili_koestus_kuva.description</f>
        <v>0</v>
      </c>
      <c r="LR207" s="10">
        <f>varoventtiili_koestus_kuva.description</f>
        <v>0</v>
      </c>
      <c r="LS207" s="10">
        <f>varoventtiili_koestus_kuva.description</f>
        <v>0</v>
      </c>
      <c r="LT207" s="10">
        <f>varoventtiili_koestus_kuva.description</f>
        <v>0</v>
      </c>
      <c r="LU207" s="10">
        <f>varoventtiili_koestus_kuva.description</f>
        <v>0</v>
      </c>
      <c r="LV207" s="10">
        <f>varoventtiili_koestus_kuva.description</f>
        <v>0</v>
      </c>
      <c r="LW207" s="10">
        <f>varoventtiili_koestus_kuva.description</f>
        <v>0</v>
      </c>
      <c r="LX207" s="10">
        <f>varoventtiili_koestus_kuva.description</f>
        <v>0</v>
      </c>
      <c r="LY207" s="10">
        <f>varoventtiili_koestus_kuva.description</f>
        <v>0</v>
      </c>
      <c r="LZ207" s="10">
        <f>varoventtiili_koestus_kuva.description</f>
        <v>0</v>
      </c>
      <c r="MA207" s="10">
        <f>varoventtiili_koestus_kuva.description</f>
        <v>0</v>
      </c>
      <c r="MB207" s="10">
        <f>varoventtiili_koestus_kuva.description</f>
        <v>0</v>
      </c>
      <c r="MC207" s="10">
        <f>varoventtiili_koestus_kuva.description</f>
        <v>0</v>
      </c>
      <c r="MD207" s="10">
        <f>varoventtiili_koestus_kuva.description</f>
        <v>0</v>
      </c>
      <c r="ME207" s="10">
        <f>varoventtiili_koestus_kuva.description</f>
        <v>0</v>
      </c>
      <c r="MF207" s="10">
        <f>varoventtiili_koestus_kuva.description</f>
        <v>0</v>
      </c>
      <c r="MG207" s="10">
        <f>varoventtiili_koestus_kuva.description</f>
        <v>0</v>
      </c>
      <c r="MH207" s="10">
        <f>varoventtiili_koestus_kuva.description</f>
        <v>0</v>
      </c>
      <c r="MI207" s="10">
        <f>varoventtiili_koestus_kuva.description</f>
        <v>0</v>
      </c>
      <c r="MJ207" s="10">
        <f>varoventtiili_koestus_kuva.description</f>
        <v>0</v>
      </c>
      <c r="MK207" s="10">
        <f>varoventtiili_koestus_kuva.description</f>
        <v>0</v>
      </c>
      <c r="ML207" s="10">
        <f>varoventtiili_koestus_kuva.description</f>
        <v>0</v>
      </c>
      <c r="MM207" s="10">
        <f>varoventtiili_koestus_kuva.description</f>
        <v>0</v>
      </c>
      <c r="MN207" s="10">
        <f>varoventtiili_koestus_kuva.description</f>
        <v>0</v>
      </c>
      <c r="MO207" s="10">
        <f>varoventtiili_koestus_kuva.description</f>
        <v>0</v>
      </c>
      <c r="MP207" s="10">
        <f>varoventtiili_koestus_kuva.description</f>
        <v>0</v>
      </c>
      <c r="MQ207" s="10">
        <f>varoventtiili_koestus_kuva.description</f>
        <v>0</v>
      </c>
      <c r="MR207" s="10">
        <f>varoventtiili_koestus_kuva.description</f>
        <v>0</v>
      </c>
      <c r="MS207" s="10">
        <f>varoventtiili_koestus_kuva.description</f>
        <v>0</v>
      </c>
      <c r="MT207" s="10">
        <f>varoventtiili_koestus_kuva.description</f>
        <v>0</v>
      </c>
      <c r="MU207" s="10">
        <f>varoventtiili_koestus_kuva.description</f>
        <v>0</v>
      </c>
      <c r="MV207" s="10">
        <f>varoventtiili_koestus_kuva.description</f>
        <v>0</v>
      </c>
      <c r="MW207" s="10">
        <f>varoventtiili_koestus_kuva.description</f>
        <v>0</v>
      </c>
      <c r="MX207" s="10">
        <f>varoventtiili_koestus_kuva.description</f>
        <v>0</v>
      </c>
      <c r="MY207" s="10">
        <f>varoventtiili_koestus_kuva.description</f>
        <v>0</v>
      </c>
      <c r="MZ207" s="10">
        <f>varoventtiili_koestus_kuva.description</f>
        <v>0</v>
      </c>
      <c r="NA207" s="10">
        <f>varoventtiili_koestus_kuva.description</f>
        <v>0</v>
      </c>
      <c r="NB207" s="10">
        <f>varoventtiili_koestus_kuva.description</f>
        <v>0</v>
      </c>
      <c r="NC207" s="10">
        <f>varoventtiili_koestus_kuva.description</f>
        <v>0</v>
      </c>
      <c r="ND207" s="10">
        <f>varoventtiili_koestus_kuva.description</f>
        <v>0</v>
      </c>
      <c r="NE207" s="10">
        <f>varoventtiili_koestus_kuva.description</f>
        <v>0</v>
      </c>
      <c r="NF207" s="10">
        <f>varoventtiili_koestus_kuva.description</f>
        <v>0</v>
      </c>
      <c r="NG207" s="10">
        <f>varoventtiili_koestus_kuva.description</f>
        <v>0</v>
      </c>
      <c r="NH207" s="10">
        <f>varoventtiili_koestus_kuva.description</f>
        <v>0</v>
      </c>
      <c r="NI207" s="10">
        <f>varoventtiili_koestus_kuva.description</f>
        <v>0</v>
      </c>
      <c r="NJ207" s="10">
        <f>varoventtiili_koestus_kuva.description</f>
        <v>0</v>
      </c>
      <c r="NK207" s="10">
        <f>varoventtiili_koestus_kuva.description</f>
        <v>0</v>
      </c>
      <c r="NL207" s="10">
        <f>varoventtiili_koestus_kuva.description</f>
        <v>0</v>
      </c>
      <c r="NM207" s="10">
        <f>varoventtiili_koestus_kuva.description</f>
        <v>0</v>
      </c>
      <c r="NN207" s="10">
        <f>varoventtiili_koestus_kuva.description</f>
        <v>0</v>
      </c>
      <c r="NO207" s="10">
        <f>varoventtiili_koestus_kuva.description</f>
        <v>0</v>
      </c>
      <c r="NP207" s="10">
        <f>varoventtiili_koestus_kuva.description</f>
        <v>0</v>
      </c>
      <c r="NQ207" s="10">
        <f>varoventtiili_koestus_kuva.description</f>
        <v>0</v>
      </c>
      <c r="NR207" s="10">
        <f>varoventtiili_koestus_kuva.description</f>
        <v>0</v>
      </c>
      <c r="NS207" s="10">
        <f>varoventtiili_koestus_kuva.description</f>
        <v>0</v>
      </c>
      <c r="NT207" s="10">
        <f>varoventtiili_koestus_kuva.description</f>
        <v>0</v>
      </c>
      <c r="NU207" s="10">
        <f>varoventtiili_koestus_kuva.description</f>
        <v>0</v>
      </c>
      <c r="NV207" s="10">
        <f>varoventtiili_koestus_kuva.description</f>
        <v>0</v>
      </c>
      <c r="NW207" s="10">
        <f>varoventtiili_koestus_kuva.description</f>
        <v>0</v>
      </c>
      <c r="NX207" s="10">
        <f>varoventtiili_koestus_kuva.description</f>
        <v>0</v>
      </c>
      <c r="NY207" s="10">
        <f>varoventtiili_koestus_kuva.description</f>
        <v>0</v>
      </c>
      <c r="NZ207" s="10">
        <f>varoventtiili_koestus_kuva.description</f>
        <v>0</v>
      </c>
      <c r="OA207" s="10">
        <f>varoventtiili_koestus_kuva.description</f>
        <v>0</v>
      </c>
      <c r="OB207" s="10">
        <f>varoventtiili_koestus_kuva.description</f>
        <v>0</v>
      </c>
      <c r="OC207" s="10">
        <f>varoventtiili_koestus_kuva.description</f>
        <v>0</v>
      </c>
      <c r="OD207" s="10">
        <f>varoventtiili_koestus_kuva.description</f>
        <v>0</v>
      </c>
      <c r="OE207" s="10">
        <f>varoventtiili_koestus_kuva.description</f>
        <v>0</v>
      </c>
      <c r="OF207" s="10">
        <f>varoventtiili_koestus_kuva.description</f>
        <v>0</v>
      </c>
      <c r="OG207" s="10">
        <f>varoventtiili_koestus_kuva.description</f>
        <v>0</v>
      </c>
      <c r="OH207" s="10">
        <f>varoventtiili_koestus_kuva.description</f>
        <v>0</v>
      </c>
      <c r="OI207" s="10">
        <f>varoventtiili_koestus_kuva.description</f>
        <v>0</v>
      </c>
      <c r="OJ207" s="10">
        <f>varoventtiili_koestus_kuva.description</f>
        <v>0</v>
      </c>
      <c r="OK207" s="10">
        <f>varoventtiili_koestus_kuva.description</f>
        <v>0</v>
      </c>
      <c r="OL207" s="10">
        <f>varoventtiili_koestus_kuva.description</f>
        <v>0</v>
      </c>
      <c r="OM207" s="10">
        <f>varoventtiili_koestus_kuva.description</f>
        <v>0</v>
      </c>
      <c r="ON207" s="10">
        <f>varoventtiili_koestus_kuva.description</f>
        <v>0</v>
      </c>
      <c r="OO207" s="10">
        <f>varoventtiili_koestus_kuva.description</f>
        <v>0</v>
      </c>
      <c r="OP207" s="10">
        <f>varoventtiili_koestus_kuva.description</f>
        <v>0</v>
      </c>
      <c r="OQ207" s="10">
        <f>varoventtiili_koestus_kuva.description</f>
        <v>0</v>
      </c>
      <c r="OR207" s="10">
        <f>varoventtiili_koestus_kuva.description</f>
        <v>0</v>
      </c>
      <c r="OS207" s="10">
        <f>varoventtiili_koestus_kuva.description</f>
        <v>0</v>
      </c>
      <c r="OT207" s="10">
        <f>varoventtiili_koestus_kuva.description</f>
        <v>0</v>
      </c>
      <c r="OU207" s="10">
        <f>varoventtiili_koestus_kuva.description</f>
        <v>0</v>
      </c>
      <c r="OV207" s="10">
        <f>varoventtiili_koestus_kuva.description</f>
        <v>0</v>
      </c>
      <c r="OW207" s="10">
        <f>varoventtiili_koestus_kuva.description</f>
        <v>0</v>
      </c>
      <c r="OX207" s="10">
        <f>varoventtiili_koestus_kuva.description</f>
        <v>0</v>
      </c>
      <c r="OY207" s="10">
        <f>varoventtiili_koestus_kuva.description</f>
        <v>0</v>
      </c>
      <c r="OZ207" s="10">
        <f>varoventtiili_koestus_kuva.description</f>
        <v>0</v>
      </c>
      <c r="PA207" s="10">
        <f>varoventtiili_koestus_kuva.description</f>
        <v>0</v>
      </c>
      <c r="PB207" s="10">
        <f>varoventtiili_koestus_kuva.description</f>
        <v>0</v>
      </c>
      <c r="PC207" s="10">
        <f>varoventtiili_koestus_kuva.description</f>
        <v>0</v>
      </c>
      <c r="PD207" s="10">
        <f>varoventtiili_koestus_kuva.description</f>
        <v>0</v>
      </c>
      <c r="PE207" s="10">
        <f>varoventtiili_koestus_kuva.description</f>
        <v>0</v>
      </c>
      <c r="PF207" s="10">
        <f>varoventtiili_koestus_kuva.description</f>
        <v>0</v>
      </c>
      <c r="PG207" s="10">
        <f>varoventtiili_koestus_kuva.description</f>
        <v>0</v>
      </c>
      <c r="PH207" s="10">
        <f>varoventtiili_koestus_kuva.description</f>
        <v>0</v>
      </c>
      <c r="PI207" s="10">
        <f>varoventtiili_koestus_kuva.description</f>
        <v>0</v>
      </c>
      <c r="PJ207" s="10">
        <f>varoventtiili_koestus_kuva.description</f>
        <v>0</v>
      </c>
      <c r="PK207" s="10">
        <f>varoventtiili_koestus_kuva.description</f>
        <v>0</v>
      </c>
      <c r="PL207" s="10">
        <f>varoventtiili_koestus_kuva.description</f>
        <v>0</v>
      </c>
      <c r="PM207" s="10">
        <f>varoventtiili_koestus_kuva.description</f>
        <v>0</v>
      </c>
      <c r="PN207" s="10">
        <f>varoventtiili_koestus_kuva.description</f>
        <v>0</v>
      </c>
      <c r="PO207" s="10">
        <f>varoventtiili_koestus_kuva.description</f>
        <v>0</v>
      </c>
      <c r="PP207" s="10">
        <f>varoventtiili_koestus_kuva.description</f>
        <v>0</v>
      </c>
      <c r="PQ207" s="10">
        <f>varoventtiili_koestus_kuva.description</f>
        <v>0</v>
      </c>
      <c r="PR207" s="10">
        <f>varoventtiili_koestus_kuva.description</f>
        <v>0</v>
      </c>
      <c r="PS207" s="10">
        <f>varoventtiili_koestus_kuva.description</f>
        <v>0</v>
      </c>
      <c r="PT207" s="10">
        <f>varoventtiili_koestus_kuva.description</f>
        <v>0</v>
      </c>
      <c r="PU207" s="10">
        <f>varoventtiili_koestus_kuva.description</f>
        <v>0</v>
      </c>
      <c r="PV207" s="10">
        <f>varoventtiili_koestus_kuva.description</f>
        <v>0</v>
      </c>
      <c r="PW207" s="10">
        <f>varoventtiili_koestus_kuva.description</f>
        <v>0</v>
      </c>
      <c r="PX207" s="10">
        <f>varoventtiili_koestus_kuva.description</f>
        <v>0</v>
      </c>
      <c r="PY207" s="10">
        <f>varoventtiili_koestus_kuva.description</f>
        <v>0</v>
      </c>
      <c r="PZ207" s="10">
        <f>varoventtiili_koestus_kuva.description</f>
        <v>0</v>
      </c>
      <c r="QA207" s="10">
        <f>varoventtiili_koestus_kuva.description</f>
        <v>0</v>
      </c>
      <c r="QB207" s="10">
        <f>varoventtiili_koestus_kuva.description</f>
        <v>0</v>
      </c>
      <c r="QC207" s="10">
        <f>varoventtiili_koestus_kuva.description</f>
        <v>0</v>
      </c>
      <c r="QD207" s="10">
        <f>varoventtiili_koestus_kuva.description</f>
        <v>0</v>
      </c>
      <c r="QE207" s="10">
        <f>varoventtiili_koestus_kuva.description</f>
        <v>0</v>
      </c>
      <c r="QF207" s="10">
        <f>varoventtiili_koestus_kuva.description</f>
        <v>0</v>
      </c>
      <c r="QG207" s="10">
        <f>varoventtiili_koestus_kuva.description</f>
        <v>0</v>
      </c>
      <c r="QH207" s="10">
        <f>varoventtiili_koestus_kuva.description</f>
        <v>0</v>
      </c>
      <c r="QI207" s="10">
        <f>varoventtiili_koestus_kuva.description</f>
        <v>0</v>
      </c>
      <c r="QJ207" s="10">
        <f>varoventtiili_koestus_kuva.description</f>
        <v>0</v>
      </c>
      <c r="QK207" s="10">
        <f>varoventtiili_koestus_kuva.description</f>
        <v>0</v>
      </c>
      <c r="QL207" s="10">
        <f>varoventtiili_koestus_kuva.description</f>
        <v>0</v>
      </c>
      <c r="QM207" s="10">
        <f>varoventtiili_koestus_kuva.description</f>
        <v>0</v>
      </c>
      <c r="QN207" s="10">
        <f>varoventtiili_koestus_kuva.description</f>
        <v>0</v>
      </c>
      <c r="QO207" s="10">
        <f>varoventtiili_koestus_kuva.description</f>
        <v>0</v>
      </c>
      <c r="QP207" s="10">
        <f>varoventtiili_koestus_kuva.description</f>
        <v>0</v>
      </c>
      <c r="QQ207" s="10">
        <f>varoventtiili_koestus_kuva.description</f>
        <v>0</v>
      </c>
      <c r="QR207" s="10">
        <f>varoventtiili_koestus_kuva.description</f>
        <v>0</v>
      </c>
      <c r="QS207" s="10">
        <f>varoventtiili_koestus_kuva.description</f>
        <v>0</v>
      </c>
      <c r="QT207" s="10">
        <f>varoventtiili_koestus_kuva.description</f>
        <v>0</v>
      </c>
      <c r="QU207" s="10">
        <f>varoventtiili_koestus_kuva.description</f>
        <v>0</v>
      </c>
      <c r="QV207" s="10">
        <f>varoventtiili_koestus_kuva.description</f>
        <v>0</v>
      </c>
      <c r="QW207" s="10">
        <f>varoventtiili_koestus_kuva.description</f>
        <v>0</v>
      </c>
      <c r="QX207" s="10">
        <f>varoventtiili_koestus_kuva.description</f>
        <v>0</v>
      </c>
      <c r="QY207" s="10">
        <f>varoventtiili_koestus_kuva.description</f>
        <v>0</v>
      </c>
      <c r="QZ207" s="10">
        <f>varoventtiili_koestus_kuva.description</f>
        <v>0</v>
      </c>
      <c r="RA207" s="10">
        <f>varoventtiili_koestus_kuva.description</f>
        <v>0</v>
      </c>
      <c r="RB207" s="10">
        <f>varoventtiili_koestus_kuva.description</f>
        <v>0</v>
      </c>
      <c r="RC207" s="10">
        <f>varoventtiili_koestus_kuva.description</f>
        <v>0</v>
      </c>
      <c r="RD207" s="10">
        <f>varoventtiili_koestus_kuva.description</f>
        <v>0</v>
      </c>
      <c r="RE207" s="10">
        <f>varoventtiili_koestus_kuva.description</f>
        <v>0</v>
      </c>
      <c r="RF207" s="10">
        <f>varoventtiili_koestus_kuva.description</f>
        <v>0</v>
      </c>
      <c r="RG207" s="10">
        <f>varoventtiili_koestus_kuva.description</f>
        <v>0</v>
      </c>
      <c r="RH207" s="10">
        <f>varoventtiili_koestus_kuva.description</f>
        <v>0</v>
      </c>
      <c r="RI207" s="10">
        <f>varoventtiili_koestus_kuva.description</f>
        <v>0</v>
      </c>
      <c r="RJ207" s="10">
        <f>varoventtiili_koestus_kuva.description</f>
        <v>0</v>
      </c>
      <c r="RK207" s="10">
        <f>varoventtiili_koestus_kuva.description</f>
        <v>0</v>
      </c>
      <c r="RL207" s="10">
        <f>varoventtiili_koestus_kuva.description</f>
        <v>0</v>
      </c>
      <c r="RM207" s="10">
        <f>varoventtiili_koestus_kuva.description</f>
        <v>0</v>
      </c>
      <c r="RN207" s="10">
        <f>varoventtiili_koestus_kuva.description</f>
        <v>0</v>
      </c>
      <c r="RO207" s="10">
        <f>varoventtiili_koestus_kuva.description</f>
        <v>0</v>
      </c>
      <c r="RP207" s="10">
        <f>varoventtiili_koestus_kuva.description</f>
        <v>0</v>
      </c>
      <c r="RQ207" s="10">
        <f>varoventtiili_koestus_kuva.description</f>
        <v>0</v>
      </c>
      <c r="RR207" s="10">
        <f>varoventtiili_koestus_kuva.description</f>
        <v>0</v>
      </c>
      <c r="RS207" s="10">
        <f>varoventtiili_koestus_kuva.description</f>
        <v>0</v>
      </c>
      <c r="RT207" s="10">
        <f>varoventtiili_koestus_kuva.description</f>
        <v>0</v>
      </c>
      <c r="RU207" s="10">
        <f>varoventtiili_koestus_kuva.description</f>
        <v>0</v>
      </c>
      <c r="RV207" s="10">
        <f>varoventtiili_koestus_kuva.description</f>
        <v>0</v>
      </c>
      <c r="RW207" s="10">
        <f>varoventtiili_koestus_kuva.description</f>
        <v>0</v>
      </c>
      <c r="RX207" s="10">
        <f>varoventtiili_koestus_kuva.description</f>
        <v>0</v>
      </c>
      <c r="RY207" s="10">
        <f>varoventtiili_koestus_kuva.description</f>
        <v>0</v>
      </c>
      <c r="RZ207" s="10">
        <f>varoventtiili_koestus_kuva.description</f>
        <v>0</v>
      </c>
      <c r="SA207" s="10">
        <f>varoventtiili_koestus_kuva.description</f>
        <v>0</v>
      </c>
      <c r="SB207" s="10">
        <f>varoventtiili_koestus_kuva.description</f>
        <v>0</v>
      </c>
      <c r="SC207" s="10">
        <f>varoventtiili_koestus_kuva.description</f>
        <v>0</v>
      </c>
      <c r="SD207" s="10">
        <f>varoventtiili_koestus_kuva.description</f>
        <v>0</v>
      </c>
      <c r="SE207" s="10">
        <f>varoventtiili_koestus_kuva.description</f>
        <v>0</v>
      </c>
      <c r="SF207" s="10">
        <f>varoventtiili_koestus_kuva.description</f>
        <v>0</v>
      </c>
      <c r="SG207" s="10">
        <f>varoventtiili_koestus_kuva.description</f>
        <v>0</v>
      </c>
      <c r="SH207" s="10">
        <f>varoventtiili_koestus_kuva.description</f>
        <v>0</v>
      </c>
      <c r="SI207" s="10">
        <f>varoventtiili_koestus_kuva.description</f>
        <v>0</v>
      </c>
      <c r="SJ207" s="10">
        <f>varoventtiili_koestus_kuva.description</f>
        <v>0</v>
      </c>
      <c r="SK207" s="10">
        <f>varoventtiili_koestus_kuva.description</f>
        <v>0</v>
      </c>
      <c r="SL207" s="10">
        <f>varoventtiili_koestus_kuva.description</f>
        <v>0</v>
      </c>
      <c r="SM207" s="10">
        <f>varoventtiili_koestus_kuva.description</f>
        <v>0</v>
      </c>
      <c r="SN207" s="10">
        <f>varoventtiili_koestus_kuva.description</f>
        <v>0</v>
      </c>
      <c r="SO207" s="10">
        <f>varoventtiili_koestus_kuva.description</f>
        <v>0</v>
      </c>
      <c r="SP207" s="10">
        <f>varoventtiili_koestus_kuva.description</f>
        <v>0</v>
      </c>
      <c r="SQ207" s="10">
        <f>varoventtiili_koestus_kuva.description</f>
        <v>0</v>
      </c>
      <c r="SR207" s="10">
        <f>varoventtiili_koestus_kuva.description</f>
        <v>0</v>
      </c>
      <c r="SS207" s="10">
        <f>varoventtiili_koestus_kuva.description</f>
        <v>0</v>
      </c>
      <c r="ST207" s="10">
        <f>varoventtiili_koestus_kuva.description</f>
        <v>0</v>
      </c>
      <c r="SU207" s="10">
        <f>varoventtiili_koestus_kuva.description</f>
        <v>0</v>
      </c>
      <c r="SV207" s="10">
        <f>varoventtiili_koestus_kuva.description</f>
        <v>0</v>
      </c>
      <c r="SW207" s="10">
        <f>varoventtiili_koestus_kuva.description</f>
        <v>0</v>
      </c>
      <c r="SX207" s="10">
        <f>varoventtiili_koestus_kuva.description</f>
        <v>0</v>
      </c>
      <c r="SY207" s="10">
        <f>varoventtiili_koestus_kuva.description</f>
        <v>0</v>
      </c>
      <c r="SZ207" s="10">
        <f>varoventtiili_koestus_kuva.description</f>
        <v>0</v>
      </c>
      <c r="TA207" s="10">
        <f>varoventtiili_koestus_kuva.description</f>
        <v>0</v>
      </c>
      <c r="TB207" s="10">
        <f>varoventtiili_koestus_kuva.description</f>
        <v>0</v>
      </c>
      <c r="TC207" s="10">
        <f>varoventtiili_koestus_kuva.description</f>
        <v>0</v>
      </c>
      <c r="TD207" s="10">
        <f>varoventtiili_koestus_kuva.description</f>
        <v>0</v>
      </c>
      <c r="TE207" s="10">
        <f>varoventtiili_koestus_kuva.description</f>
        <v>0</v>
      </c>
      <c r="TF207" s="10">
        <f>varoventtiili_koestus_kuva.description</f>
        <v>0</v>
      </c>
      <c r="TG207" s="10">
        <f>varoventtiili_koestus_kuva.description</f>
        <v>0</v>
      </c>
      <c r="TH207" s="10">
        <f>varoventtiili_koestus_kuva.description</f>
        <v>0</v>
      </c>
      <c r="TI207" s="10">
        <f>varoventtiili_koestus_kuva.description</f>
        <v>0</v>
      </c>
      <c r="TJ207" s="10">
        <f>varoventtiili_koestus_kuva.description</f>
        <v>0</v>
      </c>
      <c r="TK207" s="10">
        <f>varoventtiili_koestus_kuva.description</f>
        <v>0</v>
      </c>
      <c r="TL207" s="10">
        <f>varoventtiili_koestus_kuva.description</f>
        <v>0</v>
      </c>
      <c r="TM207" s="10">
        <f>varoventtiili_koestus_kuva.description</f>
        <v>0</v>
      </c>
      <c r="TN207" s="10">
        <f>varoventtiili_koestus_kuva.description</f>
        <v>0</v>
      </c>
      <c r="TO207" s="10">
        <f>varoventtiili_koestus_kuva.description</f>
        <v>0</v>
      </c>
      <c r="TP207" s="10">
        <f>varoventtiili_koestus_kuva.description</f>
        <v>0</v>
      </c>
      <c r="TQ207" s="10">
        <f>varoventtiili_koestus_kuva.description</f>
        <v>0</v>
      </c>
      <c r="TR207" s="10">
        <f>varoventtiili_koestus_kuva.description</f>
        <v>0</v>
      </c>
      <c r="TS207" s="10">
        <f>varoventtiili_koestus_kuva.description</f>
        <v>0</v>
      </c>
      <c r="TT207" s="10">
        <f>varoventtiili_koestus_kuva.description</f>
        <v>0</v>
      </c>
      <c r="TU207" s="10">
        <f>varoventtiili_koestus_kuva.description</f>
        <v>0</v>
      </c>
      <c r="TV207" s="10">
        <f>varoventtiili_koestus_kuva.description</f>
        <v>0</v>
      </c>
      <c r="TW207" s="10">
        <f>varoventtiili_koestus_kuva.description</f>
        <v>0</v>
      </c>
      <c r="TX207" s="10">
        <f>varoventtiili_koestus_kuva.description</f>
        <v>0</v>
      </c>
      <c r="TY207" s="10">
        <f>varoventtiili_koestus_kuva.description</f>
        <v>0</v>
      </c>
      <c r="TZ207" s="10">
        <f>varoventtiili_koestus_kuva.description</f>
        <v>0</v>
      </c>
      <c r="UA207" s="10">
        <f>varoventtiili_koestus_kuva.description</f>
        <v>0</v>
      </c>
      <c r="UB207" s="10">
        <f>varoventtiili_koestus_kuva.description</f>
        <v>0</v>
      </c>
      <c r="UC207" s="10">
        <f>varoventtiili_koestus_kuva.description</f>
        <v>0</v>
      </c>
      <c r="UD207" s="10">
        <f>varoventtiili_koestus_kuva.description</f>
        <v>0</v>
      </c>
      <c r="UE207" s="10">
        <f>varoventtiili_koestus_kuva.description</f>
        <v>0</v>
      </c>
      <c r="UF207" s="10">
        <f>varoventtiili_koestus_kuva.description</f>
        <v>0</v>
      </c>
      <c r="UG207" s="10">
        <f>varoventtiili_koestus_kuva.description</f>
        <v>0</v>
      </c>
      <c r="UH207" s="10">
        <f>varoventtiili_koestus_kuva.description</f>
        <v>0</v>
      </c>
      <c r="UI207" s="10">
        <f>varoventtiili_koestus_kuva.description</f>
        <v>0</v>
      </c>
      <c r="UJ207" s="10">
        <f>varoventtiili_koestus_kuva.description</f>
        <v>0</v>
      </c>
      <c r="UK207" s="10">
        <f>varoventtiili_koestus_kuva.description</f>
        <v>0</v>
      </c>
      <c r="UL207" s="10">
        <f>varoventtiili_koestus_kuva.description</f>
        <v>0</v>
      </c>
      <c r="UM207" s="10">
        <f>varoventtiili_koestus_kuva.description</f>
        <v>0</v>
      </c>
      <c r="UN207" s="10">
        <f>varoventtiili_koestus_kuva.description</f>
        <v>0</v>
      </c>
      <c r="UO207" s="10">
        <f>varoventtiili_koestus_kuva.description</f>
        <v>0</v>
      </c>
      <c r="UP207" s="10">
        <f>varoventtiili_koestus_kuva.description</f>
        <v>0</v>
      </c>
      <c r="UQ207" s="10">
        <f>varoventtiili_koestus_kuva.description</f>
        <v>0</v>
      </c>
      <c r="UR207" s="10">
        <f>varoventtiili_koestus_kuva.description</f>
        <v>0</v>
      </c>
      <c r="US207" s="10">
        <f>varoventtiili_koestus_kuva.description</f>
        <v>0</v>
      </c>
      <c r="UT207" s="10">
        <f>varoventtiili_koestus_kuva.description</f>
        <v>0</v>
      </c>
      <c r="UU207" s="10">
        <f>varoventtiili_koestus_kuva.description</f>
        <v>0</v>
      </c>
      <c r="UV207" s="10">
        <f>varoventtiili_koestus_kuva.description</f>
        <v>0</v>
      </c>
      <c r="UW207" s="10">
        <f>varoventtiili_koestus_kuva.description</f>
        <v>0</v>
      </c>
      <c r="UX207" s="10">
        <f>varoventtiili_koestus_kuva.description</f>
        <v>0</v>
      </c>
      <c r="UY207" s="10">
        <f>varoventtiili_koestus_kuva.description</f>
        <v>0</v>
      </c>
      <c r="UZ207" s="10">
        <f>varoventtiili_koestus_kuva.description</f>
        <v>0</v>
      </c>
      <c r="VA207" s="10">
        <f>varoventtiili_koestus_kuva.description</f>
        <v>0</v>
      </c>
      <c r="VB207" s="10">
        <f>varoventtiili_koestus_kuva.description</f>
        <v>0</v>
      </c>
      <c r="VC207" s="10">
        <f>varoventtiili_koestus_kuva.description</f>
        <v>0</v>
      </c>
      <c r="VD207" s="10">
        <f>varoventtiili_koestus_kuva.description</f>
        <v>0</v>
      </c>
      <c r="VE207" s="10">
        <f>varoventtiili_koestus_kuva.description</f>
        <v>0</v>
      </c>
      <c r="VF207" s="10">
        <f>varoventtiili_koestus_kuva.description</f>
        <v>0</v>
      </c>
      <c r="VG207" s="10">
        <f>varoventtiili_koestus_kuva.description</f>
        <v>0</v>
      </c>
      <c r="VH207" s="10">
        <f>varoventtiili_koestus_kuva.description</f>
        <v>0</v>
      </c>
      <c r="VI207" s="10">
        <f>varoventtiili_koestus_kuva.description</f>
        <v>0</v>
      </c>
      <c r="VJ207" s="10">
        <f>varoventtiili_koestus_kuva.description</f>
        <v>0</v>
      </c>
      <c r="VK207" s="10">
        <f>varoventtiili_koestus_kuva.description</f>
        <v>0</v>
      </c>
      <c r="VL207" s="10">
        <f>varoventtiili_koestus_kuva.description</f>
        <v>0</v>
      </c>
      <c r="VM207" s="10">
        <f>varoventtiili_koestus_kuva.description</f>
        <v>0</v>
      </c>
      <c r="VN207" s="10">
        <f>varoventtiili_koestus_kuva.description</f>
        <v>0</v>
      </c>
      <c r="VO207" s="10">
        <f>varoventtiili_koestus_kuva.description</f>
        <v>0</v>
      </c>
      <c r="VP207" s="10">
        <f>varoventtiili_koestus_kuva.description</f>
        <v>0</v>
      </c>
      <c r="VQ207" s="10">
        <f>varoventtiili_koestus_kuva.description</f>
        <v>0</v>
      </c>
      <c r="VR207" s="10">
        <f>varoventtiili_koestus_kuva.description</f>
        <v>0</v>
      </c>
      <c r="VS207" s="10">
        <f>varoventtiili_koestus_kuva.description</f>
        <v>0</v>
      </c>
      <c r="VT207" s="10">
        <f>varoventtiili_koestus_kuva.description</f>
        <v>0</v>
      </c>
      <c r="VU207" s="10">
        <f>varoventtiili_koestus_kuva.description</f>
        <v>0</v>
      </c>
      <c r="VV207" s="10">
        <f>varoventtiili_koestus_kuva.description</f>
        <v>0</v>
      </c>
      <c r="VW207" s="10">
        <f>varoventtiili_koestus_kuva.description</f>
        <v>0</v>
      </c>
      <c r="VX207" s="10">
        <f>varoventtiili_koestus_kuva.description</f>
        <v>0</v>
      </c>
      <c r="VY207" s="10">
        <f>varoventtiili_koestus_kuva.description</f>
        <v>0</v>
      </c>
      <c r="VZ207" s="10">
        <f>varoventtiili_koestus_kuva.description</f>
        <v>0</v>
      </c>
      <c r="WA207" s="10">
        <f>varoventtiili_koestus_kuva.description</f>
        <v>0</v>
      </c>
      <c r="WB207" s="10">
        <f>varoventtiili_koestus_kuva.description</f>
        <v>0</v>
      </c>
      <c r="WC207" s="10">
        <f>varoventtiili_koestus_kuva.description</f>
        <v>0</v>
      </c>
      <c r="WD207" s="10">
        <f>varoventtiili_koestus_kuva.description</f>
        <v>0</v>
      </c>
      <c r="WE207" s="10">
        <f>varoventtiili_koestus_kuva.description</f>
        <v>0</v>
      </c>
      <c r="WF207" s="10">
        <f>varoventtiili_koestus_kuva.description</f>
        <v>0</v>
      </c>
      <c r="WG207" s="10">
        <f>varoventtiili_koestus_kuva.description</f>
        <v>0</v>
      </c>
      <c r="WH207" s="10">
        <f>varoventtiili_koestus_kuva.description</f>
        <v>0</v>
      </c>
      <c r="WI207" s="10">
        <f>varoventtiili_koestus_kuva.description</f>
        <v>0</v>
      </c>
      <c r="WJ207" s="10">
        <f>varoventtiili_koestus_kuva.description</f>
        <v>0</v>
      </c>
      <c r="WK207" s="10">
        <f>varoventtiili_koestus_kuva.description</f>
        <v>0</v>
      </c>
      <c r="WL207" s="10">
        <f>varoventtiili_koestus_kuva.description</f>
        <v>0</v>
      </c>
      <c r="WM207" s="10">
        <f>varoventtiili_koestus_kuva.description</f>
        <v>0</v>
      </c>
      <c r="WN207" s="10">
        <f>varoventtiili_koestus_kuva.description</f>
        <v>0</v>
      </c>
      <c r="WO207" s="10">
        <f>varoventtiili_koestus_kuva.description</f>
        <v>0</v>
      </c>
      <c r="WP207" s="10">
        <f>varoventtiili_koestus_kuva.description</f>
        <v>0</v>
      </c>
      <c r="WQ207" s="10">
        <f>varoventtiili_koestus_kuva.description</f>
        <v>0</v>
      </c>
      <c r="WR207" s="10">
        <f>varoventtiili_koestus_kuva.description</f>
        <v>0</v>
      </c>
      <c r="WS207" s="10">
        <f>varoventtiili_koestus_kuva.description</f>
        <v>0</v>
      </c>
      <c r="WT207" s="10">
        <f>varoventtiili_koestus_kuva.description</f>
        <v>0</v>
      </c>
      <c r="WU207" s="10">
        <f>varoventtiili_koestus_kuva.description</f>
        <v>0</v>
      </c>
      <c r="WV207" s="10">
        <f>varoventtiili_koestus_kuva.description</f>
        <v>0</v>
      </c>
      <c r="WW207" s="10">
        <f>varoventtiili_koestus_kuva.description</f>
        <v>0</v>
      </c>
      <c r="WX207" s="10">
        <f>varoventtiili_koestus_kuva.description</f>
        <v>0</v>
      </c>
      <c r="WY207" s="10">
        <f>varoventtiili_koestus_kuva.description</f>
        <v>0</v>
      </c>
      <c r="WZ207" s="10">
        <f>varoventtiili_koestus_kuva.description</f>
        <v>0</v>
      </c>
      <c r="XA207" s="10">
        <f>varoventtiili_koestus_kuva.description</f>
        <v>0</v>
      </c>
      <c r="XB207" s="10">
        <f>varoventtiili_koestus_kuva.description</f>
        <v>0</v>
      </c>
      <c r="XC207" s="10">
        <f>varoventtiili_koestus_kuva.description</f>
        <v>0</v>
      </c>
      <c r="XD207" s="10">
        <f>varoventtiili_koestus_kuva.description</f>
        <v>0</v>
      </c>
      <c r="XE207" s="10">
        <f>varoventtiili_koestus_kuva.description</f>
        <v>0</v>
      </c>
      <c r="XF207" s="10">
        <f>varoventtiili_koestus_kuva.description</f>
        <v>0</v>
      </c>
      <c r="XG207" s="10">
        <f>varoventtiili_koestus_kuva.description</f>
        <v>0</v>
      </c>
      <c r="XH207" s="10">
        <f>varoventtiili_koestus_kuva.description</f>
        <v>0</v>
      </c>
      <c r="XI207" s="10">
        <f>varoventtiili_koestus_kuva.description</f>
        <v>0</v>
      </c>
      <c r="XJ207" s="10">
        <f>varoventtiili_koestus_kuva.description</f>
        <v>0</v>
      </c>
      <c r="XK207" s="10">
        <f>varoventtiili_koestus_kuva.description</f>
        <v>0</v>
      </c>
      <c r="XL207" s="10">
        <f>varoventtiili_koestus_kuva.description</f>
        <v>0</v>
      </c>
      <c r="XM207" s="10">
        <f>varoventtiili_koestus_kuva.description</f>
        <v>0</v>
      </c>
      <c r="XN207" s="10">
        <f>varoventtiili_koestus_kuva.description</f>
        <v>0</v>
      </c>
      <c r="XO207" s="10">
        <f>varoventtiili_koestus_kuva.description</f>
        <v>0</v>
      </c>
      <c r="XP207" s="10">
        <f>varoventtiili_koestus_kuva.description</f>
        <v>0</v>
      </c>
      <c r="XQ207" s="10">
        <f>varoventtiili_koestus_kuva.description</f>
        <v>0</v>
      </c>
      <c r="XR207" s="10">
        <f>varoventtiili_koestus_kuva.description</f>
        <v>0</v>
      </c>
      <c r="XS207" s="10">
        <f>varoventtiili_koestus_kuva.description</f>
        <v>0</v>
      </c>
      <c r="XT207" s="10">
        <f>varoventtiili_koestus_kuva.description</f>
        <v>0</v>
      </c>
      <c r="XU207" s="10">
        <f>varoventtiili_koestus_kuva.description</f>
        <v>0</v>
      </c>
      <c r="XV207" s="10">
        <f>varoventtiili_koestus_kuva.description</f>
        <v>0</v>
      </c>
      <c r="XW207" s="10">
        <f>varoventtiili_koestus_kuva.description</f>
        <v>0</v>
      </c>
      <c r="XX207" s="10">
        <f>varoventtiili_koestus_kuva.description</f>
        <v>0</v>
      </c>
      <c r="XY207" s="10">
        <f>varoventtiili_koestus_kuva.description</f>
        <v>0</v>
      </c>
      <c r="XZ207" s="10">
        <f>varoventtiili_koestus_kuva.description</f>
        <v>0</v>
      </c>
      <c r="YA207" s="10">
        <f>varoventtiili_koestus_kuva.description</f>
        <v>0</v>
      </c>
      <c r="YB207" s="10">
        <f>varoventtiili_koestus_kuva.description</f>
        <v>0</v>
      </c>
      <c r="YC207" s="10">
        <f>varoventtiili_koestus_kuva.description</f>
        <v>0</v>
      </c>
      <c r="YD207" s="10">
        <f>varoventtiili_koestus_kuva.description</f>
        <v>0</v>
      </c>
      <c r="YE207" s="10">
        <f>varoventtiili_koestus_kuva.description</f>
        <v>0</v>
      </c>
      <c r="YF207" s="10">
        <f>varoventtiili_koestus_kuva.description</f>
        <v>0</v>
      </c>
      <c r="YG207" s="10">
        <f>varoventtiili_koestus_kuva.description</f>
        <v>0</v>
      </c>
      <c r="YH207" s="10">
        <f>varoventtiili_koestus_kuva.description</f>
        <v>0</v>
      </c>
      <c r="YI207" s="10">
        <f>varoventtiili_koestus_kuva.description</f>
        <v>0</v>
      </c>
      <c r="YJ207" s="10">
        <f>varoventtiili_koestus_kuva.description</f>
        <v>0</v>
      </c>
      <c r="YK207" s="10">
        <f>varoventtiili_koestus_kuva.description</f>
        <v>0</v>
      </c>
      <c r="YL207" s="10">
        <f>varoventtiili_koestus_kuva.description</f>
        <v>0</v>
      </c>
      <c r="YM207" s="10">
        <f>varoventtiili_koestus_kuva.description</f>
        <v>0</v>
      </c>
      <c r="YN207" s="10">
        <f>varoventtiili_koestus_kuva.description</f>
        <v>0</v>
      </c>
      <c r="YO207" s="10">
        <f>varoventtiili_koestus_kuva.description</f>
        <v>0</v>
      </c>
      <c r="YP207" s="10">
        <f>varoventtiili_koestus_kuva.description</f>
        <v>0</v>
      </c>
      <c r="YQ207" s="10">
        <f>varoventtiili_koestus_kuva.description</f>
        <v>0</v>
      </c>
      <c r="YR207" s="10">
        <f>varoventtiili_koestus_kuva.description</f>
        <v>0</v>
      </c>
      <c r="YS207" s="10">
        <f>varoventtiili_koestus_kuva.description</f>
        <v>0</v>
      </c>
      <c r="YT207" s="10">
        <f>varoventtiili_koestus_kuva.description</f>
        <v>0</v>
      </c>
      <c r="YU207" s="10">
        <f>varoventtiili_koestus_kuva.description</f>
        <v>0</v>
      </c>
      <c r="YV207" s="10">
        <f>varoventtiili_koestus_kuva.description</f>
        <v>0</v>
      </c>
      <c r="YW207" s="10">
        <f>varoventtiili_koestus_kuva.description</f>
        <v>0</v>
      </c>
      <c r="YX207" s="10">
        <f>varoventtiili_koestus_kuva.description</f>
        <v>0</v>
      </c>
      <c r="YY207" s="10">
        <f>varoventtiili_koestus_kuva.description</f>
        <v>0</v>
      </c>
      <c r="YZ207" s="10">
        <f>varoventtiili_koestus_kuva.description</f>
        <v>0</v>
      </c>
      <c r="ZA207" s="10">
        <f>varoventtiili_koestus_kuva.description</f>
        <v>0</v>
      </c>
      <c r="ZB207" s="10">
        <f>varoventtiili_koestus_kuva.description</f>
        <v>0</v>
      </c>
      <c r="ZC207" s="10">
        <f>varoventtiili_koestus_kuva.description</f>
        <v>0</v>
      </c>
      <c r="ZD207" s="10">
        <f>varoventtiili_koestus_kuva.description</f>
        <v>0</v>
      </c>
      <c r="ZE207" s="10">
        <f>varoventtiili_koestus_kuva.description</f>
        <v>0</v>
      </c>
      <c r="ZF207" s="10">
        <f>varoventtiili_koestus_kuva.description</f>
        <v>0</v>
      </c>
      <c r="ZG207" s="10">
        <f>varoventtiili_koestus_kuva.description</f>
        <v>0</v>
      </c>
      <c r="ZH207" s="10">
        <f>varoventtiili_koestus_kuva.description</f>
        <v>0</v>
      </c>
      <c r="ZI207" s="10">
        <f>varoventtiili_koestus_kuva.description</f>
        <v>0</v>
      </c>
      <c r="ZJ207" s="10">
        <f>varoventtiili_koestus_kuva.description</f>
        <v>0</v>
      </c>
      <c r="ZK207" s="10">
        <f>varoventtiili_koestus_kuva.description</f>
        <v>0</v>
      </c>
      <c r="ZL207" s="10">
        <f>varoventtiili_koestus_kuva.description</f>
        <v>0</v>
      </c>
      <c r="ZM207" s="10">
        <f>varoventtiili_koestus_kuva.description</f>
        <v>0</v>
      </c>
      <c r="ZN207" s="10">
        <f>varoventtiili_koestus_kuva.description</f>
        <v>0</v>
      </c>
      <c r="ZO207" s="10">
        <f>varoventtiili_koestus_kuva.description</f>
        <v>0</v>
      </c>
      <c r="ZP207" s="10">
        <f>varoventtiili_koestus_kuva.description</f>
        <v>0</v>
      </c>
      <c r="ZQ207" s="10">
        <f>varoventtiili_koestus_kuva.description</f>
        <v>0</v>
      </c>
      <c r="ZR207" s="10">
        <f>varoventtiili_koestus_kuva.description</f>
        <v>0</v>
      </c>
      <c r="ZS207" s="10">
        <f>varoventtiili_koestus_kuva.description</f>
        <v>0</v>
      </c>
      <c r="ZT207" s="10">
        <f>varoventtiili_koestus_kuva.description</f>
        <v>0</v>
      </c>
      <c r="ZU207" s="10">
        <f>varoventtiili_koestus_kuva.description</f>
        <v>0</v>
      </c>
      <c r="ZV207" s="10">
        <f>varoventtiili_koestus_kuva.description</f>
        <v>0</v>
      </c>
      <c r="ZW207" s="10">
        <f>varoventtiili_koestus_kuva.description</f>
        <v>0</v>
      </c>
      <c r="ZX207" s="10">
        <f>varoventtiili_koestus_kuva.description</f>
        <v>0</v>
      </c>
      <c r="ZY207" s="10">
        <f>varoventtiili_koestus_kuva.description</f>
        <v>0</v>
      </c>
      <c r="ZZ207" s="10">
        <f>varoventtiili_koestus_kuva.description</f>
        <v>0</v>
      </c>
      <c r="AAA207" s="10">
        <f>varoventtiili_koestus_kuva.description</f>
        <v>0</v>
      </c>
      <c r="AAB207" s="10">
        <f>varoventtiili_koestus_kuva.description</f>
        <v>0</v>
      </c>
      <c r="AAC207" s="10">
        <f>varoventtiili_koestus_kuva.description</f>
        <v>0</v>
      </c>
      <c r="AAD207" s="10">
        <f>varoventtiili_koestus_kuva.description</f>
        <v>0</v>
      </c>
      <c r="AAE207" s="10">
        <f>varoventtiili_koestus_kuva.description</f>
        <v>0</v>
      </c>
      <c r="AAF207" s="10">
        <f>varoventtiili_koestus_kuva.description</f>
        <v>0</v>
      </c>
      <c r="AAG207" s="10">
        <f>varoventtiili_koestus_kuva.description</f>
        <v>0</v>
      </c>
      <c r="AAH207" s="10">
        <f>varoventtiili_koestus_kuva.description</f>
        <v>0</v>
      </c>
      <c r="AAI207" s="10">
        <f>varoventtiili_koestus_kuva.description</f>
        <v>0</v>
      </c>
      <c r="AAJ207" s="10">
        <f>varoventtiili_koestus_kuva.description</f>
        <v>0</v>
      </c>
      <c r="AAK207" s="10">
        <f>varoventtiili_koestus_kuva.description</f>
        <v>0</v>
      </c>
      <c r="AAL207" s="10">
        <f>varoventtiili_koestus_kuva.description</f>
        <v>0</v>
      </c>
      <c r="AAM207" s="10">
        <f>varoventtiili_koestus_kuva.description</f>
        <v>0</v>
      </c>
      <c r="AAN207" s="10">
        <f>varoventtiili_koestus_kuva.description</f>
        <v>0</v>
      </c>
      <c r="AAO207" s="10">
        <f>varoventtiili_koestus_kuva.description</f>
        <v>0</v>
      </c>
      <c r="AAP207" s="10">
        <f>varoventtiili_koestus_kuva.description</f>
        <v>0</v>
      </c>
      <c r="AAQ207" s="10">
        <f>varoventtiili_koestus_kuva.description</f>
        <v>0</v>
      </c>
      <c r="AAR207" s="10">
        <f>varoventtiili_koestus_kuva.description</f>
        <v>0</v>
      </c>
      <c r="AAS207" s="10">
        <f>varoventtiili_koestus_kuva.description</f>
        <v>0</v>
      </c>
      <c r="AAT207" s="10">
        <f>varoventtiili_koestus_kuva.description</f>
        <v>0</v>
      </c>
      <c r="AAU207" s="10">
        <f>varoventtiili_koestus_kuva.description</f>
        <v>0</v>
      </c>
      <c r="AAV207" s="10">
        <f>varoventtiili_koestus_kuva.description</f>
        <v>0</v>
      </c>
      <c r="AAW207" s="10">
        <f>varoventtiili_koestus_kuva.description</f>
        <v>0</v>
      </c>
      <c r="AAX207" s="10">
        <f>varoventtiili_koestus_kuva.description</f>
        <v>0</v>
      </c>
      <c r="AAY207" s="10">
        <f>varoventtiili_koestus_kuva.description</f>
        <v>0</v>
      </c>
      <c r="AAZ207" s="10">
        <f>varoventtiili_koestus_kuva.description</f>
        <v>0</v>
      </c>
      <c r="ABA207" s="10">
        <f>varoventtiili_koestus_kuva.description</f>
        <v>0</v>
      </c>
      <c r="ABB207" s="10">
        <f>varoventtiili_koestus_kuva.description</f>
        <v>0</v>
      </c>
      <c r="ABC207" s="10">
        <f>varoventtiili_koestus_kuva.description</f>
        <v>0</v>
      </c>
      <c r="ABD207" s="10">
        <f>varoventtiili_koestus_kuva.description</f>
        <v>0</v>
      </c>
      <c r="ABE207" s="10">
        <f>varoventtiili_koestus_kuva.description</f>
        <v>0</v>
      </c>
      <c r="ABF207" s="10">
        <f>varoventtiili_koestus_kuva.description</f>
        <v>0</v>
      </c>
      <c r="ABG207" s="10">
        <f>varoventtiili_koestus_kuva.description</f>
        <v>0</v>
      </c>
      <c r="ABH207" s="10">
        <f>varoventtiili_koestus_kuva.description</f>
        <v>0</v>
      </c>
      <c r="ABI207" s="10">
        <f>varoventtiili_koestus_kuva.description</f>
        <v>0</v>
      </c>
      <c r="ABJ207" s="10">
        <f>varoventtiili_koestus_kuva.description</f>
        <v>0</v>
      </c>
      <c r="ABK207" s="10">
        <f>varoventtiili_koestus_kuva.description</f>
        <v>0</v>
      </c>
      <c r="ABL207" s="10">
        <f>varoventtiili_koestus_kuva.description</f>
        <v>0</v>
      </c>
      <c r="ABM207" s="10">
        <f>varoventtiili_koestus_kuva.description</f>
        <v>0</v>
      </c>
      <c r="ABN207" s="10">
        <f>varoventtiili_koestus_kuva.description</f>
        <v>0</v>
      </c>
      <c r="ABO207" s="10">
        <f>varoventtiili_koestus_kuva.description</f>
        <v>0</v>
      </c>
      <c r="ABP207" s="10">
        <f>varoventtiili_koestus_kuva.description</f>
        <v>0</v>
      </c>
      <c r="ABQ207" s="10">
        <f>varoventtiili_koestus_kuva.description</f>
        <v>0</v>
      </c>
      <c r="ABR207" s="10">
        <f>varoventtiili_koestus_kuva.description</f>
        <v>0</v>
      </c>
      <c r="ABS207" s="10">
        <f>varoventtiili_koestus_kuva.description</f>
        <v>0</v>
      </c>
      <c r="ABT207" s="10">
        <f>varoventtiili_koestus_kuva.description</f>
        <v>0</v>
      </c>
      <c r="ABU207" s="10">
        <f>varoventtiili_koestus_kuva.description</f>
        <v>0</v>
      </c>
      <c r="ABV207" s="10">
        <f>varoventtiili_koestus_kuva.description</f>
        <v>0</v>
      </c>
      <c r="ABW207" s="10">
        <f>varoventtiili_koestus_kuva.description</f>
        <v>0</v>
      </c>
      <c r="ABX207" s="10">
        <f>varoventtiili_koestus_kuva.description</f>
        <v>0</v>
      </c>
      <c r="ABY207" s="10">
        <f>varoventtiili_koestus_kuva.description</f>
        <v>0</v>
      </c>
      <c r="ABZ207" s="10">
        <f>varoventtiili_koestus_kuva.description</f>
        <v>0</v>
      </c>
      <c r="ACA207" s="10">
        <f>varoventtiili_koestus_kuva.description</f>
        <v>0</v>
      </c>
      <c r="ACB207" s="10">
        <f>varoventtiili_koestus_kuva.description</f>
        <v>0</v>
      </c>
      <c r="ACC207" s="10">
        <f>varoventtiili_koestus_kuva.description</f>
        <v>0</v>
      </c>
      <c r="ACD207" s="10">
        <f>varoventtiili_koestus_kuva.description</f>
        <v>0</v>
      </c>
      <c r="ACE207" s="10">
        <f>varoventtiili_koestus_kuva.description</f>
        <v>0</v>
      </c>
      <c r="ACF207" s="10">
        <f>varoventtiili_koestus_kuva.description</f>
        <v>0</v>
      </c>
      <c r="ACG207" s="10">
        <f>varoventtiili_koestus_kuva.description</f>
        <v>0</v>
      </c>
      <c r="ACH207" s="10">
        <f>varoventtiili_koestus_kuva.description</f>
        <v>0</v>
      </c>
      <c r="ACI207" s="10">
        <f>varoventtiili_koestus_kuva.description</f>
        <v>0</v>
      </c>
      <c r="ACJ207" s="10">
        <f>varoventtiili_koestus_kuva.description</f>
        <v>0</v>
      </c>
      <c r="ACK207" s="10">
        <f>varoventtiili_koestus_kuva.description</f>
        <v>0</v>
      </c>
      <c r="ACL207" s="10">
        <f>varoventtiili_koestus_kuva.description</f>
        <v>0</v>
      </c>
      <c r="ACM207" s="10">
        <f>varoventtiili_koestus_kuva.description</f>
        <v>0</v>
      </c>
      <c r="ACN207" s="10">
        <f>varoventtiili_koestus_kuva.description</f>
        <v>0</v>
      </c>
      <c r="ACO207" s="10">
        <f>varoventtiili_koestus_kuva.description</f>
        <v>0</v>
      </c>
      <c r="ACP207" s="10">
        <f>varoventtiili_koestus_kuva.description</f>
        <v>0</v>
      </c>
      <c r="ACQ207" s="10">
        <f>varoventtiili_koestus_kuva.description</f>
        <v>0</v>
      </c>
      <c r="ACR207" s="10">
        <f>varoventtiili_koestus_kuva.description</f>
        <v>0</v>
      </c>
      <c r="ACS207" s="10">
        <f>varoventtiili_koestus_kuva.description</f>
        <v>0</v>
      </c>
      <c r="ACT207" s="10">
        <f>varoventtiili_koestus_kuva.description</f>
        <v>0</v>
      </c>
      <c r="ACU207" s="10">
        <f>varoventtiili_koestus_kuva.description</f>
        <v>0</v>
      </c>
      <c r="ACV207" s="10">
        <f>varoventtiili_koestus_kuva.description</f>
        <v>0</v>
      </c>
      <c r="ACW207" s="10">
        <f>varoventtiili_koestus_kuva.description</f>
        <v>0</v>
      </c>
      <c r="ACX207" s="10">
        <f>varoventtiili_koestus_kuva.description</f>
        <v>0</v>
      </c>
      <c r="ACY207" s="10">
        <f>varoventtiili_koestus_kuva.description</f>
        <v>0</v>
      </c>
      <c r="ACZ207" s="10">
        <f>varoventtiili_koestus_kuva.description</f>
        <v>0</v>
      </c>
      <c r="ADA207" s="10">
        <f>varoventtiili_koestus_kuva.description</f>
        <v>0</v>
      </c>
      <c r="ADB207" s="10">
        <f>varoventtiili_koestus_kuva.description</f>
        <v>0</v>
      </c>
      <c r="ADC207" s="10">
        <f>varoventtiili_koestus_kuva.description</f>
        <v>0</v>
      </c>
      <c r="ADD207" s="10">
        <f>varoventtiili_koestus_kuva.description</f>
        <v>0</v>
      </c>
      <c r="ADE207" s="10">
        <f>varoventtiili_koestus_kuva.description</f>
        <v>0</v>
      </c>
      <c r="ADF207" s="10">
        <f>varoventtiili_koestus_kuva.description</f>
        <v>0</v>
      </c>
      <c r="ADG207" s="10">
        <f>varoventtiili_koestus_kuva.description</f>
        <v>0</v>
      </c>
      <c r="ADH207" s="10">
        <f>varoventtiili_koestus_kuva.description</f>
        <v>0</v>
      </c>
      <c r="ADI207" s="10">
        <f>varoventtiili_koestus_kuva.description</f>
        <v>0</v>
      </c>
      <c r="ADJ207" s="10">
        <f>varoventtiili_koestus_kuva.description</f>
        <v>0</v>
      </c>
      <c r="ADK207" s="10">
        <f>varoventtiili_koestus_kuva.description</f>
        <v>0</v>
      </c>
      <c r="ADL207" s="10">
        <f>varoventtiili_koestus_kuva.description</f>
        <v>0</v>
      </c>
      <c r="ADM207" s="10">
        <f>varoventtiili_koestus_kuva.description</f>
        <v>0</v>
      </c>
      <c r="ADN207" s="10">
        <f>varoventtiili_koestus_kuva.description</f>
        <v>0</v>
      </c>
      <c r="ADO207" s="10">
        <f>varoventtiili_koestus_kuva.description</f>
        <v>0</v>
      </c>
      <c r="ADP207" s="10">
        <f>varoventtiili_koestus_kuva.description</f>
        <v>0</v>
      </c>
      <c r="ADQ207" s="10">
        <f>varoventtiili_koestus_kuva.description</f>
        <v>0</v>
      </c>
      <c r="ADR207" s="10">
        <f>varoventtiili_koestus_kuva.description</f>
        <v>0</v>
      </c>
      <c r="ADS207" s="10">
        <f>varoventtiili_koestus_kuva.description</f>
        <v>0</v>
      </c>
      <c r="ADT207" s="10">
        <f>varoventtiili_koestus_kuva.description</f>
        <v>0</v>
      </c>
      <c r="ADU207" s="10">
        <f>varoventtiili_koestus_kuva.description</f>
        <v>0</v>
      </c>
      <c r="ADV207" s="10">
        <f>varoventtiili_koestus_kuva.description</f>
        <v>0</v>
      </c>
      <c r="ADW207" s="10">
        <f>varoventtiili_koestus_kuva.description</f>
        <v>0</v>
      </c>
      <c r="ADX207" s="10">
        <f>varoventtiili_koestus_kuva.description</f>
        <v>0</v>
      </c>
      <c r="ADY207" s="10">
        <f>varoventtiili_koestus_kuva.description</f>
        <v>0</v>
      </c>
      <c r="ADZ207" s="10">
        <f>varoventtiili_koestus_kuva.description</f>
        <v>0</v>
      </c>
      <c r="AEA207" s="10">
        <f>varoventtiili_koestus_kuva.description</f>
        <v>0</v>
      </c>
      <c r="AEB207" s="10">
        <f>varoventtiili_koestus_kuva.description</f>
        <v>0</v>
      </c>
      <c r="AEC207" s="10">
        <f>varoventtiili_koestus_kuva.description</f>
        <v>0</v>
      </c>
      <c r="AED207" s="10">
        <f>varoventtiili_koestus_kuva.description</f>
        <v>0</v>
      </c>
      <c r="AEE207" s="10">
        <f>varoventtiili_koestus_kuva.description</f>
        <v>0</v>
      </c>
      <c r="AEF207" s="10">
        <f>varoventtiili_koestus_kuva.description</f>
        <v>0</v>
      </c>
      <c r="AEG207" s="10">
        <f>varoventtiili_koestus_kuva.description</f>
        <v>0</v>
      </c>
      <c r="AEH207" s="10">
        <f>varoventtiili_koestus_kuva.description</f>
        <v>0</v>
      </c>
      <c r="AEI207" s="10">
        <f>varoventtiili_koestus_kuva.description</f>
        <v>0</v>
      </c>
      <c r="AEJ207" s="10">
        <f>varoventtiili_koestus_kuva.description</f>
        <v>0</v>
      </c>
      <c r="AEK207" s="10">
        <f>varoventtiili_koestus_kuva.description</f>
        <v>0</v>
      </c>
      <c r="AEL207" s="10">
        <f>varoventtiili_koestus_kuva.description</f>
        <v>0</v>
      </c>
      <c r="AEM207" s="10">
        <f>varoventtiili_koestus_kuva.description</f>
        <v>0</v>
      </c>
      <c r="AEN207" s="10">
        <f>varoventtiili_koestus_kuva.description</f>
        <v>0</v>
      </c>
      <c r="AEO207" s="10">
        <f>varoventtiili_koestus_kuva.description</f>
        <v>0</v>
      </c>
      <c r="AEP207" s="10">
        <f>varoventtiili_koestus_kuva.description</f>
        <v>0</v>
      </c>
      <c r="AEQ207" s="10">
        <f>varoventtiili_koestus_kuva.description</f>
        <v>0</v>
      </c>
      <c r="AER207" s="10">
        <f>varoventtiili_koestus_kuva.description</f>
        <v>0</v>
      </c>
      <c r="AES207" s="10">
        <f>varoventtiili_koestus_kuva.description</f>
        <v>0</v>
      </c>
      <c r="AET207" s="10">
        <f>varoventtiili_koestus_kuva.description</f>
        <v>0</v>
      </c>
      <c r="AEU207" s="10">
        <f>varoventtiili_koestus_kuva.description</f>
        <v>0</v>
      </c>
      <c r="AEV207" s="10">
        <f>varoventtiili_koestus_kuva.description</f>
        <v>0</v>
      </c>
      <c r="AEW207" s="10">
        <f>varoventtiili_koestus_kuva.description</f>
        <v>0</v>
      </c>
      <c r="AEX207" s="10">
        <f>varoventtiili_koestus_kuva.description</f>
        <v>0</v>
      </c>
      <c r="AEY207" s="10">
        <f>varoventtiili_koestus_kuva.description</f>
        <v>0</v>
      </c>
      <c r="AEZ207" s="10">
        <f>varoventtiili_koestus_kuva.description</f>
        <v>0</v>
      </c>
      <c r="AFA207" s="10">
        <f>varoventtiili_koestus_kuva.description</f>
        <v>0</v>
      </c>
      <c r="AFB207" s="10">
        <f>varoventtiili_koestus_kuva.description</f>
        <v>0</v>
      </c>
      <c r="AFC207" s="10">
        <f>varoventtiili_koestus_kuva.description</f>
        <v>0</v>
      </c>
      <c r="AFD207" s="10">
        <f>varoventtiili_koestus_kuva.description</f>
        <v>0</v>
      </c>
      <c r="AFE207" s="10">
        <f>varoventtiili_koestus_kuva.description</f>
        <v>0</v>
      </c>
      <c r="AFF207" s="10">
        <f>varoventtiili_koestus_kuva.description</f>
        <v>0</v>
      </c>
      <c r="AFG207" s="10">
        <f>varoventtiili_koestus_kuva.description</f>
        <v>0</v>
      </c>
      <c r="AFH207" s="10">
        <f>varoventtiili_koestus_kuva.description</f>
        <v>0</v>
      </c>
      <c r="AFI207" s="10">
        <f>varoventtiili_koestus_kuva.description</f>
        <v>0</v>
      </c>
      <c r="AFJ207" s="10">
        <f>varoventtiili_koestus_kuva.description</f>
        <v>0</v>
      </c>
      <c r="AFK207" s="10">
        <f>varoventtiili_koestus_kuva.description</f>
        <v>0</v>
      </c>
      <c r="AFL207" s="10">
        <f>varoventtiili_koestus_kuva.description</f>
        <v>0</v>
      </c>
      <c r="AFM207" s="10">
        <f>varoventtiili_koestus_kuva.description</f>
        <v>0</v>
      </c>
      <c r="AFN207" s="10">
        <f>varoventtiili_koestus_kuva.description</f>
        <v>0</v>
      </c>
      <c r="AFO207" s="10">
        <f>varoventtiili_koestus_kuva.description</f>
        <v>0</v>
      </c>
      <c r="AFP207" s="10">
        <f>varoventtiili_koestus_kuva.description</f>
        <v>0</v>
      </c>
      <c r="AFQ207" s="10">
        <f>varoventtiili_koestus_kuva.description</f>
        <v>0</v>
      </c>
      <c r="AFR207" s="10">
        <f>varoventtiili_koestus_kuva.description</f>
        <v>0</v>
      </c>
      <c r="AFS207" s="10">
        <f>varoventtiili_koestus_kuva.description</f>
        <v>0</v>
      </c>
      <c r="AFT207" s="10">
        <f>varoventtiili_koestus_kuva.description</f>
        <v>0</v>
      </c>
      <c r="AFU207" s="10">
        <f>varoventtiili_koestus_kuva.description</f>
        <v>0</v>
      </c>
      <c r="AFV207" s="10">
        <f>varoventtiili_koestus_kuva.description</f>
        <v>0</v>
      </c>
      <c r="AFW207" s="10">
        <f>varoventtiili_koestus_kuva.description</f>
        <v>0</v>
      </c>
      <c r="AFX207" s="10">
        <f>varoventtiili_koestus_kuva.description</f>
        <v>0</v>
      </c>
      <c r="AFY207" s="10">
        <f>varoventtiili_koestus_kuva.description</f>
        <v>0</v>
      </c>
      <c r="AFZ207" s="10">
        <f>varoventtiili_koestus_kuva.description</f>
        <v>0</v>
      </c>
      <c r="AGA207" s="10">
        <f>varoventtiili_koestus_kuva.description</f>
        <v>0</v>
      </c>
      <c r="AGB207" s="10">
        <f>varoventtiili_koestus_kuva.description</f>
        <v>0</v>
      </c>
      <c r="AGC207" s="10">
        <f>varoventtiili_koestus_kuva.description</f>
        <v>0</v>
      </c>
      <c r="AGD207" s="10">
        <f>varoventtiili_koestus_kuva.description</f>
        <v>0</v>
      </c>
      <c r="AGE207" s="10">
        <f>varoventtiili_koestus_kuva.description</f>
        <v>0</v>
      </c>
      <c r="AGF207" s="10">
        <f>varoventtiili_koestus_kuva.description</f>
        <v>0</v>
      </c>
      <c r="AGG207" s="10">
        <f>varoventtiili_koestus_kuva.description</f>
        <v>0</v>
      </c>
      <c r="AGH207" s="10">
        <f>varoventtiili_koestus_kuva.description</f>
        <v>0</v>
      </c>
      <c r="AGI207" s="10">
        <f>varoventtiili_koestus_kuva.description</f>
        <v>0</v>
      </c>
      <c r="AGJ207" s="10">
        <f>varoventtiili_koestus_kuva.description</f>
        <v>0</v>
      </c>
      <c r="AGK207" s="10">
        <f>varoventtiili_koestus_kuva.description</f>
        <v>0</v>
      </c>
      <c r="AGL207" s="10">
        <f>varoventtiili_koestus_kuva.description</f>
        <v>0</v>
      </c>
      <c r="AGM207" s="10">
        <f>varoventtiili_koestus_kuva.description</f>
        <v>0</v>
      </c>
      <c r="AGN207" s="10">
        <f>varoventtiili_koestus_kuva.description</f>
        <v>0</v>
      </c>
      <c r="AGO207" s="10">
        <f>varoventtiili_koestus_kuva.description</f>
        <v>0</v>
      </c>
      <c r="AGP207" s="10">
        <f>varoventtiili_koestus_kuva.description</f>
        <v>0</v>
      </c>
      <c r="AGQ207" s="10">
        <f>varoventtiili_koestus_kuva.description</f>
        <v>0</v>
      </c>
      <c r="AGR207" s="10">
        <f>varoventtiili_koestus_kuva.description</f>
        <v>0</v>
      </c>
      <c r="AGS207" s="10">
        <f>varoventtiili_koestus_kuva.description</f>
        <v>0</v>
      </c>
      <c r="AGT207" s="10">
        <f>varoventtiili_koestus_kuva.description</f>
        <v>0</v>
      </c>
      <c r="AGU207" s="10">
        <f>varoventtiili_koestus_kuva.description</f>
        <v>0</v>
      </c>
      <c r="AGV207" s="10">
        <f>varoventtiili_koestus_kuva.description</f>
        <v>0</v>
      </c>
      <c r="AGW207" s="10">
        <f>varoventtiili_koestus_kuva.description</f>
        <v>0</v>
      </c>
      <c r="AGX207" s="10">
        <f>varoventtiili_koestus_kuva.description</f>
        <v>0</v>
      </c>
      <c r="AGY207" s="10">
        <f>varoventtiili_koestus_kuva.description</f>
        <v>0</v>
      </c>
      <c r="AGZ207" s="10">
        <f>varoventtiili_koestus_kuva.description</f>
        <v>0</v>
      </c>
      <c r="AHA207" s="10">
        <f>varoventtiili_koestus_kuva.description</f>
        <v>0</v>
      </c>
      <c r="AHB207" s="10">
        <f>varoventtiili_koestus_kuva.description</f>
        <v>0</v>
      </c>
      <c r="AHC207" s="10">
        <f>varoventtiili_koestus_kuva.description</f>
        <v>0</v>
      </c>
      <c r="AHD207" s="10">
        <f>varoventtiili_koestus_kuva.description</f>
        <v>0</v>
      </c>
      <c r="AHE207" s="10">
        <f>varoventtiili_koestus_kuva.description</f>
        <v>0</v>
      </c>
      <c r="AHF207" s="10">
        <f>varoventtiili_koestus_kuva.description</f>
        <v>0</v>
      </c>
      <c r="AHG207" s="10">
        <f>varoventtiili_koestus_kuva.description</f>
        <v>0</v>
      </c>
      <c r="AHH207" s="10">
        <f>varoventtiili_koestus_kuva.description</f>
        <v>0</v>
      </c>
      <c r="AHI207" s="10">
        <f>varoventtiili_koestus_kuva.description</f>
        <v>0</v>
      </c>
      <c r="AHJ207" s="10">
        <f>varoventtiili_koestus_kuva.description</f>
        <v>0</v>
      </c>
      <c r="AHK207" s="10">
        <f>varoventtiili_koestus_kuva.description</f>
        <v>0</v>
      </c>
      <c r="AHL207" s="10">
        <f>varoventtiili_koestus_kuva.description</f>
        <v>0</v>
      </c>
      <c r="AHM207" s="10">
        <f>varoventtiili_koestus_kuva.description</f>
        <v>0</v>
      </c>
      <c r="AHN207" s="10">
        <f>varoventtiili_koestus_kuva.description</f>
        <v>0</v>
      </c>
      <c r="AHO207" s="10">
        <f>varoventtiili_koestus_kuva.description</f>
        <v>0</v>
      </c>
      <c r="AHP207" s="10">
        <f>varoventtiili_koestus_kuva.description</f>
        <v>0</v>
      </c>
      <c r="AHQ207" s="10">
        <f>varoventtiili_koestus_kuva.description</f>
        <v>0</v>
      </c>
      <c r="AHR207" s="10">
        <f>varoventtiili_koestus_kuva.description</f>
        <v>0</v>
      </c>
      <c r="AHS207" s="10">
        <f>varoventtiili_koestus_kuva.description</f>
        <v>0</v>
      </c>
      <c r="AHT207" s="10">
        <f>varoventtiili_koestus_kuva.description</f>
        <v>0</v>
      </c>
      <c r="AHU207" s="10">
        <f>varoventtiili_koestus_kuva.description</f>
        <v>0</v>
      </c>
      <c r="AHV207" s="10">
        <f>varoventtiili_koestus_kuva.description</f>
        <v>0</v>
      </c>
      <c r="AHW207" s="10">
        <f>varoventtiili_koestus_kuva.description</f>
        <v>0</v>
      </c>
      <c r="AHX207" s="10">
        <f>varoventtiili_koestus_kuva.description</f>
        <v>0</v>
      </c>
      <c r="AHY207" s="10">
        <f>varoventtiili_koestus_kuva.description</f>
        <v>0</v>
      </c>
      <c r="AHZ207" s="10">
        <f>varoventtiili_koestus_kuva.description</f>
        <v>0</v>
      </c>
      <c r="AIA207" s="10">
        <f>varoventtiili_koestus_kuva.description</f>
        <v>0</v>
      </c>
      <c r="AIB207" s="10">
        <f>varoventtiili_koestus_kuva.description</f>
        <v>0</v>
      </c>
      <c r="AIC207" s="10">
        <f>varoventtiili_koestus_kuva.description</f>
        <v>0</v>
      </c>
      <c r="AID207" s="10">
        <f>varoventtiili_koestus_kuva.description</f>
        <v>0</v>
      </c>
      <c r="AIE207" s="10">
        <f>varoventtiili_koestus_kuva.description</f>
        <v>0</v>
      </c>
      <c r="AIF207" s="10">
        <f>varoventtiili_koestus_kuva.description</f>
        <v>0</v>
      </c>
      <c r="AIG207" s="10">
        <f>varoventtiili_koestus_kuva.description</f>
        <v>0</v>
      </c>
      <c r="AIH207" s="10">
        <f>varoventtiili_koestus_kuva.description</f>
        <v>0</v>
      </c>
      <c r="AII207" s="10">
        <f>varoventtiili_koestus_kuva.description</f>
        <v>0</v>
      </c>
      <c r="AIJ207" s="10">
        <f>varoventtiili_koestus_kuva.description</f>
        <v>0</v>
      </c>
      <c r="AIK207" s="10">
        <f>varoventtiili_koestus_kuva.description</f>
        <v>0</v>
      </c>
      <c r="AIL207" s="10">
        <f>varoventtiili_koestus_kuva.description</f>
        <v>0</v>
      </c>
      <c r="AIM207" s="10">
        <f>varoventtiili_koestus_kuva.description</f>
        <v>0</v>
      </c>
      <c r="AIN207" s="10">
        <f>varoventtiili_koestus_kuva.description</f>
        <v>0</v>
      </c>
      <c r="AIO207" s="10">
        <f>varoventtiili_koestus_kuva.description</f>
        <v>0</v>
      </c>
      <c r="AIP207" s="10">
        <f>varoventtiili_koestus_kuva.description</f>
        <v>0</v>
      </c>
      <c r="AIQ207" s="10">
        <f>varoventtiili_koestus_kuva.description</f>
        <v>0</v>
      </c>
      <c r="AIR207" s="10">
        <f>varoventtiili_koestus_kuva.description</f>
        <v>0</v>
      </c>
      <c r="AIS207" s="10">
        <f>varoventtiili_koestus_kuva.description</f>
        <v>0</v>
      </c>
      <c r="AIT207" s="10">
        <f>varoventtiili_koestus_kuva.description</f>
        <v>0</v>
      </c>
      <c r="AIU207" s="10">
        <f>varoventtiili_koestus_kuva.description</f>
        <v>0</v>
      </c>
      <c r="AIV207" s="10">
        <f>varoventtiili_koestus_kuva.description</f>
        <v>0</v>
      </c>
      <c r="AIW207" s="10">
        <f>varoventtiili_koestus_kuva.description</f>
        <v>0</v>
      </c>
      <c r="AIX207" s="10">
        <f>varoventtiili_koestus_kuva.description</f>
        <v>0</v>
      </c>
      <c r="AIY207" s="10">
        <f>varoventtiili_koestus_kuva.description</f>
        <v>0</v>
      </c>
      <c r="AIZ207" s="10">
        <f>varoventtiili_koestus_kuva.description</f>
        <v>0</v>
      </c>
      <c r="AJA207" s="10">
        <f>varoventtiili_koestus_kuva.description</f>
        <v>0</v>
      </c>
      <c r="AJB207" s="10">
        <f>varoventtiili_koestus_kuva.description</f>
        <v>0</v>
      </c>
      <c r="AJC207" s="10">
        <f>varoventtiili_koestus_kuva.description</f>
        <v>0</v>
      </c>
      <c r="AJD207" s="10">
        <f>varoventtiili_koestus_kuva.description</f>
        <v>0</v>
      </c>
      <c r="AJE207" s="10">
        <f>varoventtiili_koestus_kuva.description</f>
        <v>0</v>
      </c>
      <c r="AJF207" s="10">
        <f>varoventtiili_koestus_kuva.description</f>
        <v>0</v>
      </c>
      <c r="AJG207" s="10">
        <f>varoventtiili_koestus_kuva.description</f>
        <v>0</v>
      </c>
      <c r="AJH207" s="10">
        <f>varoventtiili_koestus_kuva.description</f>
        <v>0</v>
      </c>
      <c r="AJI207" s="10">
        <f>varoventtiili_koestus_kuva.description</f>
        <v>0</v>
      </c>
      <c r="AJJ207" s="10">
        <f>varoventtiili_koestus_kuva.description</f>
        <v>0</v>
      </c>
      <c r="AJK207" s="10">
        <f>varoventtiili_koestus_kuva.description</f>
        <v>0</v>
      </c>
      <c r="AJL207" s="10">
        <f>varoventtiili_koestus_kuva.description</f>
        <v>0</v>
      </c>
      <c r="AJM207" s="10">
        <f>varoventtiili_koestus_kuva.description</f>
        <v>0</v>
      </c>
      <c r="AJN207" s="10">
        <f>varoventtiili_koestus_kuva.description</f>
        <v>0</v>
      </c>
      <c r="AJO207" s="10">
        <f>varoventtiili_koestus_kuva.description</f>
        <v>0</v>
      </c>
      <c r="AJP207" s="10">
        <f>varoventtiili_koestus_kuva.description</f>
        <v>0</v>
      </c>
      <c r="AJQ207" s="10">
        <f>varoventtiili_koestus_kuva.description</f>
        <v>0</v>
      </c>
      <c r="AJR207" s="10">
        <f>varoventtiili_koestus_kuva.description</f>
        <v>0</v>
      </c>
      <c r="AJS207" s="10">
        <f>varoventtiili_koestus_kuva.description</f>
        <v>0</v>
      </c>
      <c r="AJT207" s="10">
        <f>varoventtiili_koestus_kuva.description</f>
        <v>0</v>
      </c>
      <c r="AJU207" s="10">
        <f>varoventtiili_koestus_kuva.description</f>
        <v>0</v>
      </c>
      <c r="AJV207" s="10">
        <f>varoventtiili_koestus_kuva.description</f>
        <v>0</v>
      </c>
      <c r="AJW207" s="10">
        <f>varoventtiili_koestus_kuva.description</f>
        <v>0</v>
      </c>
      <c r="AJX207" s="10">
        <f>varoventtiili_koestus_kuva.description</f>
        <v>0</v>
      </c>
      <c r="AJY207" s="10">
        <f>varoventtiili_koestus_kuva.description</f>
        <v>0</v>
      </c>
      <c r="AJZ207" s="10">
        <f>varoventtiili_koestus_kuva.description</f>
        <v>0</v>
      </c>
      <c r="AKA207" s="10">
        <f>varoventtiili_koestus_kuva.description</f>
        <v>0</v>
      </c>
      <c r="AKB207" s="10">
        <f>varoventtiili_koestus_kuva.description</f>
        <v>0</v>
      </c>
      <c r="AKC207" s="10">
        <f>varoventtiili_koestus_kuva.description</f>
        <v>0</v>
      </c>
      <c r="AKD207" s="10">
        <f>varoventtiili_koestus_kuva.description</f>
        <v>0</v>
      </c>
      <c r="AKE207" s="10">
        <f>varoventtiili_koestus_kuva.description</f>
        <v>0</v>
      </c>
      <c r="AKF207" s="10">
        <f>varoventtiili_koestus_kuva.description</f>
        <v>0</v>
      </c>
      <c r="AKG207" s="10">
        <f>varoventtiili_koestus_kuva.description</f>
        <v>0</v>
      </c>
      <c r="AKH207" s="10">
        <f>varoventtiili_koestus_kuva.description</f>
        <v>0</v>
      </c>
      <c r="AKI207" s="10">
        <f>varoventtiili_koestus_kuva.description</f>
        <v>0</v>
      </c>
      <c r="AKJ207" s="10">
        <f>varoventtiili_koestus_kuva.description</f>
        <v>0</v>
      </c>
      <c r="AKK207" s="10">
        <f>varoventtiili_koestus_kuva.description</f>
        <v>0</v>
      </c>
      <c r="AKL207" s="10">
        <f>varoventtiili_koestus_kuva.description</f>
        <v>0</v>
      </c>
      <c r="AKM207" s="10">
        <f>varoventtiili_koestus_kuva.description</f>
        <v>0</v>
      </c>
      <c r="AKN207" s="10">
        <f>varoventtiili_koestus_kuva.description</f>
        <v>0</v>
      </c>
      <c r="AKO207" s="10">
        <f>varoventtiili_koestus_kuva.description</f>
        <v>0</v>
      </c>
      <c r="AKP207" s="10">
        <f>varoventtiili_koestus_kuva.description</f>
        <v>0</v>
      </c>
      <c r="AKQ207" s="10">
        <f>varoventtiili_koestus_kuva.description</f>
        <v>0</v>
      </c>
      <c r="AKR207" s="10">
        <f>varoventtiili_koestus_kuva.description</f>
        <v>0</v>
      </c>
      <c r="AKS207" s="10">
        <f>varoventtiili_koestus_kuva.description</f>
        <v>0</v>
      </c>
      <c r="AKT207" s="10">
        <f>varoventtiili_koestus_kuva.description</f>
        <v>0</v>
      </c>
      <c r="AKU207" s="10">
        <f>varoventtiili_koestus_kuva.description</f>
        <v>0</v>
      </c>
      <c r="AKV207" s="10">
        <f>varoventtiili_koestus_kuva.description</f>
        <v>0</v>
      </c>
      <c r="AKW207" s="10">
        <f>varoventtiili_koestus_kuva.description</f>
        <v>0</v>
      </c>
      <c r="AKX207" s="10">
        <f>varoventtiili_koestus_kuva.description</f>
        <v>0</v>
      </c>
      <c r="AKY207" s="10">
        <f>varoventtiili_koestus_kuva.description</f>
        <v>0</v>
      </c>
      <c r="AKZ207" s="10">
        <f>varoventtiili_koestus_kuva.description</f>
        <v>0</v>
      </c>
      <c r="ALA207" s="10">
        <f>varoventtiili_koestus_kuva.description</f>
        <v>0</v>
      </c>
      <c r="ALB207" s="10">
        <f>varoventtiili_koestus_kuva.description</f>
        <v>0</v>
      </c>
      <c r="ALC207" s="10">
        <f>varoventtiili_koestus_kuva.description</f>
        <v>0</v>
      </c>
      <c r="ALD207" s="10">
        <f>varoventtiili_koestus_kuva.description</f>
        <v>0</v>
      </c>
      <c r="ALE207" s="10">
        <f>varoventtiili_koestus_kuva.description</f>
        <v>0</v>
      </c>
      <c r="ALF207" s="10">
        <f>varoventtiili_koestus_kuva.description</f>
        <v>0</v>
      </c>
      <c r="ALG207" s="10">
        <f>varoventtiili_koestus_kuva.description</f>
        <v>0</v>
      </c>
      <c r="ALH207" s="10">
        <f>varoventtiili_koestus_kuva.description</f>
        <v>0</v>
      </c>
      <c r="ALI207" s="10">
        <f>varoventtiili_koestus_kuva.description</f>
        <v>0</v>
      </c>
      <c r="ALJ207" s="10">
        <f>varoventtiili_koestus_kuva.description</f>
        <v>0</v>
      </c>
      <c r="ALK207" s="10">
        <f>varoventtiili_koestus_kuva.description</f>
        <v>0</v>
      </c>
      <c r="ALL207" s="10">
        <f>varoventtiili_koestus_kuva.description</f>
        <v>0</v>
      </c>
      <c r="ALM207" s="10">
        <f>varoventtiili_koestus_kuva.description</f>
        <v>0</v>
      </c>
      <c r="ALN207" s="10">
        <f>varoventtiili_koestus_kuva.description</f>
        <v>0</v>
      </c>
      <c r="ALO207" s="10">
        <f>varoventtiili_koestus_kuva.description</f>
        <v>0</v>
      </c>
      <c r="ALP207" s="10">
        <f>varoventtiili_koestus_kuva.description</f>
        <v>0</v>
      </c>
      <c r="ALQ207" s="10">
        <f>varoventtiili_koestus_kuva.description</f>
        <v>0</v>
      </c>
      <c r="ALR207" s="10">
        <f>varoventtiili_koestus_kuva.description</f>
        <v>0</v>
      </c>
      <c r="ALS207" s="10">
        <f>varoventtiili_koestus_kuva.description</f>
        <v>0</v>
      </c>
      <c r="ALT207" s="10">
        <f>varoventtiili_koestus_kuva.description</f>
        <v>0</v>
      </c>
      <c r="ALU207" s="10">
        <f>varoventtiili_koestus_kuva.description</f>
        <v>0</v>
      </c>
      <c r="ALV207" s="10">
        <f>varoventtiili_koestus_kuva.description</f>
        <v>0</v>
      </c>
      <c r="ALW207" s="10">
        <f>varoventtiili_koestus_kuva.description</f>
        <v>0</v>
      </c>
      <c r="ALX207" s="10">
        <f>varoventtiili_koestus_kuva.description</f>
        <v>0</v>
      </c>
      <c r="ALY207" s="10">
        <f>varoventtiili_koestus_kuva.description</f>
        <v>0</v>
      </c>
      <c r="ALZ207" s="10">
        <f>varoventtiili_koestus_kuva.description</f>
        <v>0</v>
      </c>
      <c r="AMA207" s="10">
        <f>varoventtiili_koestus_kuva.description</f>
        <v>0</v>
      </c>
      <c r="AMB207" s="10">
        <f>varoventtiili_koestus_kuva.description</f>
        <v>0</v>
      </c>
      <c r="AMC207" s="10">
        <f>varoventtiili_koestus_kuva.description</f>
        <v>0</v>
      </c>
      <c r="AMD207" s="10">
        <f>varoventtiili_koestus_kuva.description</f>
        <v>0</v>
      </c>
      <c r="AME207" s="10">
        <f>varoventtiili_koestus_kuva.description</f>
        <v>0</v>
      </c>
      <c r="AMF207" s="10">
        <f>varoventtiili_koestus_kuva.description</f>
        <v>0</v>
      </c>
      <c r="AMG207" s="10">
        <f>varoventtiili_koestus_kuva.description</f>
        <v>0</v>
      </c>
      <c r="AMH207" s="10">
        <f>varoventtiili_koestus_kuva.description</f>
        <v>0</v>
      </c>
      <c r="AMI207" s="10">
        <f>varoventtiili_koestus_kuva.description</f>
        <v>0</v>
      </c>
      <c r="AMJ207" s="10">
        <f>varoventtiili_koestus_kuva.description</f>
        <v>0</v>
      </c>
      <c r="AMK207" s="10">
        <f>varoventtiili_koestus_kuva.description</f>
        <v>0</v>
      </c>
      <c r="AML207" s="10">
        <f>varoventtiili_koestus_kuva.description</f>
        <v>0</v>
      </c>
      <c r="AMM207" s="10">
        <f>varoventtiili_koestus_kuva.description</f>
        <v>0</v>
      </c>
      <c r="AMN207" s="10">
        <f>varoventtiili_koestus_kuva.description</f>
        <v>0</v>
      </c>
      <c r="AMO207" s="10">
        <f>varoventtiili_koestus_kuva.description</f>
        <v>0</v>
      </c>
      <c r="AMP207" s="10">
        <f>varoventtiili_koestus_kuva.description</f>
        <v>0</v>
      </c>
      <c r="AMQ207" s="10">
        <f>varoventtiili_koestus_kuva.description</f>
        <v>0</v>
      </c>
      <c r="AMR207" s="10">
        <f>varoventtiili_koestus_kuva.description</f>
        <v>0</v>
      </c>
      <c r="AMS207" s="10">
        <f>varoventtiili_koestus_kuva.description</f>
        <v>0</v>
      </c>
      <c r="AMT207" s="10">
        <f>varoventtiili_koestus_kuva.description</f>
        <v>0</v>
      </c>
      <c r="AMU207" s="10">
        <f>varoventtiili_koestus_kuva.description</f>
        <v>0</v>
      </c>
      <c r="AMV207" s="10">
        <f>varoventtiili_koestus_kuva.description</f>
        <v>0</v>
      </c>
      <c r="AMW207" s="10">
        <f>varoventtiili_koestus_kuva.description</f>
        <v>0</v>
      </c>
      <c r="AMX207" s="10">
        <f>varoventtiili_koestus_kuva.description</f>
        <v>0</v>
      </c>
      <c r="AMY207" s="10">
        <f>varoventtiili_koestus_kuva.description</f>
        <v>0</v>
      </c>
      <c r="AMZ207" s="10">
        <f>varoventtiili_koestus_kuva.description</f>
        <v>0</v>
      </c>
      <c r="ANA207" s="10">
        <f>varoventtiili_koestus_kuva.description</f>
        <v>0</v>
      </c>
      <c r="ANB207" s="10">
        <f>varoventtiili_koestus_kuva.description</f>
        <v>0</v>
      </c>
      <c r="ANC207" s="10">
        <f>varoventtiili_koestus_kuva.description</f>
        <v>0</v>
      </c>
      <c r="AND207" s="10">
        <f>varoventtiili_koestus_kuva.description</f>
        <v>0</v>
      </c>
      <c r="ANE207" s="10">
        <f>varoventtiili_koestus_kuva.description</f>
        <v>0</v>
      </c>
      <c r="ANF207" s="10">
        <f>varoventtiili_koestus_kuva.description</f>
        <v>0</v>
      </c>
      <c r="ANG207" s="10">
        <f>varoventtiili_koestus_kuva.description</f>
        <v>0</v>
      </c>
      <c r="ANH207" s="10">
        <f>varoventtiili_koestus_kuva.description</f>
        <v>0</v>
      </c>
      <c r="ANI207" s="10">
        <f>varoventtiili_koestus_kuva.description</f>
        <v>0</v>
      </c>
      <c r="ANJ207" s="10">
        <f>varoventtiili_koestus_kuva.description</f>
        <v>0</v>
      </c>
      <c r="ANK207" s="10">
        <f>varoventtiili_koestus_kuva.description</f>
        <v>0</v>
      </c>
      <c r="ANL207" s="10">
        <f>varoventtiili_koestus_kuva.description</f>
        <v>0</v>
      </c>
      <c r="ANM207" s="10">
        <f>varoventtiili_koestus_kuva.description</f>
        <v>0</v>
      </c>
      <c r="ANN207" s="10">
        <f>varoventtiili_koestus_kuva.description</f>
        <v>0</v>
      </c>
      <c r="ANO207" s="10">
        <f>varoventtiili_koestus_kuva.description</f>
        <v>0</v>
      </c>
      <c r="ANP207" s="10">
        <f>varoventtiili_koestus_kuva.description</f>
        <v>0</v>
      </c>
      <c r="ANQ207" s="10">
        <f>varoventtiili_koestus_kuva.description</f>
        <v>0</v>
      </c>
      <c r="ANR207" s="10">
        <f>varoventtiili_koestus_kuva.description</f>
        <v>0</v>
      </c>
      <c r="ANS207" s="10">
        <f>varoventtiili_koestus_kuva.description</f>
        <v>0</v>
      </c>
      <c r="ANT207" s="10">
        <f>varoventtiili_koestus_kuva.description</f>
        <v>0</v>
      </c>
      <c r="ANU207" s="10">
        <f>varoventtiili_koestus_kuva.description</f>
        <v>0</v>
      </c>
      <c r="ANV207" s="10">
        <f>varoventtiili_koestus_kuva.description</f>
        <v>0</v>
      </c>
      <c r="ANW207" s="10">
        <f>varoventtiili_koestus_kuva.description</f>
        <v>0</v>
      </c>
      <c r="ANX207" s="10">
        <f>varoventtiili_koestus_kuva.description</f>
        <v>0</v>
      </c>
      <c r="ANY207" s="10">
        <f>varoventtiili_koestus_kuva.description</f>
        <v>0</v>
      </c>
      <c r="ANZ207" s="10">
        <f>varoventtiili_koestus_kuva.description</f>
        <v>0</v>
      </c>
      <c r="AOA207" s="10">
        <f>varoventtiili_koestus_kuva.description</f>
        <v>0</v>
      </c>
      <c r="AOB207" s="10">
        <f>varoventtiili_koestus_kuva.description</f>
        <v>0</v>
      </c>
      <c r="AOC207" s="10">
        <f>varoventtiili_koestus_kuva.description</f>
        <v>0</v>
      </c>
      <c r="AOD207" s="10">
        <f>varoventtiili_koestus_kuva.description</f>
        <v>0</v>
      </c>
      <c r="AOE207" s="10">
        <f>varoventtiili_koestus_kuva.description</f>
        <v>0</v>
      </c>
      <c r="AOF207" s="10">
        <f>varoventtiili_koestus_kuva.description</f>
        <v>0</v>
      </c>
      <c r="AOG207" s="10">
        <f>varoventtiili_koestus_kuva.description</f>
        <v>0</v>
      </c>
      <c r="AOH207" s="10">
        <f>varoventtiili_koestus_kuva.description</f>
        <v>0</v>
      </c>
      <c r="AOI207" s="10">
        <f>varoventtiili_koestus_kuva.description</f>
        <v>0</v>
      </c>
      <c r="AOJ207" s="10">
        <f>varoventtiili_koestus_kuva.description</f>
        <v>0</v>
      </c>
      <c r="AOK207" s="10">
        <f>varoventtiili_koestus_kuva.description</f>
        <v>0</v>
      </c>
      <c r="AOL207" s="10">
        <f>varoventtiili_koestus_kuva.description</f>
        <v>0</v>
      </c>
      <c r="AOM207" s="10">
        <f>varoventtiili_koestus_kuva.description</f>
        <v>0</v>
      </c>
      <c r="AON207" s="10">
        <f>varoventtiili_koestus_kuva.description</f>
        <v>0</v>
      </c>
      <c r="AOO207" s="10">
        <f>varoventtiili_koestus_kuva.description</f>
        <v>0</v>
      </c>
      <c r="AOP207" s="10">
        <f>varoventtiili_koestus_kuva.description</f>
        <v>0</v>
      </c>
      <c r="AOQ207" s="10">
        <f>varoventtiili_koestus_kuva.description</f>
        <v>0</v>
      </c>
      <c r="AOR207" s="10">
        <f>varoventtiili_koestus_kuva.description</f>
        <v>0</v>
      </c>
      <c r="AOS207" s="10">
        <f>varoventtiili_koestus_kuva.description</f>
        <v>0</v>
      </c>
      <c r="AOT207" s="10">
        <f>varoventtiili_koestus_kuva.description</f>
        <v>0</v>
      </c>
      <c r="AOU207" s="10">
        <f>varoventtiili_koestus_kuva.description</f>
        <v>0</v>
      </c>
      <c r="AOV207" s="10">
        <f>varoventtiili_koestus_kuva.description</f>
        <v>0</v>
      </c>
      <c r="AOW207" s="10">
        <f>varoventtiili_koestus_kuva.description</f>
        <v>0</v>
      </c>
      <c r="AOX207" s="10">
        <f>varoventtiili_koestus_kuva.description</f>
        <v>0</v>
      </c>
      <c r="AOY207" s="10">
        <f>varoventtiili_koestus_kuva.description</f>
        <v>0</v>
      </c>
      <c r="AOZ207" s="10">
        <f>varoventtiili_koestus_kuva.description</f>
        <v>0</v>
      </c>
      <c r="APA207" s="10">
        <f>varoventtiili_koestus_kuva.description</f>
        <v>0</v>
      </c>
      <c r="APB207" s="10">
        <f>varoventtiili_koestus_kuva.description</f>
        <v>0</v>
      </c>
      <c r="APC207" s="10">
        <f>varoventtiili_koestus_kuva.description</f>
        <v>0</v>
      </c>
      <c r="APD207" s="10">
        <f>varoventtiili_koestus_kuva.description</f>
        <v>0</v>
      </c>
      <c r="APE207" s="10">
        <f>varoventtiili_koestus_kuva.description</f>
        <v>0</v>
      </c>
      <c r="APF207" s="10">
        <f>varoventtiili_koestus_kuva.description</f>
        <v>0</v>
      </c>
      <c r="APG207" s="10">
        <f>varoventtiili_koestus_kuva.description</f>
        <v>0</v>
      </c>
      <c r="APH207" s="10">
        <f>varoventtiili_koestus_kuva.description</f>
        <v>0</v>
      </c>
      <c r="API207" s="10">
        <f>varoventtiili_koestus_kuva.description</f>
        <v>0</v>
      </c>
      <c r="APJ207" s="10">
        <f>varoventtiili_koestus_kuva.description</f>
        <v>0</v>
      </c>
      <c r="APK207" s="10">
        <f>varoventtiili_koestus_kuva.description</f>
        <v>0</v>
      </c>
      <c r="APL207" s="10">
        <f>varoventtiili_koestus_kuva.description</f>
        <v>0</v>
      </c>
      <c r="APM207" s="10">
        <f>varoventtiili_koestus_kuva.description</f>
        <v>0</v>
      </c>
      <c r="APN207" s="10">
        <f>varoventtiili_koestus_kuva.description</f>
        <v>0</v>
      </c>
      <c r="APO207" s="10">
        <f>varoventtiili_koestus_kuva.description</f>
        <v>0</v>
      </c>
      <c r="APP207" s="10">
        <f>varoventtiili_koestus_kuva.description</f>
        <v>0</v>
      </c>
      <c r="APQ207" s="10">
        <f>varoventtiili_koestus_kuva.description</f>
        <v>0</v>
      </c>
      <c r="APR207" s="10">
        <f>varoventtiili_koestus_kuva.description</f>
        <v>0</v>
      </c>
      <c r="APS207" s="10">
        <f>varoventtiili_koestus_kuva.description</f>
        <v>0</v>
      </c>
      <c r="APT207" s="10">
        <f>varoventtiili_koestus_kuva.description</f>
        <v>0</v>
      </c>
      <c r="APU207" s="10">
        <f>varoventtiili_koestus_kuva.description</f>
        <v>0</v>
      </c>
      <c r="APV207" s="10">
        <f>varoventtiili_koestus_kuva.description</f>
        <v>0</v>
      </c>
      <c r="APW207" s="10">
        <f>varoventtiili_koestus_kuva.description</f>
        <v>0</v>
      </c>
      <c r="APX207" s="10">
        <f>varoventtiili_koestus_kuva.description</f>
        <v>0</v>
      </c>
      <c r="APY207" s="10">
        <f>varoventtiili_koestus_kuva.description</f>
        <v>0</v>
      </c>
      <c r="APZ207" s="10">
        <f>varoventtiili_koestus_kuva.description</f>
        <v>0</v>
      </c>
      <c r="AQA207" s="10">
        <f>varoventtiili_koestus_kuva.description</f>
        <v>0</v>
      </c>
      <c r="AQB207" s="10">
        <f>varoventtiili_koestus_kuva.description</f>
        <v>0</v>
      </c>
      <c r="AQC207" s="10">
        <f>varoventtiili_koestus_kuva.description</f>
        <v>0</v>
      </c>
      <c r="AQD207" s="10">
        <f>varoventtiili_koestus_kuva.description</f>
        <v>0</v>
      </c>
      <c r="AQE207" s="10">
        <f>varoventtiili_koestus_kuva.description</f>
        <v>0</v>
      </c>
      <c r="AQF207" s="10">
        <f>varoventtiili_koestus_kuva.description</f>
        <v>0</v>
      </c>
      <c r="AQG207" s="10">
        <f>varoventtiili_koestus_kuva.description</f>
        <v>0</v>
      </c>
      <c r="AQH207" s="10">
        <f>varoventtiili_koestus_kuva.description</f>
        <v>0</v>
      </c>
      <c r="AQI207" s="10">
        <f>varoventtiili_koestus_kuva.description</f>
        <v>0</v>
      </c>
      <c r="AQJ207" s="10">
        <f>varoventtiili_koestus_kuva.description</f>
        <v>0</v>
      </c>
      <c r="AQK207" s="10">
        <f>varoventtiili_koestus_kuva.description</f>
        <v>0</v>
      </c>
      <c r="AQL207" s="10">
        <f>varoventtiili_koestus_kuva.description</f>
        <v>0</v>
      </c>
      <c r="AQM207" s="10">
        <f>varoventtiili_koestus_kuva.description</f>
        <v>0</v>
      </c>
      <c r="AQN207" s="10">
        <f>varoventtiili_koestus_kuva.description</f>
        <v>0</v>
      </c>
      <c r="AQO207" s="10">
        <f>varoventtiili_koestus_kuva.description</f>
        <v>0</v>
      </c>
      <c r="AQP207" s="10">
        <f>varoventtiili_koestus_kuva.description</f>
        <v>0</v>
      </c>
      <c r="AQQ207" s="10">
        <f>varoventtiili_koestus_kuva.description</f>
        <v>0</v>
      </c>
      <c r="AQR207" s="10">
        <f>varoventtiili_koestus_kuva.description</f>
        <v>0</v>
      </c>
      <c r="AQS207" s="10">
        <f>varoventtiili_koestus_kuva.description</f>
        <v>0</v>
      </c>
      <c r="AQT207" s="10">
        <f>varoventtiili_koestus_kuva.description</f>
        <v>0</v>
      </c>
      <c r="AQU207" s="10">
        <f>varoventtiili_koestus_kuva.description</f>
        <v>0</v>
      </c>
      <c r="AQV207" s="10">
        <f>varoventtiili_koestus_kuva.description</f>
        <v>0</v>
      </c>
      <c r="AQW207" s="10">
        <f>varoventtiili_koestus_kuva.description</f>
        <v>0</v>
      </c>
      <c r="AQX207" s="10">
        <f>varoventtiili_koestus_kuva.description</f>
        <v>0</v>
      </c>
      <c r="AQY207" s="10">
        <f>varoventtiili_koestus_kuva.description</f>
        <v>0</v>
      </c>
      <c r="AQZ207" s="10">
        <f>varoventtiili_koestus_kuva.description</f>
        <v>0</v>
      </c>
      <c r="ARA207" s="10">
        <f>varoventtiili_koestus_kuva.description</f>
        <v>0</v>
      </c>
      <c r="ARB207" s="10">
        <f>varoventtiili_koestus_kuva.description</f>
        <v>0</v>
      </c>
      <c r="ARC207" s="10">
        <f>varoventtiili_koestus_kuva.description</f>
        <v>0</v>
      </c>
      <c r="ARD207" s="10">
        <f>varoventtiili_koestus_kuva.description</f>
        <v>0</v>
      </c>
      <c r="ARE207" s="10">
        <f>varoventtiili_koestus_kuva.description</f>
        <v>0</v>
      </c>
      <c r="ARF207" s="10">
        <f>varoventtiili_koestus_kuva.description</f>
        <v>0</v>
      </c>
      <c r="ARG207" s="10">
        <f>varoventtiili_koestus_kuva.description</f>
        <v>0</v>
      </c>
      <c r="ARH207" s="10">
        <f>varoventtiili_koestus_kuva.description</f>
        <v>0</v>
      </c>
      <c r="ARI207" s="10">
        <f>varoventtiili_koestus_kuva.description</f>
        <v>0</v>
      </c>
      <c r="ARJ207" s="10">
        <f>varoventtiili_koestus_kuva.description</f>
        <v>0</v>
      </c>
      <c r="ARK207" s="10">
        <f>varoventtiili_koestus_kuva.description</f>
        <v>0</v>
      </c>
      <c r="ARL207" s="10">
        <f>varoventtiili_koestus_kuva.description</f>
        <v>0</v>
      </c>
      <c r="ARM207" s="10">
        <f>varoventtiili_koestus_kuva.description</f>
        <v>0</v>
      </c>
      <c r="ARN207" s="10">
        <f>varoventtiili_koestus_kuva.description</f>
        <v>0</v>
      </c>
      <c r="ARO207" s="10">
        <f>varoventtiili_koestus_kuva.description</f>
        <v>0</v>
      </c>
      <c r="ARP207" s="10">
        <f>varoventtiili_koestus_kuva.description</f>
        <v>0</v>
      </c>
      <c r="ARQ207" s="10">
        <f>varoventtiili_koestus_kuva.description</f>
        <v>0</v>
      </c>
      <c r="ARR207" s="10">
        <f>varoventtiili_koestus_kuva.description</f>
        <v>0</v>
      </c>
      <c r="ARS207" s="10">
        <f>varoventtiili_koestus_kuva.description</f>
        <v>0</v>
      </c>
      <c r="ART207" s="10">
        <f>varoventtiili_koestus_kuva.description</f>
        <v>0</v>
      </c>
      <c r="ARU207" s="10">
        <f>varoventtiili_koestus_kuva.description</f>
        <v>0</v>
      </c>
      <c r="ARV207" s="10">
        <f>varoventtiili_koestus_kuva.description</f>
        <v>0</v>
      </c>
      <c r="ARW207" s="10">
        <f>varoventtiili_koestus_kuva.description</f>
        <v>0</v>
      </c>
      <c r="ARX207" s="10">
        <f>varoventtiili_koestus_kuva.description</f>
        <v>0</v>
      </c>
      <c r="ARY207" s="10">
        <f>varoventtiili_koestus_kuva.description</f>
        <v>0</v>
      </c>
      <c r="ARZ207" s="10">
        <f>varoventtiili_koestus_kuva.description</f>
        <v>0</v>
      </c>
      <c r="ASA207" s="10">
        <f>varoventtiili_koestus_kuva.description</f>
        <v>0</v>
      </c>
      <c r="ASB207" s="10">
        <f>varoventtiili_koestus_kuva.description</f>
        <v>0</v>
      </c>
      <c r="ASC207" s="10">
        <f>varoventtiili_koestus_kuva.description</f>
        <v>0</v>
      </c>
      <c r="ASD207" s="10">
        <f>varoventtiili_koestus_kuva.description</f>
        <v>0</v>
      </c>
      <c r="ASE207" s="10">
        <f>varoventtiili_koestus_kuva.description</f>
        <v>0</v>
      </c>
      <c r="ASF207" s="10">
        <f>varoventtiili_koestus_kuva.description</f>
        <v>0</v>
      </c>
      <c r="ASG207" s="10">
        <f>varoventtiili_koestus_kuva.description</f>
        <v>0</v>
      </c>
      <c r="ASH207" s="10">
        <f>varoventtiili_koestus_kuva.description</f>
        <v>0</v>
      </c>
      <c r="ASI207" s="10">
        <f>varoventtiili_koestus_kuva.description</f>
        <v>0</v>
      </c>
      <c r="ASJ207" s="10">
        <f>varoventtiili_koestus_kuva.description</f>
        <v>0</v>
      </c>
      <c r="ASK207" s="10">
        <f>varoventtiili_koestus_kuva.description</f>
        <v>0</v>
      </c>
      <c r="ASL207" s="10">
        <f>varoventtiili_koestus_kuva.description</f>
        <v>0</v>
      </c>
      <c r="ASM207" s="10">
        <f>varoventtiili_koestus_kuva.description</f>
        <v>0</v>
      </c>
      <c r="ASN207" s="10">
        <f>varoventtiili_koestus_kuva.description</f>
        <v>0</v>
      </c>
      <c r="ASO207" s="10">
        <f>varoventtiili_koestus_kuva.description</f>
        <v>0</v>
      </c>
      <c r="ASP207" s="10">
        <f>varoventtiili_koestus_kuva.description</f>
        <v>0</v>
      </c>
      <c r="ASQ207" s="10">
        <f>varoventtiili_koestus_kuva.description</f>
        <v>0</v>
      </c>
      <c r="ASR207" s="10">
        <f>varoventtiili_koestus_kuva.description</f>
        <v>0</v>
      </c>
      <c r="ASS207" s="10">
        <f>varoventtiili_koestus_kuva.description</f>
        <v>0</v>
      </c>
      <c r="AST207" s="10">
        <f>varoventtiili_koestus_kuva.description</f>
        <v>0</v>
      </c>
      <c r="ASU207" s="10">
        <f>varoventtiili_koestus_kuva.description</f>
        <v>0</v>
      </c>
      <c r="ASV207" s="10">
        <f>varoventtiili_koestus_kuva.description</f>
        <v>0</v>
      </c>
      <c r="ASW207" s="10">
        <f>varoventtiili_koestus_kuva.description</f>
        <v>0</v>
      </c>
      <c r="ASX207" s="10">
        <f>varoventtiili_koestus_kuva.description</f>
        <v>0</v>
      </c>
      <c r="ASY207" s="10">
        <f>varoventtiili_koestus_kuva.description</f>
        <v>0</v>
      </c>
      <c r="ASZ207" s="10">
        <f>varoventtiili_koestus_kuva.description</f>
        <v>0</v>
      </c>
      <c r="ATA207" s="10">
        <f>varoventtiili_koestus_kuva.description</f>
        <v>0</v>
      </c>
      <c r="ATB207" s="10">
        <f>varoventtiili_koestus_kuva.description</f>
        <v>0</v>
      </c>
      <c r="ATC207" s="10">
        <f>varoventtiili_koestus_kuva.description</f>
        <v>0</v>
      </c>
      <c r="ATD207" s="10">
        <f>varoventtiili_koestus_kuva.description</f>
        <v>0</v>
      </c>
      <c r="ATE207" s="10">
        <f>varoventtiili_koestus_kuva.description</f>
        <v>0</v>
      </c>
      <c r="ATF207" s="10">
        <f>varoventtiili_koestus_kuva.description</f>
        <v>0</v>
      </c>
      <c r="ATG207" s="10">
        <f>varoventtiili_koestus_kuva.description</f>
        <v>0</v>
      </c>
      <c r="ATH207" s="10">
        <f>varoventtiili_koestus_kuva.description</f>
        <v>0</v>
      </c>
      <c r="ATI207" s="10">
        <f>varoventtiili_koestus_kuva.description</f>
        <v>0</v>
      </c>
      <c r="ATJ207" s="10">
        <f>varoventtiili_koestus_kuva.description</f>
        <v>0</v>
      </c>
      <c r="ATK207" s="10">
        <f>varoventtiili_koestus_kuva.description</f>
        <v>0</v>
      </c>
      <c r="ATL207" s="10">
        <f>varoventtiili_koestus_kuva.description</f>
        <v>0</v>
      </c>
      <c r="ATM207" s="10">
        <f>varoventtiili_koestus_kuva.description</f>
        <v>0</v>
      </c>
      <c r="ATN207" s="10">
        <f>varoventtiili_koestus_kuva.description</f>
        <v>0</v>
      </c>
      <c r="ATO207" s="10">
        <f>varoventtiili_koestus_kuva.description</f>
        <v>0</v>
      </c>
      <c r="ATP207" s="10">
        <f>varoventtiili_koestus_kuva.description</f>
        <v>0</v>
      </c>
      <c r="ATQ207" s="10">
        <f>varoventtiili_koestus_kuva.description</f>
        <v>0</v>
      </c>
      <c r="ATR207" s="10">
        <f>varoventtiili_koestus_kuva.description</f>
        <v>0</v>
      </c>
      <c r="ATS207" s="10">
        <f>varoventtiili_koestus_kuva.description</f>
        <v>0</v>
      </c>
      <c r="ATT207" s="10">
        <f>varoventtiili_koestus_kuva.description</f>
        <v>0</v>
      </c>
      <c r="ATU207" s="10">
        <f>varoventtiili_koestus_kuva.description</f>
        <v>0</v>
      </c>
      <c r="ATV207" s="10">
        <f>varoventtiili_koestus_kuva.description</f>
        <v>0</v>
      </c>
      <c r="ATW207" s="10">
        <f>varoventtiili_koestus_kuva.description</f>
        <v>0</v>
      </c>
      <c r="ATX207" s="10">
        <f>varoventtiili_koestus_kuva.description</f>
        <v>0</v>
      </c>
      <c r="ATY207" s="10">
        <f>varoventtiili_koestus_kuva.description</f>
        <v>0</v>
      </c>
      <c r="ATZ207" s="10">
        <f>varoventtiili_koestus_kuva.description</f>
        <v>0</v>
      </c>
      <c r="AUA207" s="10">
        <f>varoventtiili_koestus_kuva.description</f>
        <v>0</v>
      </c>
      <c r="AUB207" s="10">
        <f>varoventtiili_koestus_kuva.description</f>
        <v>0</v>
      </c>
      <c r="AUC207" s="10">
        <f>varoventtiili_koestus_kuva.description</f>
        <v>0</v>
      </c>
      <c r="AUD207" s="10">
        <f>varoventtiili_koestus_kuva.description</f>
        <v>0</v>
      </c>
      <c r="AUE207" s="10">
        <f>varoventtiili_koestus_kuva.description</f>
        <v>0</v>
      </c>
      <c r="AUF207" s="10">
        <f>varoventtiili_koestus_kuva.description</f>
        <v>0</v>
      </c>
      <c r="AUG207" s="10">
        <f>varoventtiili_koestus_kuva.description</f>
        <v>0</v>
      </c>
      <c r="AUH207" s="10">
        <f>varoventtiili_koestus_kuva.description</f>
        <v>0</v>
      </c>
      <c r="AUI207" s="10">
        <f>varoventtiili_koestus_kuva.description</f>
        <v>0</v>
      </c>
      <c r="AUJ207" s="10">
        <f>varoventtiili_koestus_kuva.description</f>
        <v>0</v>
      </c>
      <c r="AUK207" s="10">
        <f>varoventtiili_koestus_kuva.description</f>
        <v>0</v>
      </c>
      <c r="AUL207" s="10">
        <f>varoventtiili_koestus_kuva.description</f>
        <v>0</v>
      </c>
      <c r="AUM207" s="10">
        <f>varoventtiili_koestus_kuva.description</f>
        <v>0</v>
      </c>
      <c r="AUN207" s="10">
        <f>varoventtiili_koestus_kuva.description</f>
        <v>0</v>
      </c>
      <c r="AUO207" s="10">
        <f>varoventtiili_koestus_kuva.description</f>
        <v>0</v>
      </c>
      <c r="AUP207" s="10">
        <f>varoventtiili_koestus_kuva.description</f>
        <v>0</v>
      </c>
      <c r="AUQ207" s="10">
        <f>varoventtiili_koestus_kuva.description</f>
        <v>0</v>
      </c>
      <c r="AUR207" s="10">
        <f>varoventtiili_koestus_kuva.description</f>
        <v>0</v>
      </c>
      <c r="AUS207" s="10">
        <f>varoventtiili_koestus_kuva.description</f>
        <v>0</v>
      </c>
      <c r="AUT207" s="10">
        <f>varoventtiili_koestus_kuva.description</f>
        <v>0</v>
      </c>
      <c r="AUU207" s="10">
        <f>varoventtiili_koestus_kuva.description</f>
        <v>0</v>
      </c>
      <c r="AUV207" s="10">
        <f>varoventtiili_koestus_kuva.description</f>
        <v>0</v>
      </c>
      <c r="AUW207" s="10">
        <f>varoventtiili_koestus_kuva.description</f>
        <v>0</v>
      </c>
      <c r="AUX207" s="10">
        <f>varoventtiili_koestus_kuva.description</f>
        <v>0</v>
      </c>
      <c r="AUY207" s="10">
        <f>varoventtiili_koestus_kuva.description</f>
        <v>0</v>
      </c>
      <c r="AUZ207" s="10">
        <f>varoventtiili_koestus_kuva.description</f>
        <v>0</v>
      </c>
      <c r="AVA207" s="10">
        <f>varoventtiili_koestus_kuva.description</f>
        <v>0</v>
      </c>
      <c r="AVB207" s="10">
        <f>varoventtiili_koestus_kuva.description</f>
        <v>0</v>
      </c>
      <c r="AVC207" s="10">
        <f>varoventtiili_koestus_kuva.description</f>
        <v>0</v>
      </c>
      <c r="AVD207" s="10">
        <f>varoventtiili_koestus_kuva.description</f>
        <v>0</v>
      </c>
      <c r="AVE207" s="10">
        <f>varoventtiili_koestus_kuva.description</f>
        <v>0</v>
      </c>
      <c r="AVF207" s="10">
        <f>varoventtiili_koestus_kuva.description</f>
        <v>0</v>
      </c>
      <c r="AVG207" s="10">
        <f>varoventtiili_koestus_kuva.description</f>
        <v>0</v>
      </c>
      <c r="AVH207" s="10">
        <f>varoventtiili_koestus_kuva.description</f>
        <v>0</v>
      </c>
      <c r="AVI207" s="10">
        <f>varoventtiili_koestus_kuva.description</f>
        <v>0</v>
      </c>
      <c r="AVJ207" s="10">
        <f>varoventtiili_koestus_kuva.description</f>
        <v>0</v>
      </c>
      <c r="AVK207" s="10">
        <f>varoventtiili_koestus_kuva.description</f>
        <v>0</v>
      </c>
      <c r="AVL207" s="10">
        <f>varoventtiili_koestus_kuva.description</f>
        <v>0</v>
      </c>
      <c r="AVM207" s="10">
        <f>varoventtiili_koestus_kuva.description</f>
        <v>0</v>
      </c>
      <c r="AVN207" s="10">
        <f>varoventtiili_koestus_kuva.description</f>
        <v>0</v>
      </c>
      <c r="AVO207" s="10">
        <f>varoventtiili_koestus_kuva.description</f>
        <v>0</v>
      </c>
      <c r="AVP207" s="10">
        <f>varoventtiili_koestus_kuva.description</f>
        <v>0</v>
      </c>
      <c r="AVQ207" s="10">
        <f>varoventtiili_koestus_kuva.description</f>
        <v>0</v>
      </c>
      <c r="AVR207" s="10">
        <f>varoventtiili_koestus_kuva.description</f>
        <v>0</v>
      </c>
      <c r="AVS207" s="10">
        <f>varoventtiili_koestus_kuva.description</f>
        <v>0</v>
      </c>
      <c r="AVT207" s="10">
        <f>varoventtiili_koestus_kuva.description</f>
        <v>0</v>
      </c>
      <c r="AVU207" s="10">
        <f>varoventtiili_koestus_kuva.description</f>
        <v>0</v>
      </c>
      <c r="AVV207" s="10">
        <f>varoventtiili_koestus_kuva.description</f>
        <v>0</v>
      </c>
      <c r="AVW207" s="10">
        <f>varoventtiili_koestus_kuva.description</f>
        <v>0</v>
      </c>
      <c r="AVX207" s="10">
        <f>varoventtiili_koestus_kuva.description</f>
        <v>0</v>
      </c>
      <c r="AVY207" s="10">
        <f>varoventtiili_koestus_kuva.description</f>
        <v>0</v>
      </c>
      <c r="AVZ207" s="10">
        <f>varoventtiili_koestus_kuva.description</f>
        <v>0</v>
      </c>
      <c r="AWA207" s="10">
        <f>varoventtiili_koestus_kuva.description</f>
        <v>0</v>
      </c>
      <c r="AWB207" s="10">
        <f>varoventtiili_koestus_kuva.description</f>
        <v>0</v>
      </c>
      <c r="AWC207" s="10">
        <f>varoventtiili_koestus_kuva.description</f>
        <v>0</v>
      </c>
      <c r="AWD207" s="10">
        <f>varoventtiili_koestus_kuva.description</f>
        <v>0</v>
      </c>
      <c r="AWE207" s="10">
        <f>varoventtiili_koestus_kuva.description</f>
        <v>0</v>
      </c>
      <c r="AWF207" s="10">
        <f>varoventtiili_koestus_kuva.description</f>
        <v>0</v>
      </c>
      <c r="AWG207" s="10">
        <f>varoventtiili_koestus_kuva.description</f>
        <v>0</v>
      </c>
      <c r="AWH207" s="10">
        <f>varoventtiili_koestus_kuva.description</f>
        <v>0</v>
      </c>
      <c r="AWI207" s="10">
        <f>varoventtiili_koestus_kuva.description</f>
        <v>0</v>
      </c>
      <c r="AWJ207" s="10">
        <f>varoventtiili_koestus_kuva.description</f>
        <v>0</v>
      </c>
      <c r="AWK207" s="10">
        <f>varoventtiili_koestus_kuva.description</f>
        <v>0</v>
      </c>
      <c r="AWL207" s="10">
        <f>varoventtiili_koestus_kuva.description</f>
        <v>0</v>
      </c>
      <c r="AWM207" s="10">
        <f>varoventtiili_koestus_kuva.description</f>
        <v>0</v>
      </c>
      <c r="AWN207" s="10">
        <f>varoventtiili_koestus_kuva.description</f>
        <v>0</v>
      </c>
      <c r="AWO207" s="10">
        <f>varoventtiili_koestus_kuva.description</f>
        <v>0</v>
      </c>
      <c r="AWP207" s="10">
        <f>varoventtiili_koestus_kuva.description</f>
        <v>0</v>
      </c>
      <c r="AWQ207" s="10">
        <f>varoventtiili_koestus_kuva.description</f>
        <v>0</v>
      </c>
      <c r="AWR207" s="10">
        <f>varoventtiili_koestus_kuva.description</f>
        <v>0</v>
      </c>
      <c r="AWS207" s="10">
        <f>varoventtiili_koestus_kuva.description</f>
        <v>0</v>
      </c>
      <c r="AWT207" s="10">
        <f>varoventtiili_koestus_kuva.description</f>
        <v>0</v>
      </c>
      <c r="AWU207" s="10">
        <f>varoventtiili_koestus_kuva.description</f>
        <v>0</v>
      </c>
      <c r="AWV207" s="10">
        <f>varoventtiili_koestus_kuva.description</f>
        <v>0</v>
      </c>
      <c r="AWW207" s="10">
        <f>varoventtiili_koestus_kuva.description</f>
        <v>0</v>
      </c>
      <c r="AWX207" s="10">
        <f>varoventtiili_koestus_kuva.description</f>
        <v>0</v>
      </c>
      <c r="AWY207" s="10">
        <f>varoventtiili_koestus_kuva.description</f>
        <v>0</v>
      </c>
      <c r="AWZ207" s="10">
        <f>varoventtiili_koestus_kuva.description</f>
        <v>0</v>
      </c>
      <c r="AXA207" s="10">
        <f>varoventtiili_koestus_kuva.description</f>
        <v>0</v>
      </c>
      <c r="AXB207" s="10">
        <f>varoventtiili_koestus_kuva.description</f>
        <v>0</v>
      </c>
      <c r="AXC207" s="10">
        <f>varoventtiili_koestus_kuva.description</f>
        <v>0</v>
      </c>
      <c r="AXD207" s="10">
        <f>varoventtiili_koestus_kuva.description</f>
        <v>0</v>
      </c>
      <c r="AXE207" s="10">
        <f>varoventtiili_koestus_kuva.description</f>
        <v>0</v>
      </c>
      <c r="AXF207" s="10">
        <f>varoventtiili_koestus_kuva.description</f>
        <v>0</v>
      </c>
      <c r="AXG207" s="10">
        <f>varoventtiili_koestus_kuva.description</f>
        <v>0</v>
      </c>
      <c r="AXH207" s="10">
        <f>varoventtiili_koestus_kuva.description</f>
        <v>0</v>
      </c>
      <c r="AXI207" s="10">
        <f>varoventtiili_koestus_kuva.description</f>
        <v>0</v>
      </c>
      <c r="AXJ207" s="10">
        <f>varoventtiili_koestus_kuva.description</f>
        <v>0</v>
      </c>
      <c r="AXK207" s="10">
        <f>varoventtiili_koestus_kuva.description</f>
        <v>0</v>
      </c>
      <c r="AXL207" s="10">
        <f>varoventtiili_koestus_kuva.description</f>
        <v>0</v>
      </c>
      <c r="AXM207" s="10">
        <f>varoventtiili_koestus_kuva.description</f>
        <v>0</v>
      </c>
      <c r="AXN207" s="10">
        <f>varoventtiili_koestus_kuva.description</f>
        <v>0</v>
      </c>
      <c r="AXO207" s="10">
        <f>varoventtiili_koestus_kuva.description</f>
        <v>0</v>
      </c>
      <c r="AXP207" s="10">
        <f>varoventtiili_koestus_kuva.description</f>
        <v>0</v>
      </c>
      <c r="AXQ207" s="10">
        <f>varoventtiili_koestus_kuva.description</f>
        <v>0</v>
      </c>
      <c r="AXR207" s="10">
        <f>varoventtiili_koestus_kuva.description</f>
        <v>0</v>
      </c>
      <c r="AXS207" s="10">
        <f>varoventtiili_koestus_kuva.description</f>
        <v>0</v>
      </c>
      <c r="AXT207" s="10">
        <f>varoventtiili_koestus_kuva.description</f>
        <v>0</v>
      </c>
      <c r="AXU207" s="10">
        <f>varoventtiili_koestus_kuva.description</f>
        <v>0</v>
      </c>
      <c r="AXV207" s="10">
        <f>varoventtiili_koestus_kuva.description</f>
        <v>0</v>
      </c>
      <c r="AXW207" s="10">
        <f>varoventtiili_koestus_kuva.description</f>
        <v>0</v>
      </c>
      <c r="AXX207" s="10">
        <f>varoventtiili_koestus_kuva.description</f>
        <v>0</v>
      </c>
      <c r="AXY207" s="10">
        <f>varoventtiili_koestus_kuva.description</f>
        <v>0</v>
      </c>
      <c r="AXZ207" s="10">
        <f>varoventtiili_koestus_kuva.description</f>
        <v>0</v>
      </c>
      <c r="AYA207" s="10">
        <f>varoventtiili_koestus_kuva.description</f>
        <v>0</v>
      </c>
      <c r="AYB207" s="10">
        <f>varoventtiili_koestus_kuva.description</f>
        <v>0</v>
      </c>
      <c r="AYC207" s="10">
        <f>varoventtiili_koestus_kuva.description</f>
        <v>0</v>
      </c>
      <c r="AYD207" s="10">
        <f>varoventtiili_koestus_kuva.description</f>
        <v>0</v>
      </c>
      <c r="AYE207" s="10">
        <f>varoventtiili_koestus_kuva.description</f>
        <v>0</v>
      </c>
      <c r="AYF207" s="10">
        <f>varoventtiili_koestus_kuva.description</f>
        <v>0</v>
      </c>
      <c r="AYG207" s="10">
        <f>varoventtiili_koestus_kuva.description</f>
        <v>0</v>
      </c>
      <c r="AYH207" s="10">
        <f>varoventtiili_koestus_kuva.description</f>
        <v>0</v>
      </c>
      <c r="AYI207" s="10">
        <f>varoventtiili_koestus_kuva.description</f>
        <v>0</v>
      </c>
      <c r="AYJ207" s="10">
        <f>varoventtiili_koestus_kuva.description</f>
        <v>0</v>
      </c>
      <c r="AYK207" s="10">
        <f>varoventtiili_koestus_kuva.description</f>
        <v>0</v>
      </c>
      <c r="AYL207" s="10">
        <f>varoventtiili_koestus_kuva.description</f>
        <v>0</v>
      </c>
      <c r="AYM207" s="10">
        <f>varoventtiili_koestus_kuva.description</f>
        <v>0</v>
      </c>
      <c r="AYN207" s="10">
        <f>varoventtiili_koestus_kuva.description</f>
        <v>0</v>
      </c>
      <c r="AYO207" s="10">
        <f>varoventtiili_koestus_kuva.description</f>
        <v>0</v>
      </c>
      <c r="AYP207" s="10">
        <f>varoventtiili_koestus_kuva.description</f>
        <v>0</v>
      </c>
      <c r="AYQ207" s="10">
        <f>varoventtiili_koestus_kuva.description</f>
        <v>0</v>
      </c>
      <c r="AYR207" s="10">
        <f>varoventtiili_koestus_kuva.description</f>
        <v>0</v>
      </c>
      <c r="AYS207" s="10">
        <f>varoventtiili_koestus_kuva.description</f>
        <v>0</v>
      </c>
      <c r="AYT207" s="10">
        <f>varoventtiili_koestus_kuva.description</f>
        <v>0</v>
      </c>
      <c r="AYU207" s="10">
        <f>varoventtiili_koestus_kuva.description</f>
        <v>0</v>
      </c>
      <c r="AYV207" s="10">
        <f>varoventtiili_koestus_kuva.description</f>
        <v>0</v>
      </c>
      <c r="AYW207" s="10">
        <f>varoventtiili_koestus_kuva.description</f>
        <v>0</v>
      </c>
      <c r="AYX207" s="10">
        <f>varoventtiili_koestus_kuva.description</f>
        <v>0</v>
      </c>
      <c r="AYY207" s="10">
        <f>varoventtiili_koestus_kuva.description</f>
        <v>0</v>
      </c>
      <c r="AYZ207" s="10">
        <f>varoventtiili_koestus_kuva.description</f>
        <v>0</v>
      </c>
      <c r="AZA207" s="10">
        <f>varoventtiili_koestus_kuva.description</f>
        <v>0</v>
      </c>
      <c r="AZB207" s="10">
        <f>varoventtiili_koestus_kuva.description</f>
        <v>0</v>
      </c>
      <c r="AZC207" s="10">
        <f>varoventtiili_koestus_kuva.description</f>
        <v>0</v>
      </c>
      <c r="AZD207" s="10">
        <f>varoventtiili_koestus_kuva.description</f>
        <v>0</v>
      </c>
      <c r="AZE207" s="10">
        <f>varoventtiili_koestus_kuva.description</f>
        <v>0</v>
      </c>
      <c r="AZF207" s="10">
        <f>varoventtiili_koestus_kuva.description</f>
        <v>0</v>
      </c>
      <c r="AZG207" s="10">
        <f>varoventtiili_koestus_kuva.description</f>
        <v>0</v>
      </c>
      <c r="AZH207" s="10">
        <f>varoventtiili_koestus_kuva.description</f>
        <v>0</v>
      </c>
      <c r="AZI207" s="10">
        <f>varoventtiili_koestus_kuva.description</f>
        <v>0</v>
      </c>
      <c r="AZJ207" s="10">
        <f>varoventtiili_koestus_kuva.description</f>
        <v>0</v>
      </c>
      <c r="AZK207" s="10">
        <f>varoventtiili_koestus_kuva.description</f>
        <v>0</v>
      </c>
      <c r="AZL207" s="10">
        <f>varoventtiili_koestus_kuva.description</f>
        <v>0</v>
      </c>
      <c r="AZM207" s="10">
        <f>varoventtiili_koestus_kuva.description</f>
        <v>0</v>
      </c>
      <c r="AZN207" s="10">
        <f>varoventtiili_koestus_kuva.description</f>
        <v>0</v>
      </c>
      <c r="AZO207" s="10">
        <f>varoventtiili_koestus_kuva.description</f>
        <v>0</v>
      </c>
      <c r="AZP207" s="10">
        <f>varoventtiili_koestus_kuva.description</f>
        <v>0</v>
      </c>
      <c r="AZQ207" s="10">
        <f>varoventtiili_koestus_kuva.description</f>
        <v>0</v>
      </c>
      <c r="AZR207" s="10">
        <f>varoventtiili_koestus_kuva.description</f>
        <v>0</v>
      </c>
      <c r="AZS207" s="10">
        <f>varoventtiili_koestus_kuva.description</f>
        <v>0</v>
      </c>
      <c r="AZT207" s="10">
        <f>varoventtiili_koestus_kuva.description</f>
        <v>0</v>
      </c>
      <c r="AZU207" s="10">
        <f>varoventtiili_koestus_kuva.description</f>
        <v>0</v>
      </c>
      <c r="AZV207" s="10">
        <f>varoventtiili_koestus_kuva.description</f>
        <v>0</v>
      </c>
      <c r="AZW207" s="10">
        <f>varoventtiili_koestus_kuva.description</f>
        <v>0</v>
      </c>
      <c r="AZX207" s="10">
        <f>varoventtiili_koestus_kuva.description</f>
        <v>0</v>
      </c>
      <c r="AZY207" s="10">
        <f>varoventtiili_koestus_kuva.description</f>
        <v>0</v>
      </c>
      <c r="AZZ207" s="10">
        <f>varoventtiili_koestus_kuva.description</f>
        <v>0</v>
      </c>
      <c r="BAA207" s="10">
        <f>varoventtiili_koestus_kuva.description</f>
        <v>0</v>
      </c>
      <c r="BAB207" s="10">
        <f>varoventtiili_koestus_kuva.description</f>
        <v>0</v>
      </c>
      <c r="BAC207" s="10">
        <f>varoventtiili_koestus_kuva.description</f>
        <v>0</v>
      </c>
      <c r="BAD207" s="10">
        <f>varoventtiili_koestus_kuva.description</f>
        <v>0</v>
      </c>
      <c r="BAE207" s="10">
        <f>varoventtiili_koestus_kuva.description</f>
        <v>0</v>
      </c>
      <c r="BAF207" s="10">
        <f>varoventtiili_koestus_kuva.description</f>
        <v>0</v>
      </c>
      <c r="BAG207" s="10">
        <f>varoventtiili_koestus_kuva.description</f>
        <v>0</v>
      </c>
      <c r="BAH207" s="10">
        <f>varoventtiili_koestus_kuva.description</f>
        <v>0</v>
      </c>
      <c r="BAI207" s="10">
        <f>varoventtiili_koestus_kuva.description</f>
        <v>0</v>
      </c>
      <c r="BAJ207" s="10">
        <f>varoventtiili_koestus_kuva.description</f>
        <v>0</v>
      </c>
      <c r="BAK207" s="10">
        <f>varoventtiili_koestus_kuva.description</f>
        <v>0</v>
      </c>
      <c r="BAL207" s="10">
        <f>varoventtiili_koestus_kuva.description</f>
        <v>0</v>
      </c>
      <c r="BAM207" s="10">
        <f>varoventtiili_koestus_kuva.description</f>
        <v>0</v>
      </c>
      <c r="BAN207" s="10">
        <f>varoventtiili_koestus_kuva.description</f>
        <v>0</v>
      </c>
      <c r="BAO207" s="10">
        <f>varoventtiili_koestus_kuva.description</f>
        <v>0</v>
      </c>
      <c r="BAP207" s="10">
        <f>varoventtiili_koestus_kuva.description</f>
        <v>0</v>
      </c>
      <c r="BAQ207" s="10">
        <f>varoventtiili_koestus_kuva.description</f>
        <v>0</v>
      </c>
      <c r="BAR207" s="10">
        <f>varoventtiili_koestus_kuva.description</f>
        <v>0</v>
      </c>
      <c r="BAS207" s="10">
        <f>varoventtiili_koestus_kuva.description</f>
        <v>0</v>
      </c>
      <c r="BAT207" s="10">
        <f>varoventtiili_koestus_kuva.description</f>
        <v>0</v>
      </c>
      <c r="BAU207" s="10">
        <f>varoventtiili_koestus_kuva.description</f>
        <v>0</v>
      </c>
      <c r="BAV207" s="10">
        <f>varoventtiili_koestus_kuva.description</f>
        <v>0</v>
      </c>
      <c r="BAW207" s="10">
        <f>varoventtiili_koestus_kuva.description</f>
        <v>0</v>
      </c>
      <c r="BAX207" s="10">
        <f>varoventtiili_koestus_kuva.description</f>
        <v>0</v>
      </c>
      <c r="BAY207" s="10">
        <f>varoventtiili_koestus_kuva.description</f>
        <v>0</v>
      </c>
      <c r="BAZ207" s="10">
        <f>varoventtiili_koestus_kuva.description</f>
        <v>0</v>
      </c>
      <c r="BBA207" s="10">
        <f>varoventtiili_koestus_kuva.description</f>
        <v>0</v>
      </c>
      <c r="BBB207" s="10">
        <f>varoventtiili_koestus_kuva.description</f>
        <v>0</v>
      </c>
      <c r="BBC207" s="10">
        <f>varoventtiili_koestus_kuva.description</f>
        <v>0</v>
      </c>
      <c r="BBD207" s="10">
        <f>varoventtiili_koestus_kuva.description</f>
        <v>0</v>
      </c>
      <c r="BBE207" s="10">
        <f>varoventtiili_koestus_kuva.description</f>
        <v>0</v>
      </c>
      <c r="BBF207" s="10">
        <f>varoventtiili_koestus_kuva.description</f>
        <v>0</v>
      </c>
      <c r="BBG207" s="10">
        <f>varoventtiili_koestus_kuva.description</f>
        <v>0</v>
      </c>
      <c r="BBH207" s="10">
        <f>varoventtiili_koestus_kuva.description</f>
        <v>0</v>
      </c>
      <c r="BBI207" s="10">
        <f>varoventtiili_koestus_kuva.description</f>
        <v>0</v>
      </c>
      <c r="BBJ207" s="10">
        <f>varoventtiili_koestus_kuva.description</f>
        <v>0</v>
      </c>
      <c r="BBK207" s="10">
        <f>varoventtiili_koestus_kuva.description</f>
        <v>0</v>
      </c>
      <c r="BBL207" s="10">
        <f>varoventtiili_koestus_kuva.description</f>
        <v>0</v>
      </c>
      <c r="BBM207" s="10">
        <f>varoventtiili_koestus_kuva.description</f>
        <v>0</v>
      </c>
      <c r="BBN207" s="10">
        <f>varoventtiili_koestus_kuva.description</f>
        <v>0</v>
      </c>
      <c r="BBO207" s="10">
        <f>varoventtiili_koestus_kuva.description</f>
        <v>0</v>
      </c>
      <c r="BBP207" s="10">
        <f>varoventtiili_koestus_kuva.description</f>
        <v>0</v>
      </c>
      <c r="BBQ207" s="10">
        <f>varoventtiili_koestus_kuva.description</f>
        <v>0</v>
      </c>
      <c r="BBR207" s="10">
        <f>varoventtiili_koestus_kuva.description</f>
        <v>0</v>
      </c>
      <c r="BBS207" s="10">
        <f>varoventtiili_koestus_kuva.description</f>
        <v>0</v>
      </c>
      <c r="BBT207" s="10">
        <f>varoventtiili_koestus_kuva.description</f>
        <v>0</v>
      </c>
      <c r="BBU207" s="10">
        <f>varoventtiili_koestus_kuva.description</f>
        <v>0</v>
      </c>
      <c r="BBV207" s="10">
        <f>varoventtiili_koestus_kuva.description</f>
        <v>0</v>
      </c>
      <c r="BBW207" s="10">
        <f>varoventtiili_koestus_kuva.description</f>
        <v>0</v>
      </c>
      <c r="BBX207" s="10">
        <f>varoventtiili_koestus_kuva.description</f>
        <v>0</v>
      </c>
      <c r="BBY207" s="10">
        <f>varoventtiili_koestus_kuva.description</f>
        <v>0</v>
      </c>
      <c r="BBZ207" s="10">
        <f>varoventtiili_koestus_kuva.description</f>
        <v>0</v>
      </c>
      <c r="BCA207" s="10">
        <f>varoventtiili_koestus_kuva.description</f>
        <v>0</v>
      </c>
      <c r="BCB207" s="10">
        <f>varoventtiili_koestus_kuva.description</f>
        <v>0</v>
      </c>
      <c r="BCC207" s="10">
        <f>varoventtiili_koestus_kuva.description</f>
        <v>0</v>
      </c>
      <c r="BCD207" s="10">
        <f>varoventtiili_koestus_kuva.description</f>
        <v>0</v>
      </c>
      <c r="BCE207" s="10">
        <f>varoventtiili_koestus_kuva.description</f>
        <v>0</v>
      </c>
      <c r="BCF207" s="10">
        <f>varoventtiili_koestus_kuva.description</f>
        <v>0</v>
      </c>
      <c r="BCG207" s="10">
        <f>varoventtiili_koestus_kuva.description</f>
        <v>0</v>
      </c>
      <c r="BCH207" s="10">
        <f>varoventtiili_koestus_kuva.description</f>
        <v>0</v>
      </c>
      <c r="BCI207" s="10">
        <f>varoventtiili_koestus_kuva.description</f>
        <v>0</v>
      </c>
      <c r="BCJ207" s="10">
        <f>varoventtiili_koestus_kuva.description</f>
        <v>0</v>
      </c>
      <c r="BCK207" s="10">
        <f>varoventtiili_koestus_kuva.description</f>
        <v>0</v>
      </c>
      <c r="BCL207" s="10">
        <f>varoventtiili_koestus_kuva.description</f>
        <v>0</v>
      </c>
      <c r="BCM207" s="10">
        <f>varoventtiili_koestus_kuva.description</f>
        <v>0</v>
      </c>
      <c r="BCN207" s="10">
        <f>varoventtiili_koestus_kuva.description</f>
        <v>0</v>
      </c>
      <c r="BCO207" s="10">
        <f>varoventtiili_koestus_kuva.description</f>
        <v>0</v>
      </c>
      <c r="BCP207" s="10">
        <f>varoventtiili_koestus_kuva.description</f>
        <v>0</v>
      </c>
      <c r="BCQ207" s="10">
        <f>varoventtiili_koestus_kuva.description</f>
        <v>0</v>
      </c>
      <c r="BCR207" s="10">
        <f>varoventtiili_koestus_kuva.description</f>
        <v>0</v>
      </c>
      <c r="BCS207" s="10">
        <f>varoventtiili_koestus_kuva.description</f>
        <v>0</v>
      </c>
      <c r="BCT207" s="10">
        <f>varoventtiili_koestus_kuva.description</f>
        <v>0</v>
      </c>
      <c r="BCU207" s="10">
        <f>varoventtiili_koestus_kuva.description</f>
        <v>0</v>
      </c>
      <c r="BCV207" s="10">
        <f>varoventtiili_koestus_kuva.description</f>
        <v>0</v>
      </c>
      <c r="BCW207" s="10">
        <f>varoventtiili_koestus_kuva.description</f>
        <v>0</v>
      </c>
      <c r="BCX207" s="10">
        <f>varoventtiili_koestus_kuva.description</f>
        <v>0</v>
      </c>
      <c r="BCY207" s="10">
        <f>varoventtiili_koestus_kuva.description</f>
        <v>0</v>
      </c>
      <c r="BCZ207" s="10">
        <f>varoventtiili_koestus_kuva.description</f>
        <v>0</v>
      </c>
      <c r="BDA207" s="10">
        <f>varoventtiili_koestus_kuva.description</f>
        <v>0</v>
      </c>
      <c r="BDB207" s="10">
        <f>varoventtiili_koestus_kuva.description</f>
        <v>0</v>
      </c>
      <c r="BDC207" s="10">
        <f>varoventtiili_koestus_kuva.description</f>
        <v>0</v>
      </c>
      <c r="BDD207" s="10">
        <f>varoventtiili_koestus_kuva.description</f>
        <v>0</v>
      </c>
      <c r="BDE207" s="10">
        <f>varoventtiili_koestus_kuva.description</f>
        <v>0</v>
      </c>
      <c r="BDF207" s="10">
        <f>varoventtiili_koestus_kuva.description</f>
        <v>0</v>
      </c>
      <c r="BDG207" s="10">
        <f>varoventtiili_koestus_kuva.description</f>
        <v>0</v>
      </c>
      <c r="BDH207" s="10">
        <f>varoventtiili_koestus_kuva.description</f>
        <v>0</v>
      </c>
      <c r="BDI207" s="10">
        <f>varoventtiili_koestus_kuva.description</f>
        <v>0</v>
      </c>
      <c r="BDJ207" s="10">
        <f>varoventtiili_koestus_kuva.description</f>
        <v>0</v>
      </c>
      <c r="BDK207" s="10">
        <f>varoventtiili_koestus_kuva.description</f>
        <v>0</v>
      </c>
      <c r="BDL207" s="10">
        <f>varoventtiili_koestus_kuva.description</f>
        <v>0</v>
      </c>
      <c r="BDM207" s="10">
        <f>varoventtiili_koestus_kuva.description</f>
        <v>0</v>
      </c>
      <c r="BDN207" s="10">
        <f>varoventtiili_koestus_kuva.description</f>
        <v>0</v>
      </c>
      <c r="BDO207" s="10">
        <f>varoventtiili_koestus_kuva.description</f>
        <v>0</v>
      </c>
      <c r="BDP207" s="10">
        <f>varoventtiili_koestus_kuva.description</f>
        <v>0</v>
      </c>
      <c r="BDQ207" s="10">
        <f>varoventtiili_koestus_kuva.description</f>
        <v>0</v>
      </c>
      <c r="BDR207" s="10">
        <f>varoventtiili_koestus_kuva.description</f>
        <v>0</v>
      </c>
      <c r="BDS207" s="10">
        <f>varoventtiili_koestus_kuva.description</f>
        <v>0</v>
      </c>
      <c r="BDT207" s="10">
        <f>varoventtiili_koestus_kuva.description</f>
        <v>0</v>
      </c>
      <c r="BDU207" s="10">
        <f>varoventtiili_koestus_kuva.description</f>
        <v>0</v>
      </c>
      <c r="BDV207" s="10">
        <f>varoventtiili_koestus_kuva.description</f>
        <v>0</v>
      </c>
      <c r="BDW207" s="10">
        <f>varoventtiili_koestus_kuva.description</f>
        <v>0</v>
      </c>
      <c r="BDX207" s="10">
        <f>varoventtiili_koestus_kuva.description</f>
        <v>0</v>
      </c>
      <c r="BDY207" s="10">
        <f>varoventtiili_koestus_kuva.description</f>
        <v>0</v>
      </c>
      <c r="BDZ207" s="10">
        <f>varoventtiili_koestus_kuva.description</f>
        <v>0</v>
      </c>
      <c r="BEA207" s="10">
        <f>varoventtiili_koestus_kuva.description</f>
        <v>0</v>
      </c>
      <c r="BEB207" s="10">
        <f>varoventtiili_koestus_kuva.description</f>
        <v>0</v>
      </c>
      <c r="BEC207" s="10">
        <f>varoventtiili_koestus_kuva.description</f>
        <v>0</v>
      </c>
      <c r="BED207" s="10">
        <f>varoventtiili_koestus_kuva.description</f>
        <v>0</v>
      </c>
      <c r="BEE207" s="10">
        <f>varoventtiili_koestus_kuva.description</f>
        <v>0</v>
      </c>
      <c r="BEF207" s="10">
        <f>varoventtiili_koestus_kuva.description</f>
        <v>0</v>
      </c>
      <c r="BEG207" s="10">
        <f>varoventtiili_koestus_kuva.description</f>
        <v>0</v>
      </c>
      <c r="BEH207" s="10">
        <f>varoventtiili_koestus_kuva.description</f>
        <v>0</v>
      </c>
      <c r="BEI207" s="10">
        <f>varoventtiili_koestus_kuva.description</f>
        <v>0</v>
      </c>
      <c r="BEJ207" s="10">
        <f>varoventtiili_koestus_kuva.description</f>
        <v>0</v>
      </c>
      <c r="BEK207" s="10">
        <f>varoventtiili_koestus_kuva.description</f>
        <v>0</v>
      </c>
      <c r="BEL207" s="10">
        <f>varoventtiili_koestus_kuva.description</f>
        <v>0</v>
      </c>
      <c r="BEM207" s="10">
        <f>varoventtiili_koestus_kuva.description</f>
        <v>0</v>
      </c>
      <c r="BEN207" s="10">
        <f>varoventtiili_koestus_kuva.description</f>
        <v>0</v>
      </c>
      <c r="BEO207" s="10">
        <f>varoventtiili_koestus_kuva.description</f>
        <v>0</v>
      </c>
      <c r="BEP207" s="10">
        <f>varoventtiili_koestus_kuva.description</f>
        <v>0</v>
      </c>
      <c r="BEQ207" s="10">
        <f>varoventtiili_koestus_kuva.description</f>
        <v>0</v>
      </c>
      <c r="BER207" s="10">
        <f>varoventtiili_koestus_kuva.description</f>
        <v>0</v>
      </c>
      <c r="BES207" s="10">
        <f>varoventtiili_koestus_kuva.description</f>
        <v>0</v>
      </c>
      <c r="BET207" s="10">
        <f>varoventtiili_koestus_kuva.description</f>
        <v>0</v>
      </c>
      <c r="BEU207" s="10">
        <f>varoventtiili_koestus_kuva.description</f>
        <v>0</v>
      </c>
      <c r="BEV207" s="10">
        <f>varoventtiili_koestus_kuva.description</f>
        <v>0</v>
      </c>
      <c r="BEW207" s="10">
        <f>varoventtiili_koestus_kuva.description</f>
        <v>0</v>
      </c>
      <c r="BEX207" s="10">
        <f>varoventtiili_koestus_kuva.description</f>
        <v>0</v>
      </c>
      <c r="BEY207" s="10">
        <f>varoventtiili_koestus_kuva.description</f>
        <v>0</v>
      </c>
      <c r="BEZ207" s="10">
        <f>varoventtiili_koestus_kuva.description</f>
        <v>0</v>
      </c>
      <c r="BFA207" s="10">
        <f>varoventtiili_koestus_kuva.description</f>
        <v>0</v>
      </c>
      <c r="BFB207" s="10">
        <f>varoventtiili_koestus_kuva.description</f>
        <v>0</v>
      </c>
      <c r="BFC207" s="10">
        <f>varoventtiili_koestus_kuva.description</f>
        <v>0</v>
      </c>
      <c r="BFD207" s="10">
        <f>varoventtiili_koestus_kuva.description</f>
        <v>0</v>
      </c>
      <c r="BFE207" s="10">
        <f>varoventtiili_koestus_kuva.description</f>
        <v>0</v>
      </c>
      <c r="BFF207" s="10">
        <f>varoventtiili_koestus_kuva.description</f>
        <v>0</v>
      </c>
      <c r="BFG207" s="10">
        <f>varoventtiili_koestus_kuva.description</f>
        <v>0</v>
      </c>
      <c r="BFH207" s="10">
        <f>varoventtiili_koestus_kuva.description</f>
        <v>0</v>
      </c>
      <c r="BFI207" s="10">
        <f>varoventtiili_koestus_kuva.description</f>
        <v>0</v>
      </c>
      <c r="BFJ207" s="10">
        <f>varoventtiili_koestus_kuva.description</f>
        <v>0</v>
      </c>
      <c r="BFK207" s="10">
        <f>varoventtiili_koestus_kuva.description</f>
        <v>0</v>
      </c>
      <c r="BFL207" s="10">
        <f>varoventtiili_koestus_kuva.description</f>
        <v>0</v>
      </c>
      <c r="BFM207" s="10">
        <f>varoventtiili_koestus_kuva.description</f>
        <v>0</v>
      </c>
      <c r="BFN207" s="10">
        <f>varoventtiili_koestus_kuva.description</f>
        <v>0</v>
      </c>
      <c r="BFO207" s="10">
        <f>varoventtiili_koestus_kuva.description</f>
        <v>0</v>
      </c>
      <c r="BFP207" s="10">
        <f>varoventtiili_koestus_kuva.description</f>
        <v>0</v>
      </c>
      <c r="BFQ207" s="10">
        <f>varoventtiili_koestus_kuva.description</f>
        <v>0</v>
      </c>
      <c r="BFR207" s="10">
        <f>varoventtiili_koestus_kuva.description</f>
        <v>0</v>
      </c>
      <c r="BFS207" s="10">
        <f>varoventtiili_koestus_kuva.description</f>
        <v>0</v>
      </c>
      <c r="BFT207" s="10">
        <f>varoventtiili_koestus_kuva.description</f>
        <v>0</v>
      </c>
      <c r="BFU207" s="10">
        <f>varoventtiili_koestus_kuva.description</f>
        <v>0</v>
      </c>
      <c r="BFV207" s="10">
        <f>varoventtiili_koestus_kuva.description</f>
        <v>0</v>
      </c>
      <c r="BFW207" s="10">
        <f>varoventtiili_koestus_kuva.description</f>
        <v>0</v>
      </c>
      <c r="BFX207" s="10">
        <f>varoventtiili_koestus_kuva.description</f>
        <v>0</v>
      </c>
      <c r="BFY207" s="10">
        <f>varoventtiili_koestus_kuva.description</f>
        <v>0</v>
      </c>
      <c r="BFZ207" s="10">
        <f>varoventtiili_koestus_kuva.description</f>
        <v>0</v>
      </c>
      <c r="BGA207" s="10">
        <f>varoventtiili_koestus_kuva.description</f>
        <v>0</v>
      </c>
      <c r="BGB207" s="10">
        <f>varoventtiili_koestus_kuva.description</f>
        <v>0</v>
      </c>
      <c r="BGC207" s="10">
        <f>varoventtiili_koestus_kuva.description</f>
        <v>0</v>
      </c>
      <c r="BGD207" s="10">
        <f>varoventtiili_koestus_kuva.description</f>
        <v>0</v>
      </c>
      <c r="BGE207" s="10">
        <f>varoventtiili_koestus_kuva.description</f>
        <v>0</v>
      </c>
      <c r="BGF207" s="10">
        <f>varoventtiili_koestus_kuva.description</f>
        <v>0</v>
      </c>
      <c r="BGG207" s="10">
        <f>varoventtiili_koestus_kuva.description</f>
        <v>0</v>
      </c>
      <c r="BGH207" s="10">
        <f>varoventtiili_koestus_kuva.description</f>
        <v>0</v>
      </c>
      <c r="BGI207" s="10">
        <f>varoventtiili_koestus_kuva.description</f>
        <v>0</v>
      </c>
      <c r="BGJ207" s="10">
        <f>varoventtiili_koestus_kuva.description</f>
        <v>0</v>
      </c>
      <c r="BGK207" s="10">
        <f>varoventtiili_koestus_kuva.description</f>
        <v>0</v>
      </c>
      <c r="BGL207" s="10">
        <f>varoventtiili_koestus_kuva.description</f>
        <v>0</v>
      </c>
      <c r="BGM207" s="10">
        <f>varoventtiili_koestus_kuva.description</f>
        <v>0</v>
      </c>
      <c r="BGN207" s="10">
        <f>varoventtiili_koestus_kuva.description</f>
        <v>0</v>
      </c>
      <c r="BGO207" s="10">
        <f>varoventtiili_koestus_kuva.description</f>
        <v>0</v>
      </c>
      <c r="BGP207" s="10">
        <f>varoventtiili_koestus_kuva.description</f>
        <v>0</v>
      </c>
      <c r="BGQ207" s="10">
        <f>varoventtiili_koestus_kuva.description</f>
        <v>0</v>
      </c>
      <c r="BGR207" s="10">
        <f>varoventtiili_koestus_kuva.description</f>
        <v>0</v>
      </c>
      <c r="BGS207" s="10">
        <f>varoventtiili_koestus_kuva.description</f>
        <v>0</v>
      </c>
      <c r="BGT207" s="10">
        <f>varoventtiili_koestus_kuva.description</f>
        <v>0</v>
      </c>
      <c r="BGU207" s="10">
        <f>varoventtiili_koestus_kuva.description</f>
        <v>0</v>
      </c>
      <c r="BGV207" s="10">
        <f>varoventtiili_koestus_kuva.description</f>
        <v>0</v>
      </c>
      <c r="BGW207" s="10">
        <f>varoventtiili_koestus_kuva.description</f>
        <v>0</v>
      </c>
      <c r="BGX207" s="10">
        <f>varoventtiili_koestus_kuva.description</f>
        <v>0</v>
      </c>
      <c r="BGY207" s="10">
        <f>varoventtiili_koestus_kuva.description</f>
        <v>0</v>
      </c>
      <c r="BGZ207" s="10">
        <f>varoventtiili_koestus_kuva.description</f>
        <v>0</v>
      </c>
      <c r="BHA207" s="10">
        <f>varoventtiili_koestus_kuva.description</f>
        <v>0</v>
      </c>
      <c r="BHB207" s="10">
        <f>varoventtiili_koestus_kuva.description</f>
        <v>0</v>
      </c>
      <c r="BHC207" s="10">
        <f>varoventtiili_koestus_kuva.description</f>
        <v>0</v>
      </c>
      <c r="BHD207" s="10">
        <f>varoventtiili_koestus_kuva.description</f>
        <v>0</v>
      </c>
      <c r="BHE207" s="10">
        <f>varoventtiili_koestus_kuva.description</f>
        <v>0</v>
      </c>
      <c r="BHF207" s="10">
        <f>varoventtiili_koestus_kuva.description</f>
        <v>0</v>
      </c>
      <c r="BHG207" s="10">
        <f>varoventtiili_koestus_kuva.description</f>
        <v>0</v>
      </c>
      <c r="BHH207" s="10">
        <f>varoventtiili_koestus_kuva.description</f>
        <v>0</v>
      </c>
      <c r="BHI207" s="10">
        <f>varoventtiili_koestus_kuva.description</f>
        <v>0</v>
      </c>
      <c r="BHJ207" s="10">
        <f>varoventtiili_koestus_kuva.description</f>
        <v>0</v>
      </c>
      <c r="BHK207" s="10">
        <f>varoventtiili_koestus_kuva.description</f>
        <v>0</v>
      </c>
      <c r="BHL207" s="10">
        <f>varoventtiili_koestus_kuva.description</f>
        <v>0</v>
      </c>
      <c r="BHM207" s="10">
        <f>varoventtiili_koestus_kuva.description</f>
        <v>0</v>
      </c>
      <c r="BHN207" s="10">
        <f>varoventtiili_koestus_kuva.description</f>
        <v>0</v>
      </c>
      <c r="BHO207" s="10">
        <f>varoventtiili_koestus_kuva.description</f>
        <v>0</v>
      </c>
      <c r="BHP207" s="10">
        <f>varoventtiili_koestus_kuva.description</f>
        <v>0</v>
      </c>
      <c r="BHQ207" s="10">
        <f>varoventtiili_koestus_kuva.description</f>
        <v>0</v>
      </c>
      <c r="BHR207" s="10">
        <f>varoventtiili_koestus_kuva.description</f>
        <v>0</v>
      </c>
      <c r="BHS207" s="10">
        <f>varoventtiili_koestus_kuva.description</f>
        <v>0</v>
      </c>
      <c r="BHT207" s="10">
        <f>varoventtiili_koestus_kuva.description</f>
        <v>0</v>
      </c>
      <c r="BHU207" s="10">
        <f>varoventtiili_koestus_kuva.description</f>
        <v>0</v>
      </c>
      <c r="BHV207" s="10">
        <f>varoventtiili_koestus_kuva.description</f>
        <v>0</v>
      </c>
      <c r="BHW207" s="10">
        <f>varoventtiili_koestus_kuva.description</f>
        <v>0</v>
      </c>
      <c r="BHX207" s="10">
        <f>varoventtiili_koestus_kuva.description</f>
        <v>0</v>
      </c>
      <c r="BHY207" s="10">
        <f>varoventtiili_koestus_kuva.description</f>
        <v>0</v>
      </c>
      <c r="BHZ207" s="10">
        <f>varoventtiili_koestus_kuva.description</f>
        <v>0</v>
      </c>
      <c r="BIA207" s="10">
        <f>varoventtiili_koestus_kuva.description</f>
        <v>0</v>
      </c>
      <c r="BIB207" s="10">
        <f>varoventtiili_koestus_kuva.description</f>
        <v>0</v>
      </c>
      <c r="BIC207" s="10">
        <f>varoventtiili_koestus_kuva.description</f>
        <v>0</v>
      </c>
      <c r="BID207" s="10">
        <f>varoventtiili_koestus_kuva.description</f>
        <v>0</v>
      </c>
      <c r="BIE207" s="10">
        <f>varoventtiili_koestus_kuva.description</f>
        <v>0</v>
      </c>
      <c r="BIF207" s="10">
        <f>varoventtiili_koestus_kuva.description</f>
        <v>0</v>
      </c>
      <c r="BIG207" s="10">
        <f>varoventtiili_koestus_kuva.description</f>
        <v>0</v>
      </c>
      <c r="BIH207" s="10">
        <f>varoventtiili_koestus_kuva.description</f>
        <v>0</v>
      </c>
      <c r="BII207" s="10">
        <f>varoventtiili_koestus_kuva.description</f>
        <v>0</v>
      </c>
      <c r="BIJ207" s="10">
        <f>varoventtiili_koestus_kuva.description</f>
        <v>0</v>
      </c>
      <c r="BIK207" s="10">
        <f>varoventtiili_koestus_kuva.description</f>
        <v>0</v>
      </c>
      <c r="BIL207" s="10">
        <f>varoventtiili_koestus_kuva.description</f>
        <v>0</v>
      </c>
      <c r="BIM207" s="10">
        <f>varoventtiili_koestus_kuva.description</f>
        <v>0</v>
      </c>
      <c r="BIN207" s="10">
        <f>varoventtiili_koestus_kuva.description</f>
        <v>0</v>
      </c>
      <c r="BIO207" s="10">
        <f>varoventtiili_koestus_kuva.description</f>
        <v>0</v>
      </c>
      <c r="BIP207" s="10">
        <f>varoventtiili_koestus_kuva.description</f>
        <v>0</v>
      </c>
      <c r="BIQ207" s="10">
        <f>varoventtiili_koestus_kuva.description</f>
        <v>0</v>
      </c>
      <c r="BIR207" s="10">
        <f>varoventtiili_koestus_kuva.description</f>
        <v>0</v>
      </c>
      <c r="BIS207" s="10">
        <f>varoventtiili_koestus_kuva.description</f>
        <v>0</v>
      </c>
      <c r="BIT207" s="10">
        <f>varoventtiili_koestus_kuva.description</f>
        <v>0</v>
      </c>
      <c r="BIU207" s="10">
        <f>varoventtiili_koestus_kuva.description</f>
        <v>0</v>
      </c>
      <c r="BIV207" s="10">
        <f>varoventtiili_koestus_kuva.description</f>
        <v>0</v>
      </c>
      <c r="BIW207" s="10">
        <f>varoventtiili_koestus_kuva.description</f>
        <v>0</v>
      </c>
      <c r="BIX207" s="10">
        <f>varoventtiili_koestus_kuva.description</f>
        <v>0</v>
      </c>
      <c r="BIY207" s="10">
        <f>varoventtiili_koestus_kuva.description</f>
        <v>0</v>
      </c>
      <c r="BIZ207" s="10">
        <f>varoventtiili_koestus_kuva.description</f>
        <v>0</v>
      </c>
      <c r="BJA207" s="10">
        <f>varoventtiili_koestus_kuva.description</f>
        <v>0</v>
      </c>
      <c r="BJB207" s="10">
        <f>varoventtiili_koestus_kuva.description</f>
        <v>0</v>
      </c>
      <c r="BJC207" s="10">
        <f>varoventtiili_koestus_kuva.description</f>
        <v>0</v>
      </c>
      <c r="BJD207" s="10">
        <f>varoventtiili_koestus_kuva.description</f>
        <v>0</v>
      </c>
      <c r="BJE207" s="10">
        <f>varoventtiili_koestus_kuva.description</f>
        <v>0</v>
      </c>
      <c r="BJF207" s="10">
        <f>varoventtiili_koestus_kuva.description</f>
        <v>0</v>
      </c>
      <c r="BJG207" s="10">
        <f>varoventtiili_koestus_kuva.description</f>
        <v>0</v>
      </c>
      <c r="BJH207" s="10">
        <f>varoventtiili_koestus_kuva.description</f>
        <v>0</v>
      </c>
      <c r="BJI207" s="10">
        <f>varoventtiili_koestus_kuva.description</f>
        <v>0</v>
      </c>
      <c r="BJJ207" s="10">
        <f>varoventtiili_koestus_kuva.description</f>
        <v>0</v>
      </c>
      <c r="BJK207" s="10">
        <f>varoventtiili_koestus_kuva.description</f>
        <v>0</v>
      </c>
      <c r="BJL207" s="10">
        <f>varoventtiili_koestus_kuva.description</f>
        <v>0</v>
      </c>
      <c r="BJM207" s="10">
        <f>varoventtiili_koestus_kuva.description</f>
        <v>0</v>
      </c>
      <c r="BJN207" s="10">
        <f>varoventtiili_koestus_kuva.description</f>
        <v>0</v>
      </c>
      <c r="BJO207" s="10">
        <f>varoventtiili_koestus_kuva.description</f>
        <v>0</v>
      </c>
      <c r="BJP207" s="10">
        <f>varoventtiili_koestus_kuva.description</f>
        <v>0</v>
      </c>
      <c r="BJQ207" s="10">
        <f>varoventtiili_koestus_kuva.description</f>
        <v>0</v>
      </c>
      <c r="BJR207" s="10">
        <f>varoventtiili_koestus_kuva.description</f>
        <v>0</v>
      </c>
      <c r="BJS207" s="10">
        <f>varoventtiili_koestus_kuva.description</f>
        <v>0</v>
      </c>
      <c r="BJT207" s="10">
        <f>varoventtiili_koestus_kuva.description</f>
        <v>0</v>
      </c>
      <c r="BJU207" s="10">
        <f>varoventtiili_koestus_kuva.description</f>
        <v>0</v>
      </c>
      <c r="BJV207" s="10">
        <f>varoventtiili_koestus_kuva.description</f>
        <v>0</v>
      </c>
      <c r="BJW207" s="10">
        <f>varoventtiili_koestus_kuva.description</f>
        <v>0</v>
      </c>
      <c r="BJX207" s="10">
        <f>varoventtiili_koestus_kuva.description</f>
        <v>0</v>
      </c>
      <c r="BJY207" s="10">
        <f>varoventtiili_koestus_kuva.description</f>
        <v>0</v>
      </c>
      <c r="BJZ207" s="10">
        <f>varoventtiili_koestus_kuva.description</f>
        <v>0</v>
      </c>
      <c r="BKA207" s="10">
        <f>varoventtiili_koestus_kuva.description</f>
        <v>0</v>
      </c>
      <c r="BKB207" s="10">
        <f>varoventtiili_koestus_kuva.description</f>
        <v>0</v>
      </c>
      <c r="BKC207" s="10">
        <f>varoventtiili_koestus_kuva.description</f>
        <v>0</v>
      </c>
      <c r="BKD207" s="10">
        <f>varoventtiili_koestus_kuva.description</f>
        <v>0</v>
      </c>
      <c r="BKE207" s="10">
        <f>varoventtiili_koestus_kuva.description</f>
        <v>0</v>
      </c>
      <c r="BKF207" s="10">
        <f>varoventtiili_koestus_kuva.description</f>
        <v>0</v>
      </c>
      <c r="BKG207" s="10">
        <f>varoventtiili_koestus_kuva.description</f>
        <v>0</v>
      </c>
      <c r="BKH207" s="10">
        <f>varoventtiili_koestus_kuva.description</f>
        <v>0</v>
      </c>
      <c r="BKI207" s="10">
        <f>varoventtiili_koestus_kuva.description</f>
        <v>0</v>
      </c>
      <c r="BKJ207" s="10">
        <f>varoventtiili_koestus_kuva.description</f>
        <v>0</v>
      </c>
      <c r="BKK207" s="10">
        <f>varoventtiili_koestus_kuva.description</f>
        <v>0</v>
      </c>
      <c r="BKL207" s="10">
        <f>varoventtiili_koestus_kuva.description</f>
        <v>0</v>
      </c>
      <c r="BKM207" s="10">
        <f>varoventtiili_koestus_kuva.description</f>
        <v>0</v>
      </c>
      <c r="BKN207" s="10">
        <f>varoventtiili_koestus_kuva.description</f>
        <v>0</v>
      </c>
      <c r="BKO207" s="10">
        <f>varoventtiili_koestus_kuva.description</f>
        <v>0</v>
      </c>
      <c r="BKP207" s="10">
        <f>varoventtiili_koestus_kuva.description</f>
        <v>0</v>
      </c>
      <c r="BKQ207" s="10">
        <f>varoventtiili_koestus_kuva.description</f>
        <v>0</v>
      </c>
      <c r="BKR207" s="10">
        <f>varoventtiili_koestus_kuva.description</f>
        <v>0</v>
      </c>
      <c r="BKS207" s="10">
        <f>varoventtiili_koestus_kuva.description</f>
        <v>0</v>
      </c>
      <c r="BKT207" s="10">
        <f>varoventtiili_koestus_kuva.description</f>
        <v>0</v>
      </c>
      <c r="BKU207" s="10">
        <f>varoventtiili_koestus_kuva.description</f>
        <v>0</v>
      </c>
      <c r="BKV207" s="10">
        <f>varoventtiili_koestus_kuva.description</f>
        <v>0</v>
      </c>
      <c r="BKW207" s="10">
        <f>varoventtiili_koestus_kuva.description</f>
        <v>0</v>
      </c>
      <c r="BKX207" s="10">
        <f>varoventtiili_koestus_kuva.description</f>
        <v>0</v>
      </c>
      <c r="BKY207" s="10">
        <f>varoventtiili_koestus_kuva.description</f>
        <v>0</v>
      </c>
      <c r="BKZ207" s="10">
        <f>varoventtiili_koestus_kuva.description</f>
        <v>0</v>
      </c>
      <c r="BLA207" s="10">
        <f>varoventtiili_koestus_kuva.description</f>
        <v>0</v>
      </c>
      <c r="BLB207" s="10">
        <f>varoventtiili_koestus_kuva.description</f>
        <v>0</v>
      </c>
      <c r="BLC207" s="10">
        <f>varoventtiili_koestus_kuva.description</f>
        <v>0</v>
      </c>
      <c r="BLD207" s="10">
        <f>varoventtiili_koestus_kuva.description</f>
        <v>0</v>
      </c>
      <c r="BLE207" s="10">
        <f>varoventtiili_koestus_kuva.description</f>
        <v>0</v>
      </c>
      <c r="BLF207" s="10">
        <f>varoventtiili_koestus_kuva.description</f>
        <v>0</v>
      </c>
      <c r="BLG207" s="10">
        <f>varoventtiili_koestus_kuva.description</f>
        <v>0</v>
      </c>
      <c r="BLH207" s="10">
        <f>varoventtiili_koestus_kuva.description</f>
        <v>0</v>
      </c>
      <c r="BLI207" s="10">
        <f>varoventtiili_koestus_kuva.description</f>
        <v>0</v>
      </c>
      <c r="BLJ207" s="10">
        <f>varoventtiili_koestus_kuva.description</f>
        <v>0</v>
      </c>
      <c r="BLK207" s="10">
        <f>varoventtiili_koestus_kuva.description</f>
        <v>0</v>
      </c>
      <c r="BLL207" s="10">
        <f>varoventtiili_koestus_kuva.description</f>
        <v>0</v>
      </c>
      <c r="BLM207" s="10">
        <f>varoventtiili_koestus_kuva.description</f>
        <v>0</v>
      </c>
      <c r="BLN207" s="10">
        <f>varoventtiili_koestus_kuva.description</f>
        <v>0</v>
      </c>
      <c r="BLO207" s="10">
        <f>varoventtiili_koestus_kuva.description</f>
        <v>0</v>
      </c>
      <c r="BLP207" s="10">
        <f>varoventtiili_koestus_kuva.description</f>
        <v>0</v>
      </c>
      <c r="BLQ207" s="10">
        <f>varoventtiili_koestus_kuva.description</f>
        <v>0</v>
      </c>
      <c r="BLR207" s="10">
        <f>varoventtiili_koestus_kuva.description</f>
        <v>0</v>
      </c>
      <c r="BLS207" s="10">
        <f>varoventtiili_koestus_kuva.description</f>
        <v>0</v>
      </c>
      <c r="BLT207" s="10">
        <f>varoventtiili_koestus_kuva.description</f>
        <v>0</v>
      </c>
      <c r="BLU207" s="10">
        <f>varoventtiili_koestus_kuva.description</f>
        <v>0</v>
      </c>
      <c r="BLV207" s="10">
        <f>varoventtiili_koestus_kuva.description</f>
        <v>0</v>
      </c>
      <c r="BLW207" s="10">
        <f>varoventtiili_koestus_kuva.description</f>
        <v>0</v>
      </c>
      <c r="BLX207" s="10">
        <f>varoventtiili_koestus_kuva.description</f>
        <v>0</v>
      </c>
      <c r="BLY207" s="10">
        <f>varoventtiili_koestus_kuva.description</f>
        <v>0</v>
      </c>
      <c r="BLZ207" s="10">
        <f>varoventtiili_koestus_kuva.description</f>
        <v>0</v>
      </c>
      <c r="BMA207" s="10">
        <f>varoventtiili_koestus_kuva.description</f>
        <v>0</v>
      </c>
      <c r="BMB207" s="10">
        <f>varoventtiili_koestus_kuva.description</f>
        <v>0</v>
      </c>
      <c r="BMC207" s="10">
        <f>varoventtiili_koestus_kuva.description</f>
        <v>0</v>
      </c>
      <c r="BMD207" s="10">
        <f>varoventtiili_koestus_kuva.description</f>
        <v>0</v>
      </c>
      <c r="BME207" s="10">
        <f>varoventtiili_koestus_kuva.description</f>
        <v>0</v>
      </c>
      <c r="BMF207" s="10">
        <f>varoventtiili_koestus_kuva.description</f>
        <v>0</v>
      </c>
      <c r="BMG207" s="10">
        <f>varoventtiili_koestus_kuva.description</f>
        <v>0</v>
      </c>
      <c r="BMH207" s="10">
        <f>varoventtiili_koestus_kuva.description</f>
        <v>0</v>
      </c>
      <c r="BMI207" s="10">
        <f>varoventtiili_koestus_kuva.description</f>
        <v>0</v>
      </c>
      <c r="BMJ207" s="10">
        <f>varoventtiili_koestus_kuva.description</f>
        <v>0</v>
      </c>
      <c r="BMK207" s="10">
        <f>varoventtiili_koestus_kuva.description</f>
        <v>0</v>
      </c>
      <c r="BML207" s="10">
        <f>varoventtiili_koestus_kuva.description</f>
        <v>0</v>
      </c>
      <c r="BMM207" s="10">
        <f>varoventtiili_koestus_kuva.description</f>
        <v>0</v>
      </c>
      <c r="BMN207" s="10">
        <f>varoventtiili_koestus_kuva.description</f>
        <v>0</v>
      </c>
      <c r="BMO207" s="10">
        <f>varoventtiili_koestus_kuva.description</f>
        <v>0</v>
      </c>
      <c r="BMP207" s="10">
        <f>varoventtiili_koestus_kuva.description</f>
        <v>0</v>
      </c>
      <c r="BMQ207" s="10">
        <f>varoventtiili_koestus_kuva.description</f>
        <v>0</v>
      </c>
      <c r="BMR207" s="10">
        <f>varoventtiili_koestus_kuva.description</f>
        <v>0</v>
      </c>
      <c r="BMS207" s="10">
        <f>varoventtiili_koestus_kuva.description</f>
        <v>0</v>
      </c>
      <c r="BMT207" s="10">
        <f>varoventtiili_koestus_kuva.description</f>
        <v>0</v>
      </c>
      <c r="BMU207" s="10">
        <f>varoventtiili_koestus_kuva.description</f>
        <v>0</v>
      </c>
      <c r="BMV207" s="10">
        <f>varoventtiili_koestus_kuva.description</f>
        <v>0</v>
      </c>
      <c r="BMW207" s="10">
        <f>varoventtiili_koestus_kuva.description</f>
        <v>0</v>
      </c>
      <c r="BMX207" s="10">
        <f>varoventtiili_koestus_kuva.description</f>
        <v>0</v>
      </c>
      <c r="BMY207" s="10">
        <f>varoventtiili_koestus_kuva.description</f>
        <v>0</v>
      </c>
      <c r="BMZ207" s="10">
        <f>varoventtiili_koestus_kuva.description</f>
        <v>0</v>
      </c>
      <c r="BNA207" s="10">
        <f>varoventtiili_koestus_kuva.description</f>
        <v>0</v>
      </c>
      <c r="BNB207" s="10">
        <f>varoventtiili_koestus_kuva.description</f>
        <v>0</v>
      </c>
      <c r="BNC207" s="10">
        <f>varoventtiili_koestus_kuva.description</f>
        <v>0</v>
      </c>
      <c r="BND207" s="10">
        <f>varoventtiili_koestus_kuva.description</f>
        <v>0</v>
      </c>
      <c r="BNE207" s="10">
        <f>varoventtiili_koestus_kuva.description</f>
        <v>0</v>
      </c>
      <c r="BNF207" s="10">
        <f>varoventtiili_koestus_kuva.description</f>
        <v>0</v>
      </c>
      <c r="BNG207" s="10">
        <f>varoventtiili_koestus_kuva.description</f>
        <v>0</v>
      </c>
      <c r="BNH207" s="10">
        <f>varoventtiili_koestus_kuva.description</f>
        <v>0</v>
      </c>
      <c r="BNI207" s="10">
        <f>varoventtiili_koestus_kuva.description</f>
        <v>0</v>
      </c>
      <c r="BNJ207" s="10">
        <f>varoventtiili_koestus_kuva.description</f>
        <v>0</v>
      </c>
      <c r="BNK207" s="10">
        <f>varoventtiili_koestus_kuva.description</f>
        <v>0</v>
      </c>
      <c r="BNL207" s="10">
        <f>varoventtiili_koestus_kuva.description</f>
        <v>0</v>
      </c>
      <c r="BNM207" s="10">
        <f>varoventtiili_koestus_kuva.description</f>
        <v>0</v>
      </c>
      <c r="BNN207" s="10">
        <f>varoventtiili_koestus_kuva.description</f>
        <v>0</v>
      </c>
      <c r="BNO207" s="10">
        <f>varoventtiili_koestus_kuva.description</f>
        <v>0</v>
      </c>
      <c r="BNP207" s="10">
        <f>varoventtiili_koestus_kuva.description</f>
        <v>0</v>
      </c>
      <c r="BNQ207" s="10">
        <f>varoventtiili_koestus_kuva.description</f>
        <v>0</v>
      </c>
      <c r="BNR207" s="10">
        <f>varoventtiili_koestus_kuva.description</f>
        <v>0</v>
      </c>
      <c r="BNS207" s="10">
        <f>varoventtiili_koestus_kuva.description</f>
        <v>0</v>
      </c>
      <c r="BNT207" s="10">
        <f>varoventtiili_koestus_kuva.description</f>
        <v>0</v>
      </c>
      <c r="BNU207" s="10">
        <f>varoventtiili_koestus_kuva.description</f>
        <v>0</v>
      </c>
      <c r="BNV207" s="10">
        <f>varoventtiili_koestus_kuva.description</f>
        <v>0</v>
      </c>
      <c r="BNW207" s="10">
        <f>varoventtiili_koestus_kuva.description</f>
        <v>0</v>
      </c>
      <c r="BNX207" s="10">
        <f>varoventtiili_koestus_kuva.description</f>
        <v>0</v>
      </c>
      <c r="BNY207" s="10">
        <f>varoventtiili_koestus_kuva.description</f>
        <v>0</v>
      </c>
      <c r="BNZ207" s="10">
        <f>varoventtiili_koestus_kuva.description</f>
        <v>0</v>
      </c>
      <c r="BOA207" s="10">
        <f>varoventtiili_koestus_kuva.description</f>
        <v>0</v>
      </c>
      <c r="BOB207" s="10">
        <f>varoventtiili_koestus_kuva.description</f>
        <v>0</v>
      </c>
      <c r="BOC207" s="10">
        <f>varoventtiili_koestus_kuva.description</f>
        <v>0</v>
      </c>
      <c r="BOD207" s="10">
        <f>varoventtiili_koestus_kuva.description</f>
        <v>0</v>
      </c>
      <c r="BOE207" s="10">
        <f>varoventtiili_koestus_kuva.description</f>
        <v>0</v>
      </c>
      <c r="BOF207" s="10">
        <f>varoventtiili_koestus_kuva.description</f>
        <v>0</v>
      </c>
      <c r="BOG207" s="10">
        <f>varoventtiili_koestus_kuva.description</f>
        <v>0</v>
      </c>
      <c r="BOH207" s="10">
        <f>varoventtiili_koestus_kuva.description</f>
        <v>0</v>
      </c>
      <c r="BOI207" s="10">
        <f>varoventtiili_koestus_kuva.description</f>
        <v>0</v>
      </c>
      <c r="BOJ207" s="10">
        <f>varoventtiili_koestus_kuva.description</f>
        <v>0</v>
      </c>
      <c r="BOK207" s="10">
        <f>varoventtiili_koestus_kuva.description</f>
        <v>0</v>
      </c>
      <c r="BOL207" s="10">
        <f>varoventtiili_koestus_kuva.description</f>
        <v>0</v>
      </c>
      <c r="BOM207" s="10">
        <f>varoventtiili_koestus_kuva.description</f>
        <v>0</v>
      </c>
      <c r="BON207" s="10">
        <f>varoventtiili_koestus_kuva.description</f>
        <v>0</v>
      </c>
      <c r="BOO207" s="10">
        <f>varoventtiili_koestus_kuva.description</f>
        <v>0</v>
      </c>
      <c r="BOP207" s="10">
        <f>varoventtiili_koestus_kuva.description</f>
        <v>0</v>
      </c>
      <c r="BOQ207" s="10">
        <f>varoventtiili_koestus_kuva.description</f>
        <v>0</v>
      </c>
      <c r="BOR207" s="10">
        <f>varoventtiili_koestus_kuva.description</f>
        <v>0</v>
      </c>
      <c r="BOS207" s="10">
        <f>varoventtiili_koestus_kuva.description</f>
        <v>0</v>
      </c>
      <c r="BOT207" s="10">
        <f>varoventtiili_koestus_kuva.description</f>
        <v>0</v>
      </c>
      <c r="BOU207" s="10">
        <f>varoventtiili_koestus_kuva.description</f>
        <v>0</v>
      </c>
      <c r="BOV207" s="10">
        <f>varoventtiili_koestus_kuva.description</f>
        <v>0</v>
      </c>
      <c r="BOW207" s="10">
        <f>varoventtiili_koestus_kuva.description</f>
        <v>0</v>
      </c>
      <c r="BOX207" s="10">
        <f>varoventtiili_koestus_kuva.description</f>
        <v>0</v>
      </c>
      <c r="BOY207" s="10">
        <f>varoventtiili_koestus_kuva.description</f>
        <v>0</v>
      </c>
      <c r="BOZ207" s="10">
        <f>varoventtiili_koestus_kuva.description</f>
        <v>0</v>
      </c>
      <c r="BPA207" s="10">
        <f>varoventtiili_koestus_kuva.description</f>
        <v>0</v>
      </c>
      <c r="BPB207" s="10">
        <f>varoventtiili_koestus_kuva.description</f>
        <v>0</v>
      </c>
      <c r="BPC207" s="10">
        <f>varoventtiili_koestus_kuva.description</f>
        <v>0</v>
      </c>
      <c r="BPD207" s="10">
        <f>varoventtiili_koestus_kuva.description</f>
        <v>0</v>
      </c>
      <c r="BPE207" s="10">
        <f>varoventtiili_koestus_kuva.description</f>
        <v>0</v>
      </c>
      <c r="BPF207" s="10">
        <f>varoventtiili_koestus_kuva.description</f>
        <v>0</v>
      </c>
      <c r="BPG207" s="10">
        <f>varoventtiili_koestus_kuva.description</f>
        <v>0</v>
      </c>
      <c r="BPH207" s="10">
        <f>varoventtiili_koestus_kuva.description</f>
        <v>0</v>
      </c>
      <c r="BPI207" s="10">
        <f>varoventtiili_koestus_kuva.description</f>
        <v>0</v>
      </c>
      <c r="BPJ207" s="10">
        <f>varoventtiili_koestus_kuva.description</f>
        <v>0</v>
      </c>
      <c r="BPK207" s="10">
        <f>varoventtiili_koestus_kuva.description</f>
        <v>0</v>
      </c>
      <c r="BPL207" s="10">
        <f>varoventtiili_koestus_kuva.description</f>
        <v>0</v>
      </c>
      <c r="BPM207" s="10">
        <f>varoventtiili_koestus_kuva.description</f>
        <v>0</v>
      </c>
      <c r="BPN207" s="10">
        <f>varoventtiili_koestus_kuva.description</f>
        <v>0</v>
      </c>
      <c r="BPO207" s="10">
        <f>varoventtiili_koestus_kuva.description</f>
        <v>0</v>
      </c>
      <c r="BPP207" s="10">
        <f>varoventtiili_koestus_kuva.description</f>
        <v>0</v>
      </c>
      <c r="BPQ207" s="10">
        <f>varoventtiili_koestus_kuva.description</f>
        <v>0</v>
      </c>
      <c r="BPR207" s="10">
        <f>varoventtiili_koestus_kuva.description</f>
        <v>0</v>
      </c>
      <c r="BPS207" s="10">
        <f>varoventtiili_koestus_kuva.description</f>
        <v>0</v>
      </c>
      <c r="BPT207" s="10">
        <f>varoventtiili_koestus_kuva.description</f>
        <v>0</v>
      </c>
      <c r="BPU207" s="10">
        <f>varoventtiili_koestus_kuva.description</f>
        <v>0</v>
      </c>
      <c r="BPV207" s="10">
        <f>varoventtiili_koestus_kuva.description</f>
        <v>0</v>
      </c>
      <c r="BPW207" s="10">
        <f>varoventtiili_koestus_kuva.description</f>
        <v>0</v>
      </c>
      <c r="BPX207" s="10">
        <f>varoventtiili_koestus_kuva.description</f>
        <v>0</v>
      </c>
      <c r="BPY207" s="10">
        <f>varoventtiili_koestus_kuva.description</f>
        <v>0</v>
      </c>
      <c r="BPZ207" s="10">
        <f>varoventtiili_koestus_kuva.description</f>
        <v>0</v>
      </c>
      <c r="BQA207" s="10">
        <f>varoventtiili_koestus_kuva.description</f>
        <v>0</v>
      </c>
      <c r="BQB207" s="10">
        <f>varoventtiili_koestus_kuva.description</f>
        <v>0</v>
      </c>
      <c r="BQC207" s="10">
        <f>varoventtiili_koestus_kuva.description</f>
        <v>0</v>
      </c>
      <c r="BQD207" s="10">
        <f>varoventtiili_koestus_kuva.description</f>
        <v>0</v>
      </c>
      <c r="BQE207" s="10">
        <f>varoventtiili_koestus_kuva.description</f>
        <v>0</v>
      </c>
      <c r="BQF207" s="10">
        <f>varoventtiili_koestus_kuva.description</f>
        <v>0</v>
      </c>
      <c r="BQG207" s="10">
        <f>varoventtiili_koestus_kuva.description</f>
        <v>0</v>
      </c>
      <c r="BQH207" s="10">
        <f>varoventtiili_koestus_kuva.description</f>
        <v>0</v>
      </c>
      <c r="BQI207" s="10">
        <f>varoventtiili_koestus_kuva.description</f>
        <v>0</v>
      </c>
      <c r="BQJ207" s="10">
        <f>varoventtiili_koestus_kuva.description</f>
        <v>0</v>
      </c>
      <c r="BQK207" s="10">
        <f>varoventtiili_koestus_kuva.description</f>
        <v>0</v>
      </c>
      <c r="BQL207" s="10">
        <f>varoventtiili_koestus_kuva.description</f>
        <v>0</v>
      </c>
      <c r="BQM207" s="10">
        <f>varoventtiili_koestus_kuva.description</f>
        <v>0</v>
      </c>
      <c r="BQN207" s="10">
        <f>varoventtiili_koestus_kuva.description</f>
        <v>0</v>
      </c>
      <c r="BQO207" s="10">
        <f>varoventtiili_koestus_kuva.description</f>
        <v>0</v>
      </c>
      <c r="BQP207" s="10">
        <f>varoventtiili_koestus_kuva.description</f>
        <v>0</v>
      </c>
      <c r="BQQ207" s="10">
        <f>varoventtiili_koestus_kuva.description</f>
        <v>0</v>
      </c>
      <c r="BQR207" s="10">
        <f>varoventtiili_koestus_kuva.description</f>
        <v>0</v>
      </c>
      <c r="BQS207" s="10">
        <f>varoventtiili_koestus_kuva.description</f>
        <v>0</v>
      </c>
      <c r="BQT207" s="10">
        <f>varoventtiili_koestus_kuva.description</f>
        <v>0</v>
      </c>
      <c r="BQU207" s="10">
        <f>varoventtiili_koestus_kuva.description</f>
        <v>0</v>
      </c>
      <c r="BQV207" s="10">
        <f>varoventtiili_koestus_kuva.description</f>
        <v>0</v>
      </c>
      <c r="BQW207" s="10">
        <f>varoventtiili_koestus_kuva.description</f>
        <v>0</v>
      </c>
      <c r="BQX207" s="10">
        <f>varoventtiili_koestus_kuva.description</f>
        <v>0</v>
      </c>
      <c r="BQY207" s="10">
        <f>varoventtiili_koestus_kuva.description</f>
        <v>0</v>
      </c>
      <c r="BQZ207" s="10">
        <f>varoventtiili_koestus_kuva.description</f>
        <v>0</v>
      </c>
      <c r="BRA207" s="10">
        <f>varoventtiili_koestus_kuva.description</f>
        <v>0</v>
      </c>
      <c r="BRB207" s="10">
        <f>varoventtiili_koestus_kuva.description</f>
        <v>0</v>
      </c>
      <c r="BRC207" s="10">
        <f>varoventtiili_koestus_kuva.description</f>
        <v>0</v>
      </c>
      <c r="BRD207" s="10">
        <f>varoventtiili_koestus_kuva.description</f>
        <v>0</v>
      </c>
      <c r="BRE207" s="10">
        <f>varoventtiili_koestus_kuva.description</f>
        <v>0</v>
      </c>
      <c r="BRF207" s="10">
        <f>varoventtiili_koestus_kuva.description</f>
        <v>0</v>
      </c>
      <c r="BRG207" s="10">
        <f>varoventtiili_koestus_kuva.description</f>
        <v>0</v>
      </c>
      <c r="BRH207" s="10">
        <f>varoventtiili_koestus_kuva.description</f>
        <v>0</v>
      </c>
      <c r="BRI207" s="10">
        <f>varoventtiili_koestus_kuva.description</f>
        <v>0</v>
      </c>
      <c r="BRJ207" s="10">
        <f>varoventtiili_koestus_kuva.description</f>
        <v>0</v>
      </c>
      <c r="BRK207" s="10">
        <f>varoventtiili_koestus_kuva.description</f>
        <v>0</v>
      </c>
      <c r="BRL207" s="10">
        <f>varoventtiili_koestus_kuva.description</f>
        <v>0</v>
      </c>
      <c r="BRM207" s="10">
        <f>varoventtiili_koestus_kuva.description</f>
        <v>0</v>
      </c>
      <c r="BRN207" s="10">
        <f>varoventtiili_koestus_kuva.description</f>
        <v>0</v>
      </c>
      <c r="BRO207" s="10">
        <f>varoventtiili_koestus_kuva.description</f>
        <v>0</v>
      </c>
      <c r="BRP207" s="10">
        <f>varoventtiili_koestus_kuva.description</f>
        <v>0</v>
      </c>
      <c r="BRQ207" s="10">
        <f>varoventtiili_koestus_kuva.description</f>
        <v>0</v>
      </c>
      <c r="BRR207" s="10">
        <f>varoventtiili_koestus_kuva.description</f>
        <v>0</v>
      </c>
      <c r="BRS207" s="10">
        <f>varoventtiili_koestus_kuva.description</f>
        <v>0</v>
      </c>
      <c r="BRT207" s="10">
        <f>varoventtiili_koestus_kuva.description</f>
        <v>0</v>
      </c>
      <c r="BRU207" s="10">
        <f>varoventtiili_koestus_kuva.description</f>
        <v>0</v>
      </c>
      <c r="BRV207" s="10">
        <f>varoventtiili_koestus_kuva.description</f>
        <v>0</v>
      </c>
      <c r="BRW207" s="10">
        <f>varoventtiili_koestus_kuva.description</f>
        <v>0</v>
      </c>
      <c r="BRX207" s="10">
        <f>varoventtiili_koestus_kuva.description</f>
        <v>0</v>
      </c>
      <c r="BRY207" s="10">
        <f>varoventtiili_koestus_kuva.description</f>
        <v>0</v>
      </c>
      <c r="BRZ207" s="10">
        <f>varoventtiili_koestus_kuva.description</f>
        <v>0</v>
      </c>
      <c r="BSA207" s="10">
        <f>varoventtiili_koestus_kuva.description</f>
        <v>0</v>
      </c>
      <c r="BSB207" s="10">
        <f>varoventtiili_koestus_kuva.description</f>
        <v>0</v>
      </c>
      <c r="BSC207" s="10">
        <f>varoventtiili_koestus_kuva.description</f>
        <v>0</v>
      </c>
      <c r="BSD207" s="10">
        <f>varoventtiili_koestus_kuva.description</f>
        <v>0</v>
      </c>
      <c r="BSE207" s="10">
        <f>varoventtiili_koestus_kuva.description</f>
        <v>0</v>
      </c>
      <c r="BSF207" s="10">
        <f>varoventtiili_koestus_kuva.description</f>
        <v>0</v>
      </c>
      <c r="BSG207" s="10">
        <f>varoventtiili_koestus_kuva.description</f>
        <v>0</v>
      </c>
      <c r="BSH207" s="10">
        <f>varoventtiili_koestus_kuva.description</f>
        <v>0</v>
      </c>
      <c r="BSI207" s="10">
        <f>varoventtiili_koestus_kuva.description</f>
        <v>0</v>
      </c>
      <c r="BSJ207" s="10">
        <f>varoventtiili_koestus_kuva.description</f>
        <v>0</v>
      </c>
      <c r="BSK207" s="10">
        <f>varoventtiili_koestus_kuva.description</f>
        <v>0</v>
      </c>
      <c r="BSL207" s="10">
        <f>varoventtiili_koestus_kuva.description</f>
        <v>0</v>
      </c>
      <c r="BSM207" s="10">
        <f>varoventtiili_koestus_kuva.description</f>
        <v>0</v>
      </c>
      <c r="BSN207" s="10">
        <f>varoventtiili_koestus_kuva.description</f>
        <v>0</v>
      </c>
      <c r="BSO207" s="10">
        <f>varoventtiili_koestus_kuva.description</f>
        <v>0</v>
      </c>
      <c r="BSP207" s="10">
        <f>varoventtiili_koestus_kuva.description</f>
        <v>0</v>
      </c>
      <c r="BSQ207" s="10">
        <f>varoventtiili_koestus_kuva.description</f>
        <v>0</v>
      </c>
      <c r="BSR207" s="10">
        <f>varoventtiili_koestus_kuva.description</f>
        <v>0</v>
      </c>
      <c r="BSS207" s="10">
        <f>varoventtiili_koestus_kuva.description</f>
        <v>0</v>
      </c>
      <c r="BST207" s="10">
        <f>varoventtiili_koestus_kuva.description</f>
        <v>0</v>
      </c>
      <c r="BSU207" s="10">
        <f>varoventtiili_koestus_kuva.description</f>
        <v>0</v>
      </c>
      <c r="BSV207" s="10">
        <f>varoventtiili_koestus_kuva.description</f>
        <v>0</v>
      </c>
      <c r="BSW207" s="10">
        <f>varoventtiili_koestus_kuva.description</f>
        <v>0</v>
      </c>
      <c r="BSX207" s="10">
        <f>varoventtiili_koestus_kuva.description</f>
        <v>0</v>
      </c>
      <c r="BSY207" s="10">
        <f>varoventtiili_koestus_kuva.description</f>
        <v>0</v>
      </c>
      <c r="BSZ207" s="10">
        <f>varoventtiili_koestus_kuva.description</f>
        <v>0</v>
      </c>
      <c r="BTA207" s="10">
        <f>varoventtiili_koestus_kuva.description</f>
        <v>0</v>
      </c>
      <c r="BTB207" s="10">
        <f>varoventtiili_koestus_kuva.description</f>
        <v>0</v>
      </c>
      <c r="BTC207" s="10">
        <f>varoventtiili_koestus_kuva.description</f>
        <v>0</v>
      </c>
      <c r="BTD207" s="10">
        <f>varoventtiili_koestus_kuva.description</f>
        <v>0</v>
      </c>
      <c r="BTE207" s="10">
        <f>varoventtiili_koestus_kuva.description</f>
        <v>0</v>
      </c>
      <c r="BTF207" s="10">
        <f>varoventtiili_koestus_kuva.description</f>
        <v>0</v>
      </c>
      <c r="BTG207" s="10">
        <f>varoventtiili_koestus_kuva.description</f>
        <v>0</v>
      </c>
      <c r="BTH207" s="10">
        <f>varoventtiili_koestus_kuva.description</f>
        <v>0</v>
      </c>
      <c r="BTI207" s="10">
        <f>varoventtiili_koestus_kuva.description</f>
        <v>0</v>
      </c>
      <c r="BTJ207" s="10">
        <f>varoventtiili_koestus_kuva.description</f>
        <v>0</v>
      </c>
      <c r="BTK207" s="10">
        <f>varoventtiili_koestus_kuva.description</f>
        <v>0</v>
      </c>
      <c r="BTL207" s="10">
        <f>varoventtiili_koestus_kuva.description</f>
        <v>0</v>
      </c>
      <c r="BTM207" s="10">
        <f>varoventtiili_koestus_kuva.description</f>
        <v>0</v>
      </c>
      <c r="BTN207" s="10">
        <f>varoventtiili_koestus_kuva.description</f>
        <v>0</v>
      </c>
      <c r="BTO207" s="10">
        <f>varoventtiili_koestus_kuva.description</f>
        <v>0</v>
      </c>
      <c r="BTP207" s="10">
        <f>varoventtiili_koestus_kuva.description</f>
        <v>0</v>
      </c>
      <c r="BTQ207" s="10">
        <f>varoventtiili_koestus_kuva.description</f>
        <v>0</v>
      </c>
      <c r="BTR207" s="10">
        <f>varoventtiili_koestus_kuva.description</f>
        <v>0</v>
      </c>
      <c r="BTS207" s="10">
        <f>varoventtiili_koestus_kuva.description</f>
        <v>0</v>
      </c>
      <c r="BTT207" s="10">
        <f>varoventtiili_koestus_kuva.description</f>
        <v>0</v>
      </c>
      <c r="BTU207" s="10">
        <f>varoventtiili_koestus_kuva.description</f>
        <v>0</v>
      </c>
      <c r="BTV207" s="10">
        <f>varoventtiili_koestus_kuva.description</f>
        <v>0</v>
      </c>
      <c r="BTW207" s="10">
        <f>varoventtiili_koestus_kuva.description</f>
        <v>0</v>
      </c>
      <c r="BTX207" s="10">
        <f>varoventtiili_koestus_kuva.description</f>
        <v>0</v>
      </c>
      <c r="BTY207" s="10">
        <f>varoventtiili_koestus_kuva.description</f>
        <v>0</v>
      </c>
      <c r="BTZ207" s="10">
        <f>varoventtiili_koestus_kuva.description</f>
        <v>0</v>
      </c>
      <c r="BUA207" s="10">
        <f>varoventtiili_koestus_kuva.description</f>
        <v>0</v>
      </c>
      <c r="BUB207" s="10">
        <f>varoventtiili_koestus_kuva.description</f>
        <v>0</v>
      </c>
      <c r="BUC207" s="10">
        <f>varoventtiili_koestus_kuva.description</f>
        <v>0</v>
      </c>
      <c r="BUD207" s="10">
        <f>varoventtiili_koestus_kuva.description</f>
        <v>0</v>
      </c>
      <c r="BUE207" s="10">
        <f>varoventtiili_koestus_kuva.description</f>
        <v>0</v>
      </c>
      <c r="BUF207" s="10">
        <f>varoventtiili_koestus_kuva.description</f>
        <v>0</v>
      </c>
      <c r="BUG207" s="10">
        <f>varoventtiili_koestus_kuva.description</f>
        <v>0</v>
      </c>
      <c r="BUH207" s="10">
        <f>varoventtiili_koestus_kuva.description</f>
        <v>0</v>
      </c>
      <c r="BUI207" s="10">
        <f>varoventtiili_koestus_kuva.description</f>
        <v>0</v>
      </c>
      <c r="BUJ207" s="10">
        <f>varoventtiili_koestus_kuva.description</f>
        <v>0</v>
      </c>
      <c r="BUK207" s="10">
        <f>varoventtiili_koestus_kuva.description</f>
        <v>0</v>
      </c>
      <c r="BUL207" s="10">
        <f>varoventtiili_koestus_kuva.description</f>
        <v>0</v>
      </c>
      <c r="BUM207" s="10">
        <f>varoventtiili_koestus_kuva.description</f>
        <v>0</v>
      </c>
      <c r="BUN207" s="10">
        <f>varoventtiili_koestus_kuva.description</f>
        <v>0</v>
      </c>
      <c r="BUO207" s="10">
        <f>varoventtiili_koestus_kuva.description</f>
        <v>0</v>
      </c>
      <c r="BUP207" s="10">
        <f>varoventtiili_koestus_kuva.description</f>
        <v>0</v>
      </c>
      <c r="BUQ207" s="10">
        <f>varoventtiili_koestus_kuva.description</f>
        <v>0</v>
      </c>
      <c r="BUR207" s="10">
        <f>varoventtiili_koestus_kuva.description</f>
        <v>0</v>
      </c>
      <c r="BUS207" s="10">
        <f>varoventtiili_koestus_kuva.description</f>
        <v>0</v>
      </c>
      <c r="BUT207" s="10">
        <f>varoventtiili_koestus_kuva.description</f>
        <v>0</v>
      </c>
      <c r="BUU207" s="10">
        <f>varoventtiili_koestus_kuva.description</f>
        <v>0</v>
      </c>
      <c r="BUV207" s="10">
        <f>varoventtiili_koestus_kuva.description</f>
        <v>0</v>
      </c>
      <c r="BUW207" s="10">
        <f>varoventtiili_koestus_kuva.description</f>
        <v>0</v>
      </c>
      <c r="BUX207" s="10">
        <f>varoventtiili_koestus_kuva.description</f>
        <v>0</v>
      </c>
      <c r="BUY207" s="10">
        <f>varoventtiili_koestus_kuva.description</f>
        <v>0</v>
      </c>
      <c r="BUZ207" s="10">
        <f>varoventtiili_koestus_kuva.description</f>
        <v>0</v>
      </c>
      <c r="BVA207" s="10">
        <f>varoventtiili_koestus_kuva.description</f>
        <v>0</v>
      </c>
      <c r="BVB207" s="10">
        <f>varoventtiili_koestus_kuva.description</f>
        <v>0</v>
      </c>
      <c r="BVC207" s="10">
        <f>varoventtiili_koestus_kuva.description</f>
        <v>0</v>
      </c>
      <c r="BVD207" s="10">
        <f>varoventtiili_koestus_kuva.description</f>
        <v>0</v>
      </c>
      <c r="BVE207" s="10">
        <f>varoventtiili_koestus_kuva.description</f>
        <v>0</v>
      </c>
      <c r="BVF207" s="10">
        <f>varoventtiili_koestus_kuva.description</f>
        <v>0</v>
      </c>
      <c r="BVG207" s="10">
        <f>varoventtiili_koestus_kuva.description</f>
        <v>0</v>
      </c>
      <c r="BVH207" s="10">
        <f>varoventtiili_koestus_kuva.description</f>
        <v>0</v>
      </c>
      <c r="BVI207" s="10">
        <f>varoventtiili_koestus_kuva.description</f>
        <v>0</v>
      </c>
      <c r="BVJ207" s="10">
        <f>varoventtiili_koestus_kuva.description</f>
        <v>0</v>
      </c>
      <c r="BVK207" s="10">
        <f>varoventtiili_koestus_kuva.description</f>
        <v>0</v>
      </c>
      <c r="BVL207" s="10">
        <f>varoventtiili_koestus_kuva.description</f>
        <v>0</v>
      </c>
      <c r="BVM207" s="10">
        <f>varoventtiili_koestus_kuva.description</f>
        <v>0</v>
      </c>
      <c r="BVN207" s="10">
        <f>varoventtiili_koestus_kuva.description</f>
        <v>0</v>
      </c>
      <c r="BVO207" s="10">
        <f>varoventtiili_koestus_kuva.description</f>
        <v>0</v>
      </c>
      <c r="BVP207" s="10">
        <f>varoventtiili_koestus_kuva.description</f>
        <v>0</v>
      </c>
      <c r="BVQ207" s="10">
        <f>varoventtiili_koestus_kuva.description</f>
        <v>0</v>
      </c>
      <c r="BVR207" s="10">
        <f>varoventtiili_koestus_kuva.description</f>
        <v>0</v>
      </c>
      <c r="BVS207" s="10">
        <f>varoventtiili_koestus_kuva.description</f>
        <v>0</v>
      </c>
      <c r="BVT207" s="10">
        <f>varoventtiili_koestus_kuva.description</f>
        <v>0</v>
      </c>
      <c r="BVU207" s="10">
        <f>varoventtiili_koestus_kuva.description</f>
        <v>0</v>
      </c>
      <c r="BVV207" s="10">
        <f>varoventtiili_koestus_kuva.description</f>
        <v>0</v>
      </c>
      <c r="BVW207" s="10">
        <f>varoventtiili_koestus_kuva.description</f>
        <v>0</v>
      </c>
      <c r="BVX207" s="10">
        <f>varoventtiili_koestus_kuva.description</f>
        <v>0</v>
      </c>
      <c r="BVY207" s="10">
        <f>varoventtiili_koestus_kuva.description</f>
        <v>0</v>
      </c>
      <c r="BVZ207" s="10">
        <f>varoventtiili_koestus_kuva.description</f>
        <v>0</v>
      </c>
      <c r="BWA207" s="10">
        <f>varoventtiili_koestus_kuva.description</f>
        <v>0</v>
      </c>
      <c r="BWB207" s="10">
        <f>varoventtiili_koestus_kuva.description</f>
        <v>0</v>
      </c>
      <c r="BWC207" s="10">
        <f>varoventtiili_koestus_kuva.description</f>
        <v>0</v>
      </c>
      <c r="BWD207" s="10">
        <f>varoventtiili_koestus_kuva.description</f>
        <v>0</v>
      </c>
      <c r="BWE207" s="10">
        <f>varoventtiili_koestus_kuva.description</f>
        <v>0</v>
      </c>
      <c r="BWF207" s="10">
        <f>varoventtiili_koestus_kuva.description</f>
        <v>0</v>
      </c>
      <c r="BWG207" s="10">
        <f>varoventtiili_koestus_kuva.description</f>
        <v>0</v>
      </c>
      <c r="BWH207" s="10">
        <f>varoventtiili_koestus_kuva.description</f>
        <v>0</v>
      </c>
      <c r="BWI207" s="10">
        <f>varoventtiili_koestus_kuva.description</f>
        <v>0</v>
      </c>
      <c r="BWJ207" s="10">
        <f>varoventtiili_koestus_kuva.description</f>
        <v>0</v>
      </c>
      <c r="BWK207" s="10">
        <f>varoventtiili_koestus_kuva.description</f>
        <v>0</v>
      </c>
      <c r="BWL207" s="10">
        <f>varoventtiili_koestus_kuva.description</f>
        <v>0</v>
      </c>
      <c r="BWM207" s="10">
        <f>varoventtiili_koestus_kuva.description</f>
        <v>0</v>
      </c>
      <c r="BWN207" s="10">
        <f>varoventtiili_koestus_kuva.description</f>
        <v>0</v>
      </c>
      <c r="BWO207" s="10">
        <f>varoventtiili_koestus_kuva.description</f>
        <v>0</v>
      </c>
      <c r="BWP207" s="10">
        <f>varoventtiili_koestus_kuva.description</f>
        <v>0</v>
      </c>
      <c r="BWQ207" s="10">
        <f>varoventtiili_koestus_kuva.description</f>
        <v>0</v>
      </c>
      <c r="BWR207" s="10">
        <f>varoventtiili_koestus_kuva.description</f>
        <v>0</v>
      </c>
      <c r="BWS207" s="10">
        <f>varoventtiili_koestus_kuva.description</f>
        <v>0</v>
      </c>
      <c r="BWT207" s="10">
        <f>varoventtiili_koestus_kuva.description</f>
        <v>0</v>
      </c>
      <c r="BWU207" s="10">
        <f>varoventtiili_koestus_kuva.description</f>
        <v>0</v>
      </c>
      <c r="BWV207" s="10">
        <f>varoventtiili_koestus_kuva.description</f>
        <v>0</v>
      </c>
      <c r="BWW207" s="10">
        <f>varoventtiili_koestus_kuva.description</f>
        <v>0</v>
      </c>
      <c r="BWX207" s="10">
        <f>varoventtiili_koestus_kuva.description</f>
        <v>0</v>
      </c>
      <c r="BWY207" s="10">
        <f>varoventtiili_koestus_kuva.description</f>
        <v>0</v>
      </c>
      <c r="BWZ207" s="10">
        <f>varoventtiili_koestus_kuva.description</f>
        <v>0</v>
      </c>
      <c r="BXA207" s="10">
        <f>varoventtiili_koestus_kuva.description</f>
        <v>0</v>
      </c>
      <c r="BXB207" s="10">
        <f>varoventtiili_koestus_kuva.description</f>
        <v>0</v>
      </c>
      <c r="BXC207" s="10">
        <f>varoventtiili_koestus_kuva.description</f>
        <v>0</v>
      </c>
      <c r="BXD207" s="10">
        <f>varoventtiili_koestus_kuva.description</f>
        <v>0</v>
      </c>
      <c r="BXE207" s="10">
        <f>varoventtiili_koestus_kuva.description</f>
        <v>0</v>
      </c>
      <c r="BXF207" s="10">
        <f>varoventtiili_koestus_kuva.description</f>
        <v>0</v>
      </c>
      <c r="BXG207" s="10">
        <f>varoventtiili_koestus_kuva.description</f>
        <v>0</v>
      </c>
      <c r="BXH207" s="10">
        <f>varoventtiili_koestus_kuva.description</f>
        <v>0</v>
      </c>
      <c r="BXI207" s="10">
        <f>varoventtiili_koestus_kuva.description</f>
        <v>0</v>
      </c>
      <c r="BXJ207" s="10">
        <f>varoventtiili_koestus_kuva.description</f>
        <v>0</v>
      </c>
      <c r="BXK207" s="10">
        <f>varoventtiili_koestus_kuva.description</f>
        <v>0</v>
      </c>
      <c r="BXL207" s="10">
        <f>varoventtiili_koestus_kuva.description</f>
        <v>0</v>
      </c>
      <c r="BXM207" s="10">
        <f>varoventtiili_koestus_kuva.description</f>
        <v>0</v>
      </c>
      <c r="BXN207" s="10">
        <f>varoventtiili_koestus_kuva.description</f>
        <v>0</v>
      </c>
      <c r="BXO207" s="10">
        <f>varoventtiili_koestus_kuva.description</f>
        <v>0</v>
      </c>
      <c r="BXP207" s="10">
        <f>varoventtiili_koestus_kuva.description</f>
        <v>0</v>
      </c>
      <c r="BXQ207" s="10">
        <f>varoventtiili_koestus_kuva.description</f>
        <v>0</v>
      </c>
      <c r="BXR207" s="10">
        <f>varoventtiili_koestus_kuva.description</f>
        <v>0</v>
      </c>
      <c r="BXS207" s="10">
        <f>varoventtiili_koestus_kuva.description</f>
        <v>0</v>
      </c>
      <c r="BXT207" s="10">
        <f>varoventtiili_koestus_kuva.description</f>
        <v>0</v>
      </c>
      <c r="BXU207" s="10">
        <f>varoventtiili_koestus_kuva.description</f>
        <v>0</v>
      </c>
      <c r="BXV207" s="10">
        <f>varoventtiili_koestus_kuva.description</f>
        <v>0</v>
      </c>
      <c r="BXW207" s="10">
        <f>varoventtiili_koestus_kuva.description</f>
        <v>0</v>
      </c>
      <c r="BXX207" s="10">
        <f>varoventtiili_koestus_kuva.description</f>
        <v>0</v>
      </c>
      <c r="BXY207" s="10">
        <f>varoventtiili_koestus_kuva.description</f>
        <v>0</v>
      </c>
      <c r="BXZ207" s="10">
        <f>varoventtiili_koestus_kuva.description</f>
        <v>0</v>
      </c>
      <c r="BYA207" s="10">
        <f>varoventtiili_koestus_kuva.description</f>
        <v>0</v>
      </c>
      <c r="BYB207" s="10">
        <f>varoventtiili_koestus_kuva.description</f>
        <v>0</v>
      </c>
      <c r="BYC207" s="10">
        <f>varoventtiili_koestus_kuva.description</f>
        <v>0</v>
      </c>
      <c r="BYD207" s="10">
        <f>varoventtiili_koestus_kuva.description</f>
        <v>0</v>
      </c>
      <c r="BYE207" s="10">
        <f>varoventtiili_koestus_kuva.description</f>
        <v>0</v>
      </c>
      <c r="BYF207" s="10">
        <f>varoventtiili_koestus_kuva.description</f>
        <v>0</v>
      </c>
      <c r="BYG207" s="10">
        <f>varoventtiili_koestus_kuva.description</f>
        <v>0</v>
      </c>
      <c r="BYH207" s="10">
        <f>varoventtiili_koestus_kuva.description</f>
        <v>0</v>
      </c>
      <c r="BYI207" s="10">
        <f>varoventtiili_koestus_kuva.description</f>
        <v>0</v>
      </c>
      <c r="BYJ207" s="10">
        <f>varoventtiili_koestus_kuva.description</f>
        <v>0</v>
      </c>
      <c r="BYK207" s="10">
        <f>varoventtiili_koestus_kuva.description</f>
        <v>0</v>
      </c>
      <c r="BYL207" s="10">
        <f>varoventtiili_koestus_kuva.description</f>
        <v>0</v>
      </c>
      <c r="BYM207" s="10">
        <f>varoventtiili_koestus_kuva.description</f>
        <v>0</v>
      </c>
      <c r="BYN207" s="10">
        <f>varoventtiili_koestus_kuva.description</f>
        <v>0</v>
      </c>
      <c r="BYO207" s="10">
        <f>varoventtiili_koestus_kuva.description</f>
        <v>0</v>
      </c>
      <c r="BYP207" s="10">
        <f>varoventtiili_koestus_kuva.description</f>
        <v>0</v>
      </c>
      <c r="BYQ207" s="10">
        <f>varoventtiili_koestus_kuva.description</f>
        <v>0</v>
      </c>
      <c r="BYR207" s="10">
        <f>varoventtiili_koestus_kuva.description</f>
        <v>0</v>
      </c>
      <c r="BYS207" s="10">
        <f>varoventtiili_koestus_kuva.description</f>
        <v>0</v>
      </c>
      <c r="BYT207" s="10">
        <f>varoventtiili_koestus_kuva.description</f>
        <v>0</v>
      </c>
      <c r="BYU207" s="10">
        <f>varoventtiili_koestus_kuva.description</f>
        <v>0</v>
      </c>
      <c r="BYV207" s="10">
        <f>varoventtiili_koestus_kuva.description</f>
        <v>0</v>
      </c>
      <c r="BYW207" s="10">
        <f>varoventtiili_koestus_kuva.description</f>
        <v>0</v>
      </c>
      <c r="BYX207" s="10">
        <f>varoventtiili_koestus_kuva.description</f>
        <v>0</v>
      </c>
      <c r="BYY207" s="10">
        <f>varoventtiili_koestus_kuva.description</f>
        <v>0</v>
      </c>
      <c r="BYZ207" s="10">
        <f>varoventtiili_koestus_kuva.description</f>
        <v>0</v>
      </c>
      <c r="BZA207" s="10">
        <f>varoventtiili_koestus_kuva.description</f>
        <v>0</v>
      </c>
      <c r="BZB207" s="10">
        <f>varoventtiili_koestus_kuva.description</f>
        <v>0</v>
      </c>
      <c r="BZC207" s="10">
        <f>varoventtiili_koestus_kuva.description</f>
        <v>0</v>
      </c>
      <c r="BZD207" s="10">
        <f>varoventtiili_koestus_kuva.description</f>
        <v>0</v>
      </c>
      <c r="BZE207" s="10">
        <f>varoventtiili_koestus_kuva.description</f>
        <v>0</v>
      </c>
      <c r="BZF207" s="10">
        <f>varoventtiili_koestus_kuva.description</f>
        <v>0</v>
      </c>
      <c r="BZG207" s="10">
        <f>varoventtiili_koestus_kuva.description</f>
        <v>0</v>
      </c>
      <c r="BZH207" s="10">
        <f>varoventtiili_koestus_kuva.description</f>
        <v>0</v>
      </c>
      <c r="BZI207" s="10">
        <f>varoventtiili_koestus_kuva.description</f>
        <v>0</v>
      </c>
      <c r="BZJ207" s="10">
        <f>varoventtiili_koestus_kuva.description</f>
        <v>0</v>
      </c>
      <c r="BZK207" s="10">
        <f>varoventtiili_koestus_kuva.description</f>
        <v>0</v>
      </c>
      <c r="BZL207" s="10">
        <f>varoventtiili_koestus_kuva.description</f>
        <v>0</v>
      </c>
      <c r="BZM207" s="10">
        <f>varoventtiili_koestus_kuva.description</f>
        <v>0</v>
      </c>
      <c r="BZN207" s="10">
        <f>varoventtiili_koestus_kuva.description</f>
        <v>0</v>
      </c>
      <c r="BZO207" s="10">
        <f>varoventtiili_koestus_kuva.description</f>
        <v>0</v>
      </c>
      <c r="BZP207" s="10">
        <f>varoventtiili_koestus_kuva.description</f>
        <v>0</v>
      </c>
      <c r="BZQ207" s="10">
        <f>varoventtiili_koestus_kuva.description</f>
        <v>0</v>
      </c>
      <c r="BZR207" s="10">
        <f>varoventtiili_koestus_kuva.description</f>
        <v>0</v>
      </c>
      <c r="BZS207" s="10">
        <f>varoventtiili_koestus_kuva.description</f>
        <v>0</v>
      </c>
      <c r="BZT207" s="10">
        <f>varoventtiili_koestus_kuva.description</f>
        <v>0</v>
      </c>
      <c r="BZU207" s="10">
        <f>varoventtiili_koestus_kuva.description</f>
        <v>0</v>
      </c>
      <c r="BZV207" s="10">
        <f>varoventtiili_koestus_kuva.description</f>
        <v>0</v>
      </c>
      <c r="BZW207" s="10">
        <f>varoventtiili_koestus_kuva.description</f>
        <v>0</v>
      </c>
      <c r="BZX207" s="10">
        <f>varoventtiili_koestus_kuva.description</f>
        <v>0</v>
      </c>
      <c r="BZY207" s="10">
        <f>varoventtiili_koestus_kuva.description</f>
        <v>0</v>
      </c>
      <c r="BZZ207" s="10">
        <f>varoventtiili_koestus_kuva.description</f>
        <v>0</v>
      </c>
      <c r="CAA207" s="10">
        <f>varoventtiili_koestus_kuva.description</f>
        <v>0</v>
      </c>
      <c r="CAB207" s="10">
        <f>varoventtiili_koestus_kuva.description</f>
        <v>0</v>
      </c>
      <c r="CAC207" s="10">
        <f>varoventtiili_koestus_kuva.description</f>
        <v>0</v>
      </c>
      <c r="CAD207" s="10">
        <f>varoventtiili_koestus_kuva.description</f>
        <v>0</v>
      </c>
      <c r="CAE207" s="10">
        <f>varoventtiili_koestus_kuva.description</f>
        <v>0</v>
      </c>
      <c r="CAF207" s="10">
        <f>varoventtiili_koestus_kuva.description</f>
        <v>0</v>
      </c>
      <c r="CAG207" s="10">
        <f>varoventtiili_koestus_kuva.description</f>
        <v>0</v>
      </c>
      <c r="CAH207" s="10">
        <f>varoventtiili_koestus_kuva.description</f>
        <v>0</v>
      </c>
      <c r="CAI207" s="10">
        <f>varoventtiili_koestus_kuva.description</f>
        <v>0</v>
      </c>
      <c r="CAJ207" s="10">
        <f>varoventtiili_koestus_kuva.description</f>
        <v>0</v>
      </c>
      <c r="CAK207" s="10">
        <f>varoventtiili_koestus_kuva.description</f>
        <v>0</v>
      </c>
      <c r="CAL207" s="10">
        <f>varoventtiili_koestus_kuva.description</f>
        <v>0</v>
      </c>
      <c r="CAM207" s="10">
        <f>varoventtiili_koestus_kuva.description</f>
        <v>0</v>
      </c>
      <c r="CAN207" s="10">
        <f>varoventtiili_koestus_kuva.description</f>
        <v>0</v>
      </c>
      <c r="CAO207" s="10">
        <f>varoventtiili_koestus_kuva.description</f>
        <v>0</v>
      </c>
      <c r="CAP207" s="10">
        <f>varoventtiili_koestus_kuva.description</f>
        <v>0</v>
      </c>
      <c r="CAQ207" s="10">
        <f>varoventtiili_koestus_kuva.description</f>
        <v>0</v>
      </c>
      <c r="CAR207" s="10">
        <f>varoventtiili_koestus_kuva.description</f>
        <v>0</v>
      </c>
      <c r="CAS207" s="10">
        <f>varoventtiili_koestus_kuva.description</f>
        <v>0</v>
      </c>
      <c r="CAT207" s="10">
        <f>varoventtiili_koestus_kuva.description</f>
        <v>0</v>
      </c>
      <c r="CAU207" s="10">
        <f>varoventtiili_koestus_kuva.description</f>
        <v>0</v>
      </c>
      <c r="CAV207" s="10">
        <f>varoventtiili_koestus_kuva.description</f>
        <v>0</v>
      </c>
      <c r="CAW207" s="10">
        <f>varoventtiili_koestus_kuva.description</f>
        <v>0</v>
      </c>
      <c r="CAX207" s="10">
        <f>varoventtiili_koestus_kuva.description</f>
        <v>0</v>
      </c>
      <c r="CAY207" s="10">
        <f>varoventtiili_koestus_kuva.description</f>
        <v>0</v>
      </c>
      <c r="CAZ207" s="10">
        <f>varoventtiili_koestus_kuva.description</f>
        <v>0</v>
      </c>
      <c r="CBA207" s="10">
        <f>varoventtiili_koestus_kuva.description</f>
        <v>0</v>
      </c>
      <c r="CBB207" s="10">
        <f>varoventtiili_koestus_kuva.description</f>
        <v>0</v>
      </c>
      <c r="CBC207" s="10">
        <f>varoventtiili_koestus_kuva.description</f>
        <v>0</v>
      </c>
      <c r="CBD207" s="10">
        <f>varoventtiili_koestus_kuva.description</f>
        <v>0</v>
      </c>
      <c r="CBE207" s="10">
        <f>varoventtiili_koestus_kuva.description</f>
        <v>0</v>
      </c>
      <c r="CBF207" s="10">
        <f>varoventtiili_koestus_kuva.description</f>
        <v>0</v>
      </c>
      <c r="CBG207" s="10">
        <f>varoventtiili_koestus_kuva.description</f>
        <v>0</v>
      </c>
      <c r="CBH207" s="10">
        <f>varoventtiili_koestus_kuva.description</f>
        <v>0</v>
      </c>
      <c r="CBI207" s="10">
        <f>varoventtiili_koestus_kuva.description</f>
        <v>0</v>
      </c>
      <c r="CBJ207" s="10">
        <f>varoventtiili_koestus_kuva.description</f>
        <v>0</v>
      </c>
      <c r="CBK207" s="10">
        <f>varoventtiili_koestus_kuva.description</f>
        <v>0</v>
      </c>
      <c r="CBL207" s="10">
        <f>varoventtiili_koestus_kuva.description</f>
        <v>0</v>
      </c>
      <c r="CBM207" s="10">
        <f>varoventtiili_koestus_kuva.description</f>
        <v>0</v>
      </c>
      <c r="CBN207" s="10">
        <f>varoventtiili_koestus_kuva.description</f>
        <v>0</v>
      </c>
      <c r="CBO207" s="10">
        <f>varoventtiili_koestus_kuva.description</f>
        <v>0</v>
      </c>
      <c r="CBP207" s="10">
        <f>varoventtiili_koestus_kuva.description</f>
        <v>0</v>
      </c>
      <c r="CBQ207" s="10">
        <f>varoventtiili_koestus_kuva.description</f>
        <v>0</v>
      </c>
      <c r="CBR207" s="10">
        <f>varoventtiili_koestus_kuva.description</f>
        <v>0</v>
      </c>
      <c r="CBS207" s="10">
        <f>varoventtiili_koestus_kuva.description</f>
        <v>0</v>
      </c>
      <c r="CBT207" s="10">
        <f>varoventtiili_koestus_kuva.description</f>
        <v>0</v>
      </c>
      <c r="CBU207" s="10">
        <f>varoventtiili_koestus_kuva.description</f>
        <v>0</v>
      </c>
      <c r="CBV207" s="10">
        <f>varoventtiili_koestus_kuva.description</f>
        <v>0</v>
      </c>
      <c r="CBW207" s="10">
        <f>varoventtiili_koestus_kuva.description</f>
        <v>0</v>
      </c>
      <c r="CBX207" s="10">
        <f>varoventtiili_koestus_kuva.description</f>
        <v>0</v>
      </c>
      <c r="CBY207" s="10">
        <f>varoventtiili_koestus_kuva.description</f>
        <v>0</v>
      </c>
      <c r="CBZ207" s="10">
        <f>varoventtiili_koestus_kuva.description</f>
        <v>0</v>
      </c>
      <c r="CCA207" s="10">
        <f>varoventtiili_koestus_kuva.description</f>
        <v>0</v>
      </c>
      <c r="CCB207" s="10">
        <f>varoventtiili_koestus_kuva.description</f>
        <v>0</v>
      </c>
      <c r="CCC207" s="10">
        <f>varoventtiili_koestus_kuva.description</f>
        <v>0</v>
      </c>
      <c r="CCD207" s="10">
        <f>varoventtiili_koestus_kuva.description</f>
        <v>0</v>
      </c>
      <c r="CCE207" s="10">
        <f>varoventtiili_koestus_kuva.description</f>
        <v>0</v>
      </c>
      <c r="CCF207" s="10">
        <f>varoventtiili_koestus_kuva.description</f>
        <v>0</v>
      </c>
      <c r="CCG207" s="10">
        <f>varoventtiili_koestus_kuva.description</f>
        <v>0</v>
      </c>
      <c r="CCH207" s="10">
        <f>varoventtiili_koestus_kuva.description</f>
        <v>0</v>
      </c>
      <c r="CCI207" s="10">
        <f>varoventtiili_koestus_kuva.description</f>
        <v>0</v>
      </c>
      <c r="CCJ207" s="10">
        <f>varoventtiili_koestus_kuva.description</f>
        <v>0</v>
      </c>
      <c r="CCK207" s="10">
        <f>varoventtiili_koestus_kuva.description</f>
        <v>0</v>
      </c>
      <c r="CCL207" s="10">
        <f>varoventtiili_koestus_kuva.description</f>
        <v>0</v>
      </c>
      <c r="CCM207" s="10">
        <f>varoventtiili_koestus_kuva.description</f>
        <v>0</v>
      </c>
      <c r="CCN207" s="10">
        <f>varoventtiili_koestus_kuva.description</f>
        <v>0</v>
      </c>
      <c r="CCO207" s="10">
        <f>varoventtiili_koestus_kuva.description</f>
        <v>0</v>
      </c>
      <c r="CCP207" s="10">
        <f>varoventtiili_koestus_kuva.description</f>
        <v>0</v>
      </c>
      <c r="CCQ207" s="10">
        <f>varoventtiili_koestus_kuva.description</f>
        <v>0</v>
      </c>
      <c r="CCR207" s="10">
        <f>varoventtiili_koestus_kuva.description</f>
        <v>0</v>
      </c>
      <c r="CCS207" s="10">
        <f>varoventtiili_koestus_kuva.description</f>
        <v>0</v>
      </c>
      <c r="CCT207" s="10">
        <f>varoventtiili_koestus_kuva.description</f>
        <v>0</v>
      </c>
      <c r="CCU207" s="10">
        <f>varoventtiili_koestus_kuva.description</f>
        <v>0</v>
      </c>
      <c r="CCV207" s="10">
        <f>varoventtiili_koestus_kuva.description</f>
        <v>0</v>
      </c>
      <c r="CCW207" s="10">
        <f>varoventtiili_koestus_kuva.description</f>
        <v>0</v>
      </c>
      <c r="CCX207" s="10">
        <f>varoventtiili_koestus_kuva.description</f>
        <v>0</v>
      </c>
      <c r="CCY207" s="10">
        <f>varoventtiili_koestus_kuva.description</f>
        <v>0</v>
      </c>
      <c r="CCZ207" s="10">
        <f>varoventtiili_koestus_kuva.description</f>
        <v>0</v>
      </c>
      <c r="CDA207" s="10">
        <f>varoventtiili_koestus_kuva.description</f>
        <v>0</v>
      </c>
      <c r="CDB207" s="10">
        <f>varoventtiili_koestus_kuva.description</f>
        <v>0</v>
      </c>
      <c r="CDC207" s="10">
        <f>varoventtiili_koestus_kuva.description</f>
        <v>0</v>
      </c>
      <c r="CDD207" s="10">
        <f>varoventtiili_koestus_kuva.description</f>
        <v>0</v>
      </c>
      <c r="CDE207" s="10">
        <f>varoventtiili_koestus_kuva.description</f>
        <v>0</v>
      </c>
      <c r="CDF207" s="10">
        <f>varoventtiili_koestus_kuva.description</f>
        <v>0</v>
      </c>
      <c r="CDG207" s="10">
        <f>varoventtiili_koestus_kuva.description</f>
        <v>0</v>
      </c>
      <c r="CDH207" s="10">
        <f>varoventtiili_koestus_kuva.description</f>
        <v>0</v>
      </c>
      <c r="CDI207" s="10">
        <f>varoventtiili_koestus_kuva.description</f>
        <v>0</v>
      </c>
      <c r="CDJ207" s="10">
        <f>varoventtiili_koestus_kuva.description</f>
        <v>0</v>
      </c>
      <c r="CDK207" s="10">
        <f>varoventtiili_koestus_kuva.description</f>
        <v>0</v>
      </c>
      <c r="CDL207" s="10">
        <f>varoventtiili_koestus_kuva.description</f>
        <v>0</v>
      </c>
      <c r="CDM207" s="10">
        <f>varoventtiili_koestus_kuva.description</f>
        <v>0</v>
      </c>
      <c r="CDN207" s="10">
        <f>varoventtiili_koestus_kuva.description</f>
        <v>0</v>
      </c>
      <c r="CDO207" s="10">
        <f>varoventtiili_koestus_kuva.description</f>
        <v>0</v>
      </c>
      <c r="CDP207" s="10">
        <f>varoventtiili_koestus_kuva.description</f>
        <v>0</v>
      </c>
      <c r="CDQ207" s="10">
        <f>varoventtiili_koestus_kuva.description</f>
        <v>0</v>
      </c>
      <c r="CDR207" s="10">
        <f>varoventtiili_koestus_kuva.description</f>
        <v>0</v>
      </c>
      <c r="CDS207" s="10">
        <f>varoventtiili_koestus_kuva.description</f>
        <v>0</v>
      </c>
      <c r="CDT207" s="10">
        <f>varoventtiili_koestus_kuva.description</f>
        <v>0</v>
      </c>
      <c r="CDU207" s="10">
        <f>varoventtiili_koestus_kuva.description</f>
        <v>0</v>
      </c>
      <c r="CDV207" s="10">
        <f>varoventtiili_koestus_kuva.description</f>
        <v>0</v>
      </c>
      <c r="CDW207" s="10">
        <f>varoventtiili_koestus_kuva.description</f>
        <v>0</v>
      </c>
      <c r="CDX207" s="10">
        <f>varoventtiili_koestus_kuva.description</f>
        <v>0</v>
      </c>
      <c r="CDY207" s="10">
        <f>varoventtiili_koestus_kuva.description</f>
        <v>0</v>
      </c>
      <c r="CDZ207" s="10">
        <f>varoventtiili_koestus_kuva.description</f>
        <v>0</v>
      </c>
      <c r="CEA207" s="10">
        <f>varoventtiili_koestus_kuva.description</f>
        <v>0</v>
      </c>
      <c r="CEB207" s="10">
        <f>varoventtiili_koestus_kuva.description</f>
        <v>0</v>
      </c>
      <c r="CEC207" s="10">
        <f>varoventtiili_koestus_kuva.description</f>
        <v>0</v>
      </c>
      <c r="CED207" s="10">
        <f>varoventtiili_koestus_kuva.description</f>
        <v>0</v>
      </c>
      <c r="CEE207" s="10">
        <f>varoventtiili_koestus_kuva.description</f>
        <v>0</v>
      </c>
      <c r="CEF207" s="10">
        <f>varoventtiili_koestus_kuva.description</f>
        <v>0</v>
      </c>
      <c r="CEG207" s="10">
        <f>varoventtiili_koestus_kuva.description</f>
        <v>0</v>
      </c>
      <c r="CEH207" s="10">
        <f>varoventtiili_koestus_kuva.description</f>
        <v>0</v>
      </c>
      <c r="CEI207" s="10">
        <f>varoventtiili_koestus_kuva.description</f>
        <v>0</v>
      </c>
      <c r="CEJ207" s="10">
        <f>varoventtiili_koestus_kuva.description</f>
        <v>0</v>
      </c>
      <c r="CEK207" s="10">
        <f>varoventtiili_koestus_kuva.description</f>
        <v>0</v>
      </c>
      <c r="CEL207" s="10">
        <f>varoventtiili_koestus_kuva.description</f>
        <v>0</v>
      </c>
      <c r="CEM207" s="10">
        <f>varoventtiili_koestus_kuva.description</f>
        <v>0</v>
      </c>
      <c r="CEN207" s="10">
        <f>varoventtiili_koestus_kuva.description</f>
        <v>0</v>
      </c>
      <c r="CEO207" s="10">
        <f>varoventtiili_koestus_kuva.description</f>
        <v>0</v>
      </c>
      <c r="CEP207" s="10">
        <f>varoventtiili_koestus_kuva.description</f>
        <v>0</v>
      </c>
      <c r="CEQ207" s="10">
        <f>varoventtiili_koestus_kuva.description</f>
        <v>0</v>
      </c>
      <c r="CER207" s="10">
        <f>varoventtiili_koestus_kuva.description</f>
        <v>0</v>
      </c>
      <c r="CES207" s="10">
        <f>varoventtiili_koestus_kuva.description</f>
        <v>0</v>
      </c>
      <c r="CET207" s="10">
        <f>varoventtiili_koestus_kuva.description</f>
        <v>0</v>
      </c>
      <c r="CEU207" s="10">
        <f>varoventtiili_koestus_kuva.description</f>
        <v>0</v>
      </c>
      <c r="CEV207" s="10">
        <f>varoventtiili_koestus_kuva.description</f>
        <v>0</v>
      </c>
      <c r="CEW207" s="10">
        <f>varoventtiili_koestus_kuva.description</f>
        <v>0</v>
      </c>
      <c r="CEX207" s="10">
        <f>varoventtiili_koestus_kuva.description</f>
        <v>0</v>
      </c>
      <c r="CEY207" s="10">
        <f>varoventtiili_koestus_kuva.description</f>
        <v>0</v>
      </c>
      <c r="CEZ207" s="10">
        <f>varoventtiili_koestus_kuva.description</f>
        <v>0</v>
      </c>
      <c r="CFA207" s="10">
        <f>varoventtiili_koestus_kuva.description</f>
        <v>0</v>
      </c>
      <c r="CFB207" s="10">
        <f>varoventtiili_koestus_kuva.description</f>
        <v>0</v>
      </c>
      <c r="CFC207" s="10">
        <f>varoventtiili_koestus_kuva.description</f>
        <v>0</v>
      </c>
      <c r="CFD207" s="10">
        <f>varoventtiili_koestus_kuva.description</f>
        <v>0</v>
      </c>
      <c r="CFE207" s="10">
        <f>varoventtiili_koestus_kuva.description</f>
        <v>0</v>
      </c>
      <c r="CFF207" s="10">
        <f>varoventtiili_koestus_kuva.description</f>
        <v>0</v>
      </c>
      <c r="CFG207" s="10">
        <f>varoventtiili_koestus_kuva.description</f>
        <v>0</v>
      </c>
      <c r="CFH207" s="10">
        <f>varoventtiili_koestus_kuva.description</f>
        <v>0</v>
      </c>
      <c r="CFI207" s="10">
        <f>varoventtiili_koestus_kuva.description</f>
        <v>0</v>
      </c>
      <c r="CFJ207" s="10">
        <f>varoventtiili_koestus_kuva.description</f>
        <v>0</v>
      </c>
      <c r="CFK207" s="10">
        <f>varoventtiili_koestus_kuva.description</f>
        <v>0</v>
      </c>
      <c r="CFL207" s="10">
        <f>varoventtiili_koestus_kuva.description</f>
        <v>0</v>
      </c>
      <c r="CFM207" s="10">
        <f>varoventtiili_koestus_kuva.description</f>
        <v>0</v>
      </c>
      <c r="CFN207" s="10">
        <f>varoventtiili_koestus_kuva.description</f>
        <v>0</v>
      </c>
      <c r="CFO207" s="10">
        <f>varoventtiili_koestus_kuva.description</f>
        <v>0</v>
      </c>
      <c r="CFP207" s="10">
        <f>varoventtiili_koestus_kuva.description</f>
        <v>0</v>
      </c>
      <c r="CFQ207" s="10">
        <f>varoventtiili_koestus_kuva.description</f>
        <v>0</v>
      </c>
      <c r="CFR207" s="10">
        <f>varoventtiili_koestus_kuva.description</f>
        <v>0</v>
      </c>
      <c r="CFS207" s="10">
        <f>varoventtiili_koestus_kuva.description</f>
        <v>0</v>
      </c>
      <c r="CFT207" s="10">
        <f>varoventtiili_koestus_kuva.description</f>
        <v>0</v>
      </c>
      <c r="CFU207" s="10">
        <f>varoventtiili_koestus_kuva.description</f>
        <v>0</v>
      </c>
      <c r="CFV207" s="10">
        <f>varoventtiili_koestus_kuva.description</f>
        <v>0</v>
      </c>
      <c r="CFW207" s="10">
        <f>varoventtiili_koestus_kuva.description</f>
        <v>0</v>
      </c>
      <c r="CFX207" s="10">
        <f>varoventtiili_koestus_kuva.description</f>
        <v>0</v>
      </c>
      <c r="CFY207" s="10">
        <f>varoventtiili_koestus_kuva.description</f>
        <v>0</v>
      </c>
      <c r="CFZ207" s="10">
        <f>varoventtiili_koestus_kuva.description</f>
        <v>0</v>
      </c>
      <c r="CGA207" s="10">
        <f>varoventtiili_koestus_kuva.description</f>
        <v>0</v>
      </c>
      <c r="CGB207" s="10">
        <f>varoventtiili_koestus_kuva.description</f>
        <v>0</v>
      </c>
      <c r="CGC207" s="10">
        <f>varoventtiili_koestus_kuva.description</f>
        <v>0</v>
      </c>
      <c r="CGD207" s="10">
        <f>varoventtiili_koestus_kuva.description</f>
        <v>0</v>
      </c>
      <c r="CGE207" s="10">
        <f>varoventtiili_koestus_kuva.description</f>
        <v>0</v>
      </c>
      <c r="CGF207" s="10">
        <f>varoventtiili_koestus_kuva.description</f>
        <v>0</v>
      </c>
      <c r="CGG207" s="10">
        <f>varoventtiili_koestus_kuva.description</f>
        <v>0</v>
      </c>
      <c r="CGH207" s="10">
        <f>varoventtiili_koestus_kuva.description</f>
        <v>0</v>
      </c>
      <c r="CGI207" s="10">
        <f>varoventtiili_koestus_kuva.description</f>
        <v>0</v>
      </c>
      <c r="CGJ207" s="10">
        <f>varoventtiili_koestus_kuva.description</f>
        <v>0</v>
      </c>
      <c r="CGK207" s="10">
        <f>varoventtiili_koestus_kuva.description</f>
        <v>0</v>
      </c>
      <c r="CGL207" s="10">
        <f>varoventtiili_koestus_kuva.description</f>
        <v>0</v>
      </c>
      <c r="CGM207" s="10">
        <f>varoventtiili_koestus_kuva.description</f>
        <v>0</v>
      </c>
      <c r="CGN207" s="10">
        <f>varoventtiili_koestus_kuva.description</f>
        <v>0</v>
      </c>
      <c r="CGO207" s="10">
        <f>varoventtiili_koestus_kuva.description</f>
        <v>0</v>
      </c>
      <c r="CGP207" s="10">
        <f>varoventtiili_koestus_kuva.description</f>
        <v>0</v>
      </c>
      <c r="CGQ207" s="10">
        <f>varoventtiili_koestus_kuva.description</f>
        <v>0</v>
      </c>
      <c r="CGR207" s="10">
        <f>varoventtiili_koestus_kuva.description</f>
        <v>0</v>
      </c>
      <c r="CGS207" s="10">
        <f>varoventtiili_koestus_kuva.description</f>
        <v>0</v>
      </c>
      <c r="CGT207" s="10">
        <f>varoventtiili_koestus_kuva.description</f>
        <v>0</v>
      </c>
      <c r="CGU207" s="10">
        <f>varoventtiili_koestus_kuva.description</f>
        <v>0</v>
      </c>
      <c r="CGV207" s="10">
        <f>varoventtiili_koestus_kuva.description</f>
        <v>0</v>
      </c>
      <c r="CGW207" s="10">
        <f>varoventtiili_koestus_kuva.description</f>
        <v>0</v>
      </c>
      <c r="CGX207" s="10">
        <f>varoventtiili_koestus_kuva.description</f>
        <v>0</v>
      </c>
      <c r="CGY207" s="10">
        <f>varoventtiili_koestus_kuva.description</f>
        <v>0</v>
      </c>
      <c r="CGZ207" s="10">
        <f>varoventtiili_koestus_kuva.description</f>
        <v>0</v>
      </c>
      <c r="CHA207" s="10">
        <f>varoventtiili_koestus_kuva.description</f>
        <v>0</v>
      </c>
      <c r="CHB207" s="10">
        <f>varoventtiili_koestus_kuva.description</f>
        <v>0</v>
      </c>
      <c r="CHC207" s="10">
        <f>varoventtiili_koestus_kuva.description</f>
        <v>0</v>
      </c>
      <c r="CHD207" s="10">
        <f>varoventtiili_koestus_kuva.description</f>
        <v>0</v>
      </c>
      <c r="CHE207" s="10">
        <f>varoventtiili_koestus_kuva.description</f>
        <v>0</v>
      </c>
      <c r="CHF207" s="10">
        <f>varoventtiili_koestus_kuva.description</f>
        <v>0</v>
      </c>
      <c r="CHG207" s="10">
        <f>varoventtiili_koestus_kuva.description</f>
        <v>0</v>
      </c>
      <c r="CHH207" s="10">
        <f>varoventtiili_koestus_kuva.description</f>
        <v>0</v>
      </c>
      <c r="CHI207" s="10">
        <f>varoventtiili_koestus_kuva.description</f>
        <v>0</v>
      </c>
      <c r="CHJ207" s="10">
        <f>varoventtiili_koestus_kuva.description</f>
        <v>0</v>
      </c>
      <c r="CHK207" s="10">
        <f>varoventtiili_koestus_kuva.description</f>
        <v>0</v>
      </c>
      <c r="CHL207" s="10">
        <f>varoventtiili_koestus_kuva.description</f>
        <v>0</v>
      </c>
      <c r="CHM207" s="10">
        <f>varoventtiili_koestus_kuva.description</f>
        <v>0</v>
      </c>
      <c r="CHN207" s="10">
        <f>varoventtiili_koestus_kuva.description</f>
        <v>0</v>
      </c>
      <c r="CHO207" s="10">
        <f>varoventtiili_koestus_kuva.description</f>
        <v>0</v>
      </c>
      <c r="CHP207" s="10">
        <f>varoventtiili_koestus_kuva.description</f>
        <v>0</v>
      </c>
      <c r="CHQ207" s="10">
        <f>varoventtiili_koestus_kuva.description</f>
        <v>0</v>
      </c>
      <c r="CHR207" s="10">
        <f>varoventtiili_koestus_kuva.description</f>
        <v>0</v>
      </c>
      <c r="CHS207" s="10">
        <f>varoventtiili_koestus_kuva.description</f>
        <v>0</v>
      </c>
      <c r="CHT207" s="10">
        <f>varoventtiili_koestus_kuva.description</f>
        <v>0</v>
      </c>
      <c r="CHU207" s="10">
        <f>varoventtiili_koestus_kuva.description</f>
        <v>0</v>
      </c>
      <c r="CHV207" s="10">
        <f>varoventtiili_koestus_kuva.description</f>
        <v>0</v>
      </c>
      <c r="CHW207" s="10">
        <f>varoventtiili_koestus_kuva.description</f>
        <v>0</v>
      </c>
      <c r="CHX207" s="10">
        <f>varoventtiili_koestus_kuva.description</f>
        <v>0</v>
      </c>
      <c r="CHY207" s="10">
        <f>varoventtiili_koestus_kuva.description</f>
        <v>0</v>
      </c>
      <c r="CHZ207" s="10">
        <f>varoventtiili_koestus_kuva.description</f>
        <v>0</v>
      </c>
      <c r="CIA207" s="10">
        <f>varoventtiili_koestus_kuva.description</f>
        <v>0</v>
      </c>
      <c r="CIB207" s="10">
        <f>varoventtiili_koestus_kuva.description</f>
        <v>0</v>
      </c>
      <c r="CIC207" s="10">
        <f>varoventtiili_koestus_kuva.description</f>
        <v>0</v>
      </c>
      <c r="CID207" s="10">
        <f>varoventtiili_koestus_kuva.description</f>
        <v>0</v>
      </c>
      <c r="CIE207" s="10">
        <f>varoventtiili_koestus_kuva.description</f>
        <v>0</v>
      </c>
      <c r="CIF207" s="10">
        <f>varoventtiili_koestus_kuva.description</f>
        <v>0</v>
      </c>
      <c r="CIG207" s="10">
        <f>varoventtiili_koestus_kuva.description</f>
        <v>0</v>
      </c>
      <c r="CIH207" s="10">
        <f>varoventtiili_koestus_kuva.description</f>
        <v>0</v>
      </c>
      <c r="CII207" s="10">
        <f>varoventtiili_koestus_kuva.description</f>
        <v>0</v>
      </c>
      <c r="CIJ207" s="10">
        <f>varoventtiili_koestus_kuva.description</f>
        <v>0</v>
      </c>
      <c r="CIK207" s="10">
        <f>varoventtiili_koestus_kuva.description</f>
        <v>0</v>
      </c>
      <c r="CIL207" s="10">
        <f>varoventtiili_koestus_kuva.description</f>
        <v>0</v>
      </c>
      <c r="CIM207" s="10">
        <f>varoventtiili_koestus_kuva.description</f>
        <v>0</v>
      </c>
      <c r="CIN207" s="10">
        <f>varoventtiili_koestus_kuva.description</f>
        <v>0</v>
      </c>
      <c r="CIO207" s="10">
        <f>varoventtiili_koestus_kuva.description</f>
        <v>0</v>
      </c>
      <c r="CIP207" s="10">
        <f>varoventtiili_koestus_kuva.description</f>
        <v>0</v>
      </c>
      <c r="CIQ207" s="10">
        <f>varoventtiili_koestus_kuva.description</f>
        <v>0</v>
      </c>
      <c r="CIR207" s="10">
        <f>varoventtiili_koestus_kuva.description</f>
        <v>0</v>
      </c>
      <c r="CIS207" s="10">
        <f>varoventtiili_koestus_kuva.description</f>
        <v>0</v>
      </c>
      <c r="CIT207" s="10">
        <f>varoventtiili_koestus_kuva.description</f>
        <v>0</v>
      </c>
      <c r="CIU207" s="10">
        <f>varoventtiili_koestus_kuva.description</f>
        <v>0</v>
      </c>
      <c r="CIV207" s="10">
        <f>varoventtiili_koestus_kuva.description</f>
        <v>0</v>
      </c>
      <c r="CIW207" s="10">
        <f>varoventtiili_koestus_kuva.description</f>
        <v>0</v>
      </c>
      <c r="CIX207" s="10">
        <f>varoventtiili_koestus_kuva.description</f>
        <v>0</v>
      </c>
      <c r="CIY207" s="10">
        <f>varoventtiili_koestus_kuva.description</f>
        <v>0</v>
      </c>
      <c r="CIZ207" s="10">
        <f>varoventtiili_koestus_kuva.description</f>
        <v>0</v>
      </c>
      <c r="CJA207" s="10">
        <f>varoventtiili_koestus_kuva.description</f>
        <v>0</v>
      </c>
      <c r="CJB207" s="10">
        <f>varoventtiili_koestus_kuva.description</f>
        <v>0</v>
      </c>
      <c r="CJC207" s="10">
        <f>varoventtiili_koestus_kuva.description</f>
        <v>0</v>
      </c>
      <c r="CJD207" s="10">
        <f>varoventtiili_koestus_kuva.description</f>
        <v>0</v>
      </c>
      <c r="CJE207" s="10">
        <f>varoventtiili_koestus_kuva.description</f>
        <v>0</v>
      </c>
      <c r="CJF207" s="10">
        <f>varoventtiili_koestus_kuva.description</f>
        <v>0</v>
      </c>
      <c r="CJG207" s="10">
        <f>varoventtiili_koestus_kuva.description</f>
        <v>0</v>
      </c>
      <c r="CJH207" s="10">
        <f>varoventtiili_koestus_kuva.description</f>
        <v>0</v>
      </c>
      <c r="CJI207" s="10">
        <f>varoventtiili_koestus_kuva.description</f>
        <v>0</v>
      </c>
      <c r="CJJ207" s="10">
        <f>varoventtiili_koestus_kuva.description</f>
        <v>0</v>
      </c>
      <c r="CJK207" s="10">
        <f>varoventtiili_koestus_kuva.description</f>
        <v>0</v>
      </c>
      <c r="CJL207" s="10">
        <f>varoventtiili_koestus_kuva.description</f>
        <v>0</v>
      </c>
      <c r="CJM207" s="10">
        <f>varoventtiili_koestus_kuva.description</f>
        <v>0</v>
      </c>
      <c r="CJN207" s="10">
        <f>varoventtiili_koestus_kuva.description</f>
        <v>0</v>
      </c>
      <c r="CJO207" s="10">
        <f>varoventtiili_koestus_kuva.description</f>
        <v>0</v>
      </c>
      <c r="CJP207" s="10">
        <f>varoventtiili_koestus_kuva.description</f>
        <v>0</v>
      </c>
      <c r="CJQ207" s="10">
        <f>varoventtiili_koestus_kuva.description</f>
        <v>0</v>
      </c>
      <c r="CJR207" s="10">
        <f>varoventtiili_koestus_kuva.description</f>
        <v>0</v>
      </c>
      <c r="CJS207" s="10">
        <f>varoventtiili_koestus_kuva.description</f>
        <v>0</v>
      </c>
      <c r="CJT207" s="10">
        <f>varoventtiili_koestus_kuva.description</f>
        <v>0</v>
      </c>
      <c r="CJU207" s="10">
        <f>varoventtiili_koestus_kuva.description</f>
        <v>0</v>
      </c>
      <c r="CJV207" s="10">
        <f>varoventtiili_koestus_kuva.description</f>
        <v>0</v>
      </c>
      <c r="CJW207" s="10">
        <f>varoventtiili_koestus_kuva.description</f>
        <v>0</v>
      </c>
      <c r="CJX207" s="10">
        <f>varoventtiili_koestus_kuva.description</f>
        <v>0</v>
      </c>
      <c r="CJY207" s="10">
        <f>varoventtiili_koestus_kuva.description</f>
        <v>0</v>
      </c>
      <c r="CJZ207" s="10">
        <f>varoventtiili_koestus_kuva.description</f>
        <v>0</v>
      </c>
      <c r="CKA207" s="10">
        <f>varoventtiili_koestus_kuva.description</f>
        <v>0</v>
      </c>
      <c r="CKB207" s="10">
        <f>varoventtiili_koestus_kuva.description</f>
        <v>0</v>
      </c>
      <c r="CKC207" s="10">
        <f>varoventtiili_koestus_kuva.description</f>
        <v>0</v>
      </c>
      <c r="CKD207" s="10">
        <f>varoventtiili_koestus_kuva.description</f>
        <v>0</v>
      </c>
      <c r="CKE207" s="10">
        <f>varoventtiili_koestus_kuva.description</f>
        <v>0</v>
      </c>
      <c r="CKF207" s="10">
        <f>varoventtiili_koestus_kuva.description</f>
        <v>0</v>
      </c>
      <c r="CKG207" s="10">
        <f>varoventtiili_koestus_kuva.description</f>
        <v>0</v>
      </c>
      <c r="CKH207" s="10">
        <f>varoventtiili_koestus_kuva.description</f>
        <v>0</v>
      </c>
      <c r="CKI207" s="10">
        <f>varoventtiili_koestus_kuva.description</f>
        <v>0</v>
      </c>
      <c r="CKJ207" s="10">
        <f>varoventtiili_koestus_kuva.description</f>
        <v>0</v>
      </c>
      <c r="CKK207" s="10">
        <f>varoventtiili_koestus_kuva.description</f>
        <v>0</v>
      </c>
      <c r="CKL207" s="10">
        <f>varoventtiili_koestus_kuva.description</f>
        <v>0</v>
      </c>
      <c r="CKM207" s="10">
        <f>varoventtiili_koestus_kuva.description</f>
        <v>0</v>
      </c>
      <c r="CKN207" s="10">
        <f>varoventtiili_koestus_kuva.description</f>
        <v>0</v>
      </c>
      <c r="CKO207" s="10">
        <f>varoventtiili_koestus_kuva.description</f>
        <v>0</v>
      </c>
      <c r="CKP207" s="10">
        <f>varoventtiili_koestus_kuva.description</f>
        <v>0</v>
      </c>
      <c r="CKQ207" s="10">
        <f>varoventtiili_koestus_kuva.description</f>
        <v>0</v>
      </c>
      <c r="CKR207" s="10">
        <f>varoventtiili_koestus_kuva.description</f>
        <v>0</v>
      </c>
      <c r="CKS207" s="10">
        <f>varoventtiili_koestus_kuva.description</f>
        <v>0</v>
      </c>
      <c r="CKT207" s="10">
        <f>varoventtiili_koestus_kuva.description</f>
        <v>0</v>
      </c>
      <c r="CKU207" s="10">
        <f>varoventtiili_koestus_kuva.description</f>
        <v>0</v>
      </c>
      <c r="CKV207" s="10">
        <f>varoventtiili_koestus_kuva.description</f>
        <v>0</v>
      </c>
      <c r="CKW207" s="10">
        <f>varoventtiili_koestus_kuva.description</f>
        <v>0</v>
      </c>
      <c r="CKX207" s="10">
        <f>varoventtiili_koestus_kuva.description</f>
        <v>0</v>
      </c>
      <c r="CKY207" s="10">
        <f>varoventtiili_koestus_kuva.description</f>
        <v>0</v>
      </c>
      <c r="CKZ207" s="10">
        <f>varoventtiili_koestus_kuva.description</f>
        <v>0</v>
      </c>
      <c r="CLA207" s="10">
        <f>varoventtiili_koestus_kuva.description</f>
        <v>0</v>
      </c>
      <c r="CLB207" s="10">
        <f>varoventtiili_koestus_kuva.description</f>
        <v>0</v>
      </c>
      <c r="CLC207" s="10">
        <f>varoventtiili_koestus_kuva.description</f>
        <v>0</v>
      </c>
      <c r="CLD207" s="10">
        <f>varoventtiili_koestus_kuva.description</f>
        <v>0</v>
      </c>
      <c r="CLE207" s="10">
        <f>varoventtiili_koestus_kuva.description</f>
        <v>0</v>
      </c>
      <c r="CLF207" s="10">
        <f>varoventtiili_koestus_kuva.description</f>
        <v>0</v>
      </c>
      <c r="CLG207" s="10">
        <f>varoventtiili_koestus_kuva.description</f>
        <v>0</v>
      </c>
      <c r="CLH207" s="10">
        <f>varoventtiili_koestus_kuva.description</f>
        <v>0</v>
      </c>
      <c r="CLI207" s="10">
        <f>varoventtiili_koestus_kuva.description</f>
        <v>0</v>
      </c>
      <c r="CLJ207" s="10">
        <f>varoventtiili_koestus_kuva.description</f>
        <v>0</v>
      </c>
      <c r="CLK207" s="10">
        <f>varoventtiili_koestus_kuva.description</f>
        <v>0</v>
      </c>
      <c r="CLL207" s="10">
        <f>varoventtiili_koestus_kuva.description</f>
        <v>0</v>
      </c>
      <c r="CLM207" s="10">
        <f>varoventtiili_koestus_kuva.description</f>
        <v>0</v>
      </c>
      <c r="CLN207" s="10">
        <f>varoventtiili_koestus_kuva.description</f>
        <v>0</v>
      </c>
      <c r="CLO207" s="10">
        <f>varoventtiili_koestus_kuva.description</f>
        <v>0</v>
      </c>
      <c r="CLP207" s="10">
        <f>varoventtiili_koestus_kuva.description</f>
        <v>0</v>
      </c>
      <c r="CLQ207" s="10">
        <f>varoventtiili_koestus_kuva.description</f>
        <v>0</v>
      </c>
      <c r="CLR207" s="10">
        <f>varoventtiili_koestus_kuva.description</f>
        <v>0</v>
      </c>
      <c r="CLS207" s="10">
        <f>varoventtiili_koestus_kuva.description</f>
        <v>0</v>
      </c>
      <c r="CLT207" s="10">
        <f>varoventtiili_koestus_kuva.description</f>
        <v>0</v>
      </c>
      <c r="CLU207" s="10">
        <f>varoventtiili_koestus_kuva.description</f>
        <v>0</v>
      </c>
      <c r="CLV207" s="10">
        <f>varoventtiili_koestus_kuva.description</f>
        <v>0</v>
      </c>
      <c r="CLW207" s="10">
        <f>varoventtiili_koestus_kuva.description</f>
        <v>0</v>
      </c>
      <c r="CLX207" s="10">
        <f>varoventtiili_koestus_kuva.description</f>
        <v>0</v>
      </c>
      <c r="CLY207" s="10">
        <f>varoventtiili_koestus_kuva.description</f>
        <v>0</v>
      </c>
      <c r="CLZ207" s="10">
        <f>varoventtiili_koestus_kuva.description</f>
        <v>0</v>
      </c>
      <c r="CMA207" s="10">
        <f>varoventtiili_koestus_kuva.description</f>
        <v>0</v>
      </c>
      <c r="CMB207" s="10">
        <f>varoventtiili_koestus_kuva.description</f>
        <v>0</v>
      </c>
      <c r="CMC207" s="10">
        <f>varoventtiili_koestus_kuva.description</f>
        <v>0</v>
      </c>
      <c r="CMD207" s="10">
        <f>varoventtiili_koestus_kuva.description</f>
        <v>0</v>
      </c>
      <c r="CME207" s="10">
        <f>varoventtiili_koestus_kuva.description</f>
        <v>0</v>
      </c>
      <c r="CMF207" s="10">
        <f>varoventtiili_koestus_kuva.description</f>
        <v>0</v>
      </c>
      <c r="CMG207" s="10">
        <f>varoventtiili_koestus_kuva.description</f>
        <v>0</v>
      </c>
      <c r="CMH207" s="10">
        <f>varoventtiili_koestus_kuva.description</f>
        <v>0</v>
      </c>
      <c r="CMI207" s="10">
        <f>varoventtiili_koestus_kuva.description</f>
        <v>0</v>
      </c>
      <c r="CMJ207" s="10">
        <f>varoventtiili_koestus_kuva.description</f>
        <v>0</v>
      </c>
      <c r="CMK207" s="10">
        <f>varoventtiili_koestus_kuva.description</f>
        <v>0</v>
      </c>
      <c r="CML207" s="10">
        <f>varoventtiili_koestus_kuva.description</f>
        <v>0</v>
      </c>
      <c r="CMM207" s="10">
        <f>varoventtiili_koestus_kuva.description</f>
        <v>0</v>
      </c>
      <c r="CMN207" s="10">
        <f>varoventtiili_koestus_kuva.description</f>
        <v>0</v>
      </c>
      <c r="CMO207" s="10">
        <f>varoventtiili_koestus_kuva.description</f>
        <v>0</v>
      </c>
      <c r="CMP207" s="10">
        <f>varoventtiili_koestus_kuva.description</f>
        <v>0</v>
      </c>
      <c r="CMQ207" s="10">
        <f>varoventtiili_koestus_kuva.description</f>
        <v>0</v>
      </c>
      <c r="CMR207" s="10">
        <f>varoventtiili_koestus_kuva.description</f>
        <v>0</v>
      </c>
      <c r="CMS207" s="10">
        <f>varoventtiili_koestus_kuva.description</f>
        <v>0</v>
      </c>
      <c r="CMT207" s="10">
        <f>varoventtiili_koestus_kuva.description</f>
        <v>0</v>
      </c>
      <c r="CMU207" s="10">
        <f>varoventtiili_koestus_kuva.description</f>
        <v>0</v>
      </c>
      <c r="CMV207" s="10">
        <f>varoventtiili_koestus_kuva.description</f>
        <v>0</v>
      </c>
      <c r="CMW207" s="10">
        <f>varoventtiili_koestus_kuva.description</f>
        <v>0</v>
      </c>
      <c r="CMX207" s="10">
        <f>varoventtiili_koestus_kuva.description</f>
        <v>0</v>
      </c>
      <c r="CMY207" s="10">
        <f>varoventtiili_koestus_kuva.description</f>
        <v>0</v>
      </c>
      <c r="CMZ207" s="10">
        <f>varoventtiili_koestus_kuva.description</f>
        <v>0</v>
      </c>
      <c r="CNA207" s="10">
        <f>varoventtiili_koestus_kuva.description</f>
        <v>0</v>
      </c>
      <c r="CNB207" s="10">
        <f>varoventtiili_koestus_kuva.description</f>
        <v>0</v>
      </c>
      <c r="CNC207" s="10">
        <f>varoventtiili_koestus_kuva.description</f>
        <v>0</v>
      </c>
      <c r="CND207" s="10">
        <f>varoventtiili_koestus_kuva.description</f>
        <v>0</v>
      </c>
      <c r="CNE207" s="10">
        <f>varoventtiili_koestus_kuva.description</f>
        <v>0</v>
      </c>
      <c r="CNF207" s="10">
        <f>varoventtiili_koestus_kuva.description</f>
        <v>0</v>
      </c>
      <c r="CNG207" s="10">
        <f>varoventtiili_koestus_kuva.description</f>
        <v>0</v>
      </c>
      <c r="CNH207" s="10">
        <f>varoventtiili_koestus_kuva.description</f>
        <v>0</v>
      </c>
      <c r="CNI207" s="10">
        <f>varoventtiili_koestus_kuva.description</f>
        <v>0</v>
      </c>
      <c r="CNJ207" s="10">
        <f>varoventtiili_koestus_kuva.description</f>
        <v>0</v>
      </c>
      <c r="CNK207" s="10">
        <f>varoventtiili_koestus_kuva.description</f>
        <v>0</v>
      </c>
      <c r="CNL207" s="10">
        <f>varoventtiili_koestus_kuva.description</f>
        <v>0</v>
      </c>
      <c r="CNM207" s="10">
        <f>varoventtiili_koestus_kuva.description</f>
        <v>0</v>
      </c>
      <c r="CNN207" s="10">
        <f>varoventtiili_koestus_kuva.description</f>
        <v>0</v>
      </c>
      <c r="CNO207" s="10">
        <f>varoventtiili_koestus_kuva.description</f>
        <v>0</v>
      </c>
      <c r="CNP207" s="10">
        <f>varoventtiili_koestus_kuva.description</f>
        <v>0</v>
      </c>
      <c r="CNQ207" s="10">
        <f>varoventtiili_koestus_kuva.description</f>
        <v>0</v>
      </c>
      <c r="CNR207" s="10">
        <f>varoventtiili_koestus_kuva.description</f>
        <v>0</v>
      </c>
      <c r="CNS207" s="10">
        <f>varoventtiili_koestus_kuva.description</f>
        <v>0</v>
      </c>
      <c r="CNT207" s="10">
        <f>varoventtiili_koestus_kuva.description</f>
        <v>0</v>
      </c>
      <c r="CNU207" s="10">
        <f>varoventtiili_koestus_kuva.description</f>
        <v>0</v>
      </c>
      <c r="CNV207" s="10">
        <f>varoventtiili_koestus_kuva.description</f>
        <v>0</v>
      </c>
      <c r="CNW207" s="10">
        <f>varoventtiili_koestus_kuva.description</f>
        <v>0</v>
      </c>
      <c r="CNX207" s="10">
        <f>varoventtiili_koestus_kuva.description</f>
        <v>0</v>
      </c>
      <c r="CNY207" s="10">
        <f>varoventtiili_koestus_kuva.description</f>
        <v>0</v>
      </c>
      <c r="CNZ207" s="10">
        <f>varoventtiili_koestus_kuva.description</f>
        <v>0</v>
      </c>
      <c r="COA207" s="10">
        <f>varoventtiili_koestus_kuva.description</f>
        <v>0</v>
      </c>
      <c r="COB207" s="10">
        <f>varoventtiili_koestus_kuva.description</f>
        <v>0</v>
      </c>
      <c r="COC207" s="10">
        <f>varoventtiili_koestus_kuva.description</f>
        <v>0</v>
      </c>
      <c r="COD207" s="10">
        <f>varoventtiili_koestus_kuva.description</f>
        <v>0</v>
      </c>
      <c r="COE207" s="10">
        <f>varoventtiili_koestus_kuva.description</f>
        <v>0</v>
      </c>
      <c r="COF207" s="10">
        <f>varoventtiili_koestus_kuva.description</f>
        <v>0</v>
      </c>
      <c r="COG207" s="10">
        <f>varoventtiili_koestus_kuva.description</f>
        <v>0</v>
      </c>
      <c r="COH207" s="10">
        <f>varoventtiili_koestus_kuva.description</f>
        <v>0</v>
      </c>
      <c r="COI207" s="10">
        <f>varoventtiili_koestus_kuva.description</f>
        <v>0</v>
      </c>
      <c r="COJ207" s="10">
        <f>varoventtiili_koestus_kuva.description</f>
        <v>0</v>
      </c>
      <c r="COK207" s="10">
        <f>varoventtiili_koestus_kuva.description</f>
        <v>0</v>
      </c>
      <c r="COL207" s="10">
        <f>varoventtiili_koestus_kuva.description</f>
        <v>0</v>
      </c>
      <c r="COM207" s="10">
        <f>varoventtiili_koestus_kuva.description</f>
        <v>0</v>
      </c>
      <c r="CON207" s="10">
        <f>varoventtiili_koestus_kuva.description</f>
        <v>0</v>
      </c>
      <c r="COO207" s="10">
        <f>varoventtiili_koestus_kuva.description</f>
        <v>0</v>
      </c>
      <c r="COP207" s="10">
        <f>varoventtiili_koestus_kuva.description</f>
        <v>0</v>
      </c>
      <c r="COQ207" s="10">
        <f>varoventtiili_koestus_kuva.description</f>
        <v>0</v>
      </c>
      <c r="COR207" s="10">
        <f>varoventtiili_koestus_kuva.description</f>
        <v>0</v>
      </c>
      <c r="COS207" s="10">
        <f>varoventtiili_koestus_kuva.description</f>
        <v>0</v>
      </c>
      <c r="COT207" s="10">
        <f>varoventtiili_koestus_kuva.description</f>
        <v>0</v>
      </c>
      <c r="COU207" s="10">
        <f>varoventtiili_koestus_kuva.description</f>
        <v>0</v>
      </c>
      <c r="COV207" s="10">
        <f>varoventtiili_koestus_kuva.description</f>
        <v>0</v>
      </c>
      <c r="COW207" s="10">
        <f>varoventtiili_koestus_kuva.description</f>
        <v>0</v>
      </c>
      <c r="COX207" s="10">
        <f>varoventtiili_koestus_kuva.description</f>
        <v>0</v>
      </c>
      <c r="COY207" s="10">
        <f>varoventtiili_koestus_kuva.description</f>
        <v>0</v>
      </c>
      <c r="COZ207" s="10">
        <f>varoventtiili_koestus_kuva.description</f>
        <v>0</v>
      </c>
      <c r="CPA207" s="10">
        <f>varoventtiili_koestus_kuva.description</f>
        <v>0</v>
      </c>
      <c r="CPB207" s="10">
        <f>varoventtiili_koestus_kuva.description</f>
        <v>0</v>
      </c>
      <c r="CPC207" s="10">
        <f>varoventtiili_koestus_kuva.description</f>
        <v>0</v>
      </c>
      <c r="CPD207" s="10">
        <f>varoventtiili_koestus_kuva.description</f>
        <v>0</v>
      </c>
      <c r="CPE207" s="10">
        <f>varoventtiili_koestus_kuva.description</f>
        <v>0</v>
      </c>
      <c r="CPF207" s="10">
        <f>varoventtiili_koestus_kuva.description</f>
        <v>0</v>
      </c>
      <c r="CPG207" s="10">
        <f>varoventtiili_koestus_kuva.description</f>
        <v>0</v>
      </c>
      <c r="CPH207" s="10">
        <f>varoventtiili_koestus_kuva.description</f>
        <v>0</v>
      </c>
      <c r="CPI207" s="10">
        <f>varoventtiili_koestus_kuva.description</f>
        <v>0</v>
      </c>
      <c r="CPJ207" s="10">
        <f>varoventtiili_koestus_kuva.description</f>
        <v>0</v>
      </c>
      <c r="CPK207" s="10">
        <f>varoventtiili_koestus_kuva.description</f>
        <v>0</v>
      </c>
      <c r="CPL207" s="10">
        <f>varoventtiili_koestus_kuva.description</f>
        <v>0</v>
      </c>
      <c r="CPM207" s="10">
        <f>varoventtiili_koestus_kuva.description</f>
        <v>0</v>
      </c>
      <c r="CPN207" s="10">
        <f>varoventtiili_koestus_kuva.description</f>
        <v>0</v>
      </c>
      <c r="CPO207" s="10">
        <f>varoventtiili_koestus_kuva.description</f>
        <v>0</v>
      </c>
      <c r="CPP207" s="10">
        <f>varoventtiili_koestus_kuva.description</f>
        <v>0</v>
      </c>
      <c r="CPQ207" s="10">
        <f>varoventtiili_koestus_kuva.description</f>
        <v>0</v>
      </c>
      <c r="CPR207" s="10">
        <f>varoventtiili_koestus_kuva.description</f>
        <v>0</v>
      </c>
      <c r="CPS207" s="10">
        <f>varoventtiili_koestus_kuva.description</f>
        <v>0</v>
      </c>
      <c r="CPT207" s="10">
        <f>varoventtiili_koestus_kuva.description</f>
        <v>0</v>
      </c>
      <c r="CPU207" s="10">
        <f>varoventtiili_koestus_kuva.description</f>
        <v>0</v>
      </c>
      <c r="CPV207" s="10">
        <f>varoventtiili_koestus_kuva.description</f>
        <v>0</v>
      </c>
      <c r="CPW207" s="10">
        <f>varoventtiili_koestus_kuva.description</f>
        <v>0</v>
      </c>
      <c r="CPX207" s="10">
        <f>varoventtiili_koestus_kuva.description</f>
        <v>0</v>
      </c>
      <c r="CPY207" s="10">
        <f>varoventtiili_koestus_kuva.description</f>
        <v>0</v>
      </c>
      <c r="CPZ207" s="10">
        <f>varoventtiili_koestus_kuva.description</f>
        <v>0</v>
      </c>
      <c r="CQA207" s="10">
        <f>varoventtiili_koestus_kuva.description</f>
        <v>0</v>
      </c>
      <c r="CQB207" s="10">
        <f>varoventtiili_koestus_kuva.description</f>
        <v>0</v>
      </c>
      <c r="CQC207" s="10">
        <f>varoventtiili_koestus_kuva.description</f>
        <v>0</v>
      </c>
      <c r="CQD207" s="10">
        <f>varoventtiili_koestus_kuva.description</f>
        <v>0</v>
      </c>
      <c r="CQE207" s="10">
        <f>varoventtiili_koestus_kuva.description</f>
        <v>0</v>
      </c>
      <c r="CQF207" s="10">
        <f>varoventtiili_koestus_kuva.description</f>
        <v>0</v>
      </c>
      <c r="CQG207" s="10">
        <f>varoventtiili_koestus_kuva.description</f>
        <v>0</v>
      </c>
      <c r="CQH207" s="10">
        <f>varoventtiili_koestus_kuva.description</f>
        <v>0</v>
      </c>
      <c r="CQI207" s="10">
        <f>varoventtiili_koestus_kuva.description</f>
        <v>0</v>
      </c>
      <c r="CQJ207" s="10">
        <f>varoventtiili_koestus_kuva.description</f>
        <v>0</v>
      </c>
      <c r="CQK207" s="10">
        <f>varoventtiili_koestus_kuva.description</f>
        <v>0</v>
      </c>
      <c r="CQL207" s="10">
        <f>varoventtiili_koestus_kuva.description</f>
        <v>0</v>
      </c>
      <c r="CQM207" s="10">
        <f>varoventtiili_koestus_kuva.description</f>
        <v>0</v>
      </c>
      <c r="CQN207" s="10">
        <f>varoventtiili_koestus_kuva.description</f>
        <v>0</v>
      </c>
      <c r="CQO207" s="10">
        <f>varoventtiili_koestus_kuva.description</f>
        <v>0</v>
      </c>
      <c r="CQP207" s="10">
        <f>varoventtiili_koestus_kuva.description</f>
        <v>0</v>
      </c>
      <c r="CQQ207" s="10">
        <f>varoventtiili_koestus_kuva.description</f>
        <v>0</v>
      </c>
      <c r="CQR207" s="10">
        <f>varoventtiili_koestus_kuva.description</f>
        <v>0</v>
      </c>
      <c r="CQS207" s="10">
        <f>varoventtiili_koestus_kuva.description</f>
        <v>0</v>
      </c>
      <c r="CQT207" s="10">
        <f>varoventtiili_koestus_kuva.description</f>
        <v>0</v>
      </c>
      <c r="CQU207" s="10">
        <f>varoventtiili_koestus_kuva.description</f>
        <v>0</v>
      </c>
      <c r="CQV207" s="10">
        <f>varoventtiili_koestus_kuva.description</f>
        <v>0</v>
      </c>
      <c r="CQW207" s="10">
        <f>varoventtiili_koestus_kuva.description</f>
        <v>0</v>
      </c>
      <c r="CQX207" s="10">
        <f>varoventtiili_koestus_kuva.description</f>
        <v>0</v>
      </c>
      <c r="CQY207" s="10">
        <f>varoventtiili_koestus_kuva.description</f>
        <v>0</v>
      </c>
      <c r="CQZ207" s="10">
        <f>varoventtiili_koestus_kuva.description</f>
        <v>0</v>
      </c>
      <c r="CRA207" s="10">
        <f>varoventtiili_koestus_kuva.description</f>
        <v>0</v>
      </c>
      <c r="CRB207" s="10">
        <f>varoventtiili_koestus_kuva.description</f>
        <v>0</v>
      </c>
      <c r="CRC207" s="10">
        <f>varoventtiili_koestus_kuva.description</f>
        <v>0</v>
      </c>
      <c r="CRD207" s="10">
        <f>varoventtiili_koestus_kuva.description</f>
        <v>0</v>
      </c>
      <c r="CRE207" s="10">
        <f>varoventtiili_koestus_kuva.description</f>
        <v>0</v>
      </c>
      <c r="CRF207" s="10">
        <f>varoventtiili_koestus_kuva.description</f>
        <v>0</v>
      </c>
      <c r="CRG207" s="10">
        <f>varoventtiili_koestus_kuva.description</f>
        <v>0</v>
      </c>
      <c r="CRH207" s="10">
        <f>varoventtiili_koestus_kuva.description</f>
        <v>0</v>
      </c>
      <c r="CRI207" s="10">
        <f>varoventtiili_koestus_kuva.description</f>
        <v>0</v>
      </c>
      <c r="CRJ207" s="10">
        <f>varoventtiili_koestus_kuva.description</f>
        <v>0</v>
      </c>
      <c r="CRK207" s="10">
        <f>varoventtiili_koestus_kuva.description</f>
        <v>0</v>
      </c>
      <c r="CRL207" s="10">
        <f>varoventtiili_koestus_kuva.description</f>
        <v>0</v>
      </c>
      <c r="CRM207" s="10">
        <f>varoventtiili_koestus_kuva.description</f>
        <v>0</v>
      </c>
      <c r="CRN207" s="10">
        <f>varoventtiili_koestus_kuva.description</f>
        <v>0</v>
      </c>
      <c r="CRO207" s="10">
        <f>varoventtiili_koestus_kuva.description</f>
        <v>0</v>
      </c>
      <c r="CRP207" s="10">
        <f>varoventtiili_koestus_kuva.description</f>
        <v>0</v>
      </c>
      <c r="CRQ207" s="10">
        <f>varoventtiili_koestus_kuva.description</f>
        <v>0</v>
      </c>
      <c r="CRR207" s="10">
        <f>varoventtiili_koestus_kuva.description</f>
        <v>0</v>
      </c>
      <c r="CRS207" s="10">
        <f>varoventtiili_koestus_kuva.description</f>
        <v>0</v>
      </c>
      <c r="CRT207" s="10">
        <f>varoventtiili_koestus_kuva.description</f>
        <v>0</v>
      </c>
      <c r="CRU207" s="10">
        <f>varoventtiili_koestus_kuva.description</f>
        <v>0</v>
      </c>
      <c r="CRV207" s="10">
        <f>varoventtiili_koestus_kuva.description</f>
        <v>0</v>
      </c>
      <c r="CRW207" s="10">
        <f>varoventtiili_koestus_kuva.description</f>
        <v>0</v>
      </c>
      <c r="CRX207" s="10">
        <f>varoventtiili_koestus_kuva.description</f>
        <v>0</v>
      </c>
      <c r="CRY207" s="10">
        <f>varoventtiili_koestus_kuva.description</f>
        <v>0</v>
      </c>
      <c r="CRZ207" s="10">
        <f>varoventtiili_koestus_kuva.description</f>
        <v>0</v>
      </c>
      <c r="CSA207" s="10">
        <f>varoventtiili_koestus_kuva.description</f>
        <v>0</v>
      </c>
      <c r="CSB207" s="10">
        <f>varoventtiili_koestus_kuva.description</f>
        <v>0</v>
      </c>
      <c r="CSC207" s="10">
        <f>varoventtiili_koestus_kuva.description</f>
        <v>0</v>
      </c>
      <c r="CSD207" s="10">
        <f>varoventtiili_koestus_kuva.description</f>
        <v>0</v>
      </c>
      <c r="CSE207" s="10">
        <f>varoventtiili_koestus_kuva.description</f>
        <v>0</v>
      </c>
      <c r="CSF207" s="10">
        <f>varoventtiili_koestus_kuva.description</f>
        <v>0</v>
      </c>
      <c r="CSG207" s="10">
        <f>varoventtiili_koestus_kuva.description</f>
        <v>0</v>
      </c>
      <c r="CSH207" s="10">
        <f>varoventtiili_koestus_kuva.description</f>
        <v>0</v>
      </c>
      <c r="CSI207" s="10">
        <f>varoventtiili_koestus_kuva.description</f>
        <v>0</v>
      </c>
      <c r="CSJ207" s="10">
        <f>varoventtiili_koestus_kuva.description</f>
        <v>0</v>
      </c>
      <c r="CSK207" s="10">
        <f>varoventtiili_koestus_kuva.description</f>
        <v>0</v>
      </c>
      <c r="CSL207" s="10">
        <f>varoventtiili_koestus_kuva.description</f>
        <v>0</v>
      </c>
      <c r="CSM207" s="10">
        <f>varoventtiili_koestus_kuva.description</f>
        <v>0</v>
      </c>
      <c r="CSN207" s="10">
        <f>varoventtiili_koestus_kuva.description</f>
        <v>0</v>
      </c>
      <c r="CSO207" s="10">
        <f>varoventtiili_koestus_kuva.description</f>
        <v>0</v>
      </c>
      <c r="CSP207" s="10">
        <f>varoventtiili_koestus_kuva.description</f>
        <v>0</v>
      </c>
      <c r="CSQ207" s="10">
        <f>varoventtiili_koestus_kuva.description</f>
        <v>0</v>
      </c>
      <c r="CSR207" s="10">
        <f>varoventtiili_koestus_kuva.description</f>
        <v>0</v>
      </c>
      <c r="CSS207" s="10">
        <f>varoventtiili_koestus_kuva.description</f>
        <v>0</v>
      </c>
      <c r="CST207" s="10">
        <f>varoventtiili_koestus_kuva.description</f>
        <v>0</v>
      </c>
      <c r="CSU207" s="10">
        <f>varoventtiili_koestus_kuva.description</f>
        <v>0</v>
      </c>
      <c r="CSV207" s="10">
        <f>varoventtiili_koestus_kuva.description</f>
        <v>0</v>
      </c>
      <c r="CSW207" s="10">
        <f>varoventtiili_koestus_kuva.description</f>
        <v>0</v>
      </c>
      <c r="CSX207" s="10">
        <f>varoventtiili_koestus_kuva.description</f>
        <v>0</v>
      </c>
      <c r="CSY207" s="10">
        <f>varoventtiili_koestus_kuva.description</f>
        <v>0</v>
      </c>
      <c r="CSZ207" s="10">
        <f>varoventtiili_koestus_kuva.description</f>
        <v>0</v>
      </c>
      <c r="CTA207" s="10">
        <f>varoventtiili_koestus_kuva.description</f>
        <v>0</v>
      </c>
      <c r="CTB207" s="10">
        <f>varoventtiili_koestus_kuva.description</f>
        <v>0</v>
      </c>
      <c r="CTC207" s="10">
        <f>varoventtiili_koestus_kuva.description</f>
        <v>0</v>
      </c>
      <c r="CTD207" s="10">
        <f>varoventtiili_koestus_kuva.description</f>
        <v>0</v>
      </c>
      <c r="CTE207" s="10">
        <f>varoventtiili_koestus_kuva.description</f>
        <v>0</v>
      </c>
      <c r="CTF207" s="10">
        <f>varoventtiili_koestus_kuva.description</f>
        <v>0</v>
      </c>
      <c r="CTG207" s="10">
        <f>varoventtiili_koestus_kuva.description</f>
        <v>0</v>
      </c>
      <c r="CTH207" s="10">
        <f>varoventtiili_koestus_kuva.description</f>
        <v>0</v>
      </c>
      <c r="CTI207" s="10">
        <f>varoventtiili_koestus_kuva.description</f>
        <v>0</v>
      </c>
      <c r="CTJ207" s="10">
        <f>varoventtiili_koestus_kuva.description</f>
        <v>0</v>
      </c>
      <c r="CTK207" s="10">
        <f>varoventtiili_koestus_kuva.description</f>
        <v>0</v>
      </c>
      <c r="CTL207" s="10">
        <f>varoventtiili_koestus_kuva.description</f>
        <v>0</v>
      </c>
      <c r="CTM207" s="10">
        <f>varoventtiili_koestus_kuva.description</f>
        <v>0</v>
      </c>
      <c r="CTN207" s="10">
        <f>varoventtiili_koestus_kuva.description</f>
        <v>0</v>
      </c>
      <c r="CTO207" s="10">
        <f>varoventtiili_koestus_kuva.description</f>
        <v>0</v>
      </c>
      <c r="CTP207" s="10">
        <f>varoventtiili_koestus_kuva.description</f>
        <v>0</v>
      </c>
      <c r="CTQ207" s="10">
        <f>varoventtiili_koestus_kuva.description</f>
        <v>0</v>
      </c>
      <c r="CTR207" s="10">
        <f>varoventtiili_koestus_kuva.description</f>
        <v>0</v>
      </c>
      <c r="CTS207" s="10">
        <f>varoventtiili_koestus_kuva.description</f>
        <v>0</v>
      </c>
      <c r="CTT207" s="10">
        <f>varoventtiili_koestus_kuva.description</f>
        <v>0</v>
      </c>
      <c r="CTU207" s="10">
        <f>varoventtiili_koestus_kuva.description</f>
        <v>0</v>
      </c>
      <c r="CTV207" s="10">
        <f>varoventtiili_koestus_kuva.description</f>
        <v>0</v>
      </c>
      <c r="CTW207" s="10">
        <f>varoventtiili_koestus_kuva.description</f>
        <v>0</v>
      </c>
      <c r="CTX207" s="10">
        <f>varoventtiili_koestus_kuva.description</f>
        <v>0</v>
      </c>
      <c r="CTY207" s="10">
        <f>varoventtiili_koestus_kuva.description</f>
        <v>0</v>
      </c>
      <c r="CTZ207" s="10">
        <f>varoventtiili_koestus_kuva.description</f>
        <v>0</v>
      </c>
      <c r="CUA207" s="10">
        <f>varoventtiili_koestus_kuva.description</f>
        <v>0</v>
      </c>
      <c r="CUB207" s="10">
        <f>varoventtiili_koestus_kuva.description</f>
        <v>0</v>
      </c>
      <c r="CUC207" s="10">
        <f>varoventtiili_koestus_kuva.description</f>
        <v>0</v>
      </c>
      <c r="CUD207" s="10">
        <f>varoventtiili_koestus_kuva.description</f>
        <v>0</v>
      </c>
      <c r="CUE207" s="10">
        <f>varoventtiili_koestus_kuva.description</f>
        <v>0</v>
      </c>
      <c r="CUF207" s="10">
        <f>varoventtiili_koestus_kuva.description</f>
        <v>0</v>
      </c>
      <c r="CUG207" s="10">
        <f>varoventtiili_koestus_kuva.description</f>
        <v>0</v>
      </c>
      <c r="CUH207" s="10">
        <f>varoventtiili_koestus_kuva.description</f>
        <v>0</v>
      </c>
      <c r="CUI207" s="10">
        <f>varoventtiili_koestus_kuva.description</f>
        <v>0</v>
      </c>
      <c r="CUJ207" s="10">
        <f>varoventtiili_koestus_kuva.description</f>
        <v>0</v>
      </c>
      <c r="CUK207" s="10">
        <f>varoventtiili_koestus_kuva.description</f>
        <v>0</v>
      </c>
      <c r="CUL207" s="10">
        <f>varoventtiili_koestus_kuva.description</f>
        <v>0</v>
      </c>
      <c r="CUM207" s="10">
        <f>varoventtiili_koestus_kuva.description</f>
        <v>0</v>
      </c>
      <c r="CUN207" s="10">
        <f>varoventtiili_koestus_kuva.description</f>
        <v>0</v>
      </c>
      <c r="CUO207" s="10">
        <f>varoventtiili_koestus_kuva.description</f>
        <v>0</v>
      </c>
      <c r="CUP207" s="10">
        <f>varoventtiili_koestus_kuva.description</f>
        <v>0</v>
      </c>
      <c r="CUQ207" s="10">
        <f>varoventtiili_koestus_kuva.description</f>
        <v>0</v>
      </c>
      <c r="CUR207" s="10">
        <f>varoventtiili_koestus_kuva.description</f>
        <v>0</v>
      </c>
      <c r="CUS207" s="10">
        <f>varoventtiili_koestus_kuva.description</f>
        <v>0</v>
      </c>
      <c r="CUT207" s="10">
        <f>varoventtiili_koestus_kuva.description</f>
        <v>0</v>
      </c>
      <c r="CUU207" s="10">
        <f>varoventtiili_koestus_kuva.description</f>
        <v>0</v>
      </c>
      <c r="CUV207" s="10">
        <f>varoventtiili_koestus_kuva.description</f>
        <v>0</v>
      </c>
      <c r="CUW207" s="10">
        <f>varoventtiili_koestus_kuva.description</f>
        <v>0</v>
      </c>
      <c r="CUX207" s="10">
        <f>varoventtiili_koestus_kuva.description</f>
        <v>0</v>
      </c>
      <c r="CUY207" s="10">
        <f>varoventtiili_koestus_kuva.description</f>
        <v>0</v>
      </c>
      <c r="CUZ207" s="10">
        <f>varoventtiili_koestus_kuva.description</f>
        <v>0</v>
      </c>
      <c r="CVA207" s="10">
        <f>varoventtiili_koestus_kuva.description</f>
        <v>0</v>
      </c>
      <c r="CVB207" s="10">
        <f>varoventtiili_koestus_kuva.description</f>
        <v>0</v>
      </c>
      <c r="CVC207" s="10">
        <f>varoventtiili_koestus_kuva.description</f>
        <v>0</v>
      </c>
      <c r="CVD207" s="10">
        <f>varoventtiili_koestus_kuva.description</f>
        <v>0</v>
      </c>
      <c r="CVE207" s="10">
        <f>varoventtiili_koestus_kuva.description</f>
        <v>0</v>
      </c>
      <c r="CVF207" s="10">
        <f>varoventtiili_koestus_kuva.description</f>
        <v>0</v>
      </c>
      <c r="CVG207" s="10">
        <f>varoventtiili_koestus_kuva.description</f>
        <v>0</v>
      </c>
      <c r="CVH207" s="10">
        <f>varoventtiili_koestus_kuva.description</f>
        <v>0</v>
      </c>
      <c r="CVI207" s="10">
        <f>varoventtiili_koestus_kuva.description</f>
        <v>0</v>
      </c>
      <c r="CVJ207" s="10">
        <f>varoventtiili_koestus_kuva.description</f>
        <v>0</v>
      </c>
      <c r="CVK207" s="10">
        <f>varoventtiili_koestus_kuva.description</f>
        <v>0</v>
      </c>
      <c r="CVL207" s="10">
        <f>varoventtiili_koestus_kuva.description</f>
        <v>0</v>
      </c>
      <c r="CVM207" s="10">
        <f>varoventtiili_koestus_kuva.description</f>
        <v>0</v>
      </c>
      <c r="CVN207" s="10">
        <f>varoventtiili_koestus_kuva.description</f>
        <v>0</v>
      </c>
      <c r="CVO207" s="10">
        <f>varoventtiili_koestus_kuva.description</f>
        <v>0</v>
      </c>
      <c r="CVP207" s="10">
        <f>varoventtiili_koestus_kuva.description</f>
        <v>0</v>
      </c>
      <c r="CVQ207" s="10">
        <f>varoventtiili_koestus_kuva.description</f>
        <v>0</v>
      </c>
      <c r="CVR207" s="10">
        <f>varoventtiili_koestus_kuva.description</f>
        <v>0</v>
      </c>
      <c r="CVS207" s="10">
        <f>varoventtiili_koestus_kuva.description</f>
        <v>0</v>
      </c>
      <c r="CVT207" s="10">
        <f>varoventtiili_koestus_kuva.description</f>
        <v>0</v>
      </c>
      <c r="CVU207" s="10">
        <f>varoventtiili_koestus_kuva.description</f>
        <v>0</v>
      </c>
      <c r="CVV207" s="10">
        <f>varoventtiili_koestus_kuva.description</f>
        <v>0</v>
      </c>
      <c r="CVW207" s="10">
        <f>varoventtiili_koestus_kuva.description</f>
        <v>0</v>
      </c>
      <c r="CVX207" s="10">
        <f>varoventtiili_koestus_kuva.description</f>
        <v>0</v>
      </c>
      <c r="CVY207" s="10">
        <f>varoventtiili_koestus_kuva.description</f>
        <v>0</v>
      </c>
      <c r="CVZ207" s="10">
        <f>varoventtiili_koestus_kuva.description</f>
        <v>0</v>
      </c>
      <c r="CWA207" s="10">
        <f>varoventtiili_koestus_kuva.description</f>
        <v>0</v>
      </c>
      <c r="CWB207" s="10">
        <f>varoventtiili_koestus_kuva.description</f>
        <v>0</v>
      </c>
      <c r="CWC207" s="10">
        <f>varoventtiili_koestus_kuva.description</f>
        <v>0</v>
      </c>
      <c r="CWD207" s="10">
        <f>varoventtiili_koestus_kuva.description</f>
        <v>0</v>
      </c>
      <c r="CWE207" s="10">
        <f>varoventtiili_koestus_kuva.description</f>
        <v>0</v>
      </c>
      <c r="CWF207" s="10">
        <f>varoventtiili_koestus_kuva.description</f>
        <v>0</v>
      </c>
      <c r="CWG207" s="10">
        <f>varoventtiili_koestus_kuva.description</f>
        <v>0</v>
      </c>
      <c r="CWH207" s="10">
        <f>varoventtiili_koestus_kuva.description</f>
        <v>0</v>
      </c>
      <c r="CWI207" s="10">
        <f>varoventtiili_koestus_kuva.description</f>
        <v>0</v>
      </c>
      <c r="CWJ207" s="10">
        <f>varoventtiili_koestus_kuva.description</f>
        <v>0</v>
      </c>
      <c r="CWK207" s="10">
        <f>varoventtiili_koestus_kuva.description</f>
        <v>0</v>
      </c>
      <c r="CWL207" s="10">
        <f>varoventtiili_koestus_kuva.description</f>
        <v>0</v>
      </c>
      <c r="CWM207" s="10">
        <f>varoventtiili_koestus_kuva.description</f>
        <v>0</v>
      </c>
      <c r="CWN207" s="10">
        <f>varoventtiili_koestus_kuva.description</f>
        <v>0</v>
      </c>
      <c r="CWO207" s="10">
        <f>varoventtiili_koestus_kuva.description</f>
        <v>0</v>
      </c>
      <c r="CWP207" s="10">
        <f>varoventtiili_koestus_kuva.description</f>
        <v>0</v>
      </c>
      <c r="CWQ207" s="10">
        <f>varoventtiili_koestus_kuva.description</f>
        <v>0</v>
      </c>
      <c r="CWR207" s="10">
        <f>varoventtiili_koestus_kuva.description</f>
        <v>0</v>
      </c>
      <c r="CWS207" s="10">
        <f>varoventtiili_koestus_kuva.description</f>
        <v>0</v>
      </c>
      <c r="CWT207" s="10">
        <f>varoventtiili_koestus_kuva.description</f>
        <v>0</v>
      </c>
      <c r="CWU207" s="10">
        <f>varoventtiili_koestus_kuva.description</f>
        <v>0</v>
      </c>
      <c r="CWV207" s="10">
        <f>varoventtiili_koestus_kuva.description</f>
        <v>0</v>
      </c>
      <c r="CWW207" s="10">
        <f>varoventtiili_koestus_kuva.description</f>
        <v>0</v>
      </c>
      <c r="CWX207" s="10">
        <f>varoventtiili_koestus_kuva.description</f>
        <v>0</v>
      </c>
      <c r="CWY207" s="10">
        <f>varoventtiili_koestus_kuva.description</f>
        <v>0</v>
      </c>
      <c r="CWZ207" s="10">
        <f>varoventtiili_koestus_kuva.description</f>
        <v>0</v>
      </c>
      <c r="CXA207" s="10">
        <f>varoventtiili_koestus_kuva.description</f>
        <v>0</v>
      </c>
      <c r="CXB207" s="10">
        <f>varoventtiili_koestus_kuva.description</f>
        <v>0</v>
      </c>
      <c r="CXC207" s="10">
        <f>varoventtiili_koestus_kuva.description</f>
        <v>0</v>
      </c>
      <c r="CXD207" s="10">
        <f>varoventtiili_koestus_kuva.description</f>
        <v>0</v>
      </c>
      <c r="CXE207" s="10">
        <f>varoventtiili_koestus_kuva.description</f>
        <v>0</v>
      </c>
      <c r="CXF207" s="10">
        <f>varoventtiili_koestus_kuva.description</f>
        <v>0</v>
      </c>
      <c r="CXG207" s="10">
        <f>varoventtiili_koestus_kuva.description</f>
        <v>0</v>
      </c>
      <c r="CXH207" s="10">
        <f>varoventtiili_koestus_kuva.description</f>
        <v>0</v>
      </c>
      <c r="CXI207" s="10">
        <f>varoventtiili_koestus_kuva.description</f>
        <v>0</v>
      </c>
      <c r="CXJ207" s="10">
        <f>varoventtiili_koestus_kuva.description</f>
        <v>0</v>
      </c>
      <c r="CXK207" s="10">
        <f>varoventtiili_koestus_kuva.description</f>
        <v>0</v>
      </c>
      <c r="CXL207" s="10">
        <f>varoventtiili_koestus_kuva.description</f>
        <v>0</v>
      </c>
      <c r="CXM207" s="10">
        <f>varoventtiili_koestus_kuva.description</f>
        <v>0</v>
      </c>
      <c r="CXN207" s="10">
        <f>varoventtiili_koestus_kuva.description</f>
        <v>0</v>
      </c>
      <c r="CXO207" s="10">
        <f>varoventtiili_koestus_kuva.description</f>
        <v>0</v>
      </c>
      <c r="CXP207" s="10">
        <f>varoventtiili_koestus_kuva.description</f>
        <v>0</v>
      </c>
      <c r="CXQ207" s="10">
        <f>varoventtiili_koestus_kuva.description</f>
        <v>0</v>
      </c>
      <c r="CXR207" s="10">
        <f>varoventtiili_koestus_kuva.description</f>
        <v>0</v>
      </c>
      <c r="CXS207" s="10">
        <f>varoventtiili_koestus_kuva.description</f>
        <v>0</v>
      </c>
      <c r="CXT207" s="10">
        <f>varoventtiili_koestus_kuva.description</f>
        <v>0</v>
      </c>
      <c r="CXU207" s="10">
        <f>varoventtiili_koestus_kuva.description</f>
        <v>0</v>
      </c>
      <c r="CXV207" s="10">
        <f>varoventtiili_koestus_kuva.description</f>
        <v>0</v>
      </c>
      <c r="CXW207" s="10">
        <f>varoventtiili_koestus_kuva.description</f>
        <v>0</v>
      </c>
      <c r="CXX207" s="10">
        <f>varoventtiili_koestus_kuva.description</f>
        <v>0</v>
      </c>
      <c r="CXY207" s="10">
        <f>varoventtiili_koestus_kuva.description</f>
        <v>0</v>
      </c>
      <c r="CXZ207" s="10">
        <f>varoventtiili_koestus_kuva.description</f>
        <v>0</v>
      </c>
      <c r="CYA207" s="10">
        <f>varoventtiili_koestus_kuva.description</f>
        <v>0</v>
      </c>
      <c r="CYB207" s="10">
        <f>varoventtiili_koestus_kuva.description</f>
        <v>0</v>
      </c>
      <c r="CYC207" s="10">
        <f>varoventtiili_koestus_kuva.description</f>
        <v>0</v>
      </c>
      <c r="CYD207" s="10">
        <f>varoventtiili_koestus_kuva.description</f>
        <v>0</v>
      </c>
      <c r="CYE207" s="10">
        <f>varoventtiili_koestus_kuva.description</f>
        <v>0</v>
      </c>
      <c r="CYF207" s="10">
        <f>varoventtiili_koestus_kuva.description</f>
        <v>0</v>
      </c>
      <c r="CYG207" s="10">
        <f>varoventtiili_koestus_kuva.description</f>
        <v>0</v>
      </c>
      <c r="CYH207" s="10">
        <f>varoventtiili_koestus_kuva.description</f>
        <v>0</v>
      </c>
      <c r="CYI207" s="10">
        <f>varoventtiili_koestus_kuva.description</f>
        <v>0</v>
      </c>
      <c r="CYJ207" s="10">
        <f>varoventtiili_koestus_kuva.description</f>
        <v>0</v>
      </c>
      <c r="CYK207" s="10">
        <f>varoventtiili_koestus_kuva.description</f>
        <v>0</v>
      </c>
      <c r="CYL207" s="10">
        <f>varoventtiili_koestus_kuva.description</f>
        <v>0</v>
      </c>
      <c r="CYM207" s="10">
        <f>varoventtiili_koestus_kuva.description</f>
        <v>0</v>
      </c>
      <c r="CYN207" s="10">
        <f>varoventtiili_koestus_kuva.description</f>
        <v>0</v>
      </c>
      <c r="CYO207" s="10">
        <f>varoventtiili_koestus_kuva.description</f>
        <v>0</v>
      </c>
      <c r="CYP207" s="10">
        <f>varoventtiili_koestus_kuva.description</f>
        <v>0</v>
      </c>
      <c r="CYQ207" s="10">
        <f>varoventtiili_koestus_kuva.description</f>
        <v>0</v>
      </c>
      <c r="CYR207" s="10">
        <f>varoventtiili_koestus_kuva.description</f>
        <v>0</v>
      </c>
      <c r="CYS207" s="10">
        <f>varoventtiili_koestus_kuva.description</f>
        <v>0</v>
      </c>
      <c r="CYT207" s="10">
        <f>varoventtiili_koestus_kuva.description</f>
        <v>0</v>
      </c>
      <c r="CYU207" s="10">
        <f>varoventtiili_koestus_kuva.description</f>
        <v>0</v>
      </c>
      <c r="CYV207" s="10">
        <f>varoventtiili_koestus_kuva.description</f>
        <v>0</v>
      </c>
      <c r="CYW207" s="10">
        <f>varoventtiili_koestus_kuva.description</f>
        <v>0</v>
      </c>
      <c r="CYX207" s="10">
        <f>varoventtiili_koestus_kuva.description</f>
        <v>0</v>
      </c>
      <c r="CYY207" s="10">
        <f>varoventtiili_koestus_kuva.description</f>
        <v>0</v>
      </c>
      <c r="CYZ207" s="10">
        <f>varoventtiili_koestus_kuva.description</f>
        <v>0</v>
      </c>
      <c r="CZA207" s="10">
        <f>varoventtiili_koestus_kuva.description</f>
        <v>0</v>
      </c>
      <c r="CZB207" s="10">
        <f>varoventtiili_koestus_kuva.description</f>
        <v>0</v>
      </c>
      <c r="CZC207" s="10">
        <f>varoventtiili_koestus_kuva.description</f>
        <v>0</v>
      </c>
      <c r="CZD207" s="10">
        <f>varoventtiili_koestus_kuva.description</f>
        <v>0</v>
      </c>
      <c r="CZE207" s="10">
        <f>varoventtiili_koestus_kuva.description</f>
        <v>0</v>
      </c>
      <c r="CZF207" s="10">
        <f>varoventtiili_koestus_kuva.description</f>
        <v>0</v>
      </c>
      <c r="CZG207" s="10">
        <f>varoventtiili_koestus_kuva.description</f>
        <v>0</v>
      </c>
      <c r="CZH207" s="10">
        <f>varoventtiili_koestus_kuva.description</f>
        <v>0</v>
      </c>
      <c r="CZI207" s="10">
        <f>varoventtiili_koestus_kuva.description</f>
        <v>0</v>
      </c>
      <c r="CZJ207" s="10">
        <f>varoventtiili_koestus_kuva.description</f>
        <v>0</v>
      </c>
      <c r="CZK207" s="10">
        <f>varoventtiili_koestus_kuva.description</f>
        <v>0</v>
      </c>
      <c r="CZL207" s="10">
        <f>varoventtiili_koestus_kuva.description</f>
        <v>0</v>
      </c>
      <c r="CZM207" s="10">
        <f>varoventtiili_koestus_kuva.description</f>
        <v>0</v>
      </c>
      <c r="CZN207" s="10">
        <f>varoventtiili_koestus_kuva.description</f>
        <v>0</v>
      </c>
      <c r="CZO207" s="10">
        <f>varoventtiili_koestus_kuva.description</f>
        <v>0</v>
      </c>
      <c r="CZP207" s="10">
        <f>varoventtiili_koestus_kuva.description</f>
        <v>0</v>
      </c>
      <c r="CZQ207" s="10">
        <f>varoventtiili_koestus_kuva.description</f>
        <v>0</v>
      </c>
      <c r="CZR207" s="10">
        <f>varoventtiili_koestus_kuva.description</f>
        <v>0</v>
      </c>
      <c r="CZS207" s="10">
        <f>varoventtiili_koestus_kuva.description</f>
        <v>0</v>
      </c>
      <c r="CZT207" s="10">
        <f>varoventtiili_koestus_kuva.description</f>
        <v>0</v>
      </c>
      <c r="CZU207" s="10">
        <f>varoventtiili_koestus_kuva.description</f>
        <v>0</v>
      </c>
      <c r="CZV207" s="10">
        <f>varoventtiili_koestus_kuva.description</f>
        <v>0</v>
      </c>
      <c r="CZW207" s="10">
        <f>varoventtiili_koestus_kuva.description</f>
        <v>0</v>
      </c>
      <c r="CZX207" s="10">
        <f>varoventtiili_koestus_kuva.description</f>
        <v>0</v>
      </c>
      <c r="CZY207" s="10">
        <f>varoventtiili_koestus_kuva.description</f>
        <v>0</v>
      </c>
      <c r="CZZ207" s="10">
        <f>varoventtiili_koestus_kuva.description</f>
        <v>0</v>
      </c>
      <c r="DAA207" s="10">
        <f>varoventtiili_koestus_kuva.description</f>
        <v>0</v>
      </c>
      <c r="DAB207" s="10">
        <f>varoventtiili_koestus_kuva.description</f>
        <v>0</v>
      </c>
      <c r="DAC207" s="10">
        <f>varoventtiili_koestus_kuva.description</f>
        <v>0</v>
      </c>
      <c r="DAD207" s="10">
        <f>varoventtiili_koestus_kuva.description</f>
        <v>0</v>
      </c>
      <c r="DAE207" s="10">
        <f>varoventtiili_koestus_kuva.description</f>
        <v>0</v>
      </c>
      <c r="DAF207" s="10">
        <f>varoventtiili_koestus_kuva.description</f>
        <v>0</v>
      </c>
      <c r="DAG207" s="10">
        <f>varoventtiili_koestus_kuva.description</f>
        <v>0</v>
      </c>
      <c r="DAH207" s="10">
        <f>varoventtiili_koestus_kuva.description</f>
        <v>0</v>
      </c>
      <c r="DAI207" s="10">
        <f>varoventtiili_koestus_kuva.description</f>
        <v>0</v>
      </c>
      <c r="DAJ207" s="10">
        <f>varoventtiili_koestus_kuva.description</f>
        <v>0</v>
      </c>
      <c r="DAK207" s="10">
        <f>varoventtiili_koestus_kuva.description</f>
        <v>0</v>
      </c>
      <c r="DAL207" s="10">
        <f>varoventtiili_koestus_kuva.description</f>
        <v>0</v>
      </c>
      <c r="DAM207" s="10">
        <f>varoventtiili_koestus_kuva.description</f>
        <v>0</v>
      </c>
      <c r="DAN207" s="10">
        <f>varoventtiili_koestus_kuva.description</f>
        <v>0</v>
      </c>
      <c r="DAO207" s="10">
        <f>varoventtiili_koestus_kuva.description</f>
        <v>0</v>
      </c>
      <c r="DAP207" s="10">
        <f>varoventtiili_koestus_kuva.description</f>
        <v>0</v>
      </c>
      <c r="DAQ207" s="10">
        <f>varoventtiili_koestus_kuva.description</f>
        <v>0</v>
      </c>
      <c r="DAR207" s="10">
        <f>varoventtiili_koestus_kuva.description</f>
        <v>0</v>
      </c>
      <c r="DAS207" s="10">
        <f>varoventtiili_koestus_kuva.description</f>
        <v>0</v>
      </c>
      <c r="DAT207" s="10">
        <f>varoventtiili_koestus_kuva.description</f>
        <v>0</v>
      </c>
      <c r="DAU207" s="10">
        <f>varoventtiili_koestus_kuva.description</f>
        <v>0</v>
      </c>
      <c r="DAV207" s="10">
        <f>varoventtiili_koestus_kuva.description</f>
        <v>0</v>
      </c>
      <c r="DAW207" s="10">
        <f>varoventtiili_koestus_kuva.description</f>
        <v>0</v>
      </c>
      <c r="DAX207" s="10">
        <f>varoventtiili_koestus_kuva.description</f>
        <v>0</v>
      </c>
      <c r="DAY207" s="10">
        <f>varoventtiili_koestus_kuva.description</f>
        <v>0</v>
      </c>
      <c r="DAZ207" s="10">
        <f>varoventtiili_koestus_kuva.description</f>
        <v>0</v>
      </c>
      <c r="DBA207" s="10">
        <f>varoventtiili_koestus_kuva.description</f>
        <v>0</v>
      </c>
      <c r="DBB207" s="10">
        <f>varoventtiili_koestus_kuva.description</f>
        <v>0</v>
      </c>
      <c r="DBC207" s="10">
        <f>varoventtiili_koestus_kuva.description</f>
        <v>0</v>
      </c>
      <c r="DBD207" s="10">
        <f>varoventtiili_koestus_kuva.description</f>
        <v>0</v>
      </c>
      <c r="DBE207" s="10">
        <f>varoventtiili_koestus_kuva.description</f>
        <v>0</v>
      </c>
      <c r="DBF207" s="10">
        <f>varoventtiili_koestus_kuva.description</f>
        <v>0</v>
      </c>
      <c r="DBG207" s="10">
        <f>varoventtiili_koestus_kuva.description</f>
        <v>0</v>
      </c>
      <c r="DBH207" s="10">
        <f>varoventtiili_koestus_kuva.description</f>
        <v>0</v>
      </c>
      <c r="DBI207" s="10">
        <f>varoventtiili_koestus_kuva.description</f>
        <v>0</v>
      </c>
      <c r="DBJ207" s="10">
        <f>varoventtiili_koestus_kuva.description</f>
        <v>0</v>
      </c>
      <c r="DBK207" s="10">
        <f>varoventtiili_koestus_kuva.description</f>
        <v>0</v>
      </c>
      <c r="DBL207" s="10">
        <f>varoventtiili_koestus_kuva.description</f>
        <v>0</v>
      </c>
      <c r="DBM207" s="10">
        <f>varoventtiili_koestus_kuva.description</f>
        <v>0</v>
      </c>
      <c r="DBN207" s="10">
        <f>varoventtiili_koestus_kuva.description</f>
        <v>0</v>
      </c>
      <c r="DBO207" s="10">
        <f>varoventtiili_koestus_kuva.description</f>
        <v>0</v>
      </c>
      <c r="DBP207" s="10">
        <f>varoventtiili_koestus_kuva.description</f>
        <v>0</v>
      </c>
      <c r="DBQ207" s="10">
        <f>varoventtiili_koestus_kuva.description</f>
        <v>0</v>
      </c>
      <c r="DBR207" s="10">
        <f>varoventtiili_koestus_kuva.description</f>
        <v>0</v>
      </c>
      <c r="DBS207" s="10">
        <f>varoventtiili_koestus_kuva.description</f>
        <v>0</v>
      </c>
      <c r="DBT207" s="10">
        <f>varoventtiili_koestus_kuva.description</f>
        <v>0</v>
      </c>
      <c r="DBU207" s="10">
        <f>varoventtiili_koestus_kuva.description</f>
        <v>0</v>
      </c>
      <c r="DBV207" s="10">
        <f>varoventtiili_koestus_kuva.description</f>
        <v>0</v>
      </c>
      <c r="DBW207" s="10">
        <f>varoventtiili_koestus_kuva.description</f>
        <v>0</v>
      </c>
      <c r="DBX207" s="10">
        <f>varoventtiili_koestus_kuva.description</f>
        <v>0</v>
      </c>
      <c r="DBY207" s="10">
        <f>varoventtiili_koestus_kuva.description</f>
        <v>0</v>
      </c>
      <c r="DBZ207" s="10">
        <f>varoventtiili_koestus_kuva.description</f>
        <v>0</v>
      </c>
      <c r="DCA207" s="10">
        <f>varoventtiili_koestus_kuva.description</f>
        <v>0</v>
      </c>
      <c r="DCB207" s="10">
        <f>varoventtiili_koestus_kuva.description</f>
        <v>0</v>
      </c>
      <c r="DCC207" s="10">
        <f>varoventtiili_koestus_kuva.description</f>
        <v>0</v>
      </c>
      <c r="DCD207" s="10">
        <f>varoventtiili_koestus_kuva.description</f>
        <v>0</v>
      </c>
      <c r="DCE207" s="10">
        <f>varoventtiili_koestus_kuva.description</f>
        <v>0</v>
      </c>
      <c r="DCF207" s="10">
        <f>varoventtiili_koestus_kuva.description</f>
        <v>0</v>
      </c>
      <c r="DCG207" s="10">
        <f>varoventtiili_koestus_kuva.description</f>
        <v>0</v>
      </c>
      <c r="DCH207" s="10">
        <f>varoventtiili_koestus_kuva.description</f>
        <v>0</v>
      </c>
      <c r="DCI207" s="10">
        <f>varoventtiili_koestus_kuva.description</f>
        <v>0</v>
      </c>
      <c r="DCJ207" s="10">
        <f>varoventtiili_koestus_kuva.description</f>
        <v>0</v>
      </c>
      <c r="DCK207" s="10">
        <f>varoventtiili_koestus_kuva.description</f>
        <v>0</v>
      </c>
      <c r="DCL207" s="10">
        <f>varoventtiili_koestus_kuva.description</f>
        <v>0</v>
      </c>
      <c r="DCM207" s="10">
        <f>varoventtiili_koestus_kuva.description</f>
        <v>0</v>
      </c>
      <c r="DCN207" s="10">
        <f>varoventtiili_koestus_kuva.description</f>
        <v>0</v>
      </c>
      <c r="DCO207" s="10">
        <f>varoventtiili_koestus_kuva.description</f>
        <v>0</v>
      </c>
      <c r="DCP207" s="10">
        <f>varoventtiili_koestus_kuva.description</f>
        <v>0</v>
      </c>
      <c r="DCQ207" s="10">
        <f>varoventtiili_koestus_kuva.description</f>
        <v>0</v>
      </c>
      <c r="DCR207" s="10">
        <f>varoventtiili_koestus_kuva.description</f>
        <v>0</v>
      </c>
      <c r="DCS207" s="10">
        <f>varoventtiili_koestus_kuva.description</f>
        <v>0</v>
      </c>
      <c r="DCT207" s="10">
        <f>varoventtiili_koestus_kuva.description</f>
        <v>0</v>
      </c>
      <c r="DCU207" s="10">
        <f>varoventtiili_koestus_kuva.description</f>
        <v>0</v>
      </c>
      <c r="DCV207" s="10">
        <f>varoventtiili_koestus_kuva.description</f>
        <v>0</v>
      </c>
      <c r="DCW207" s="10">
        <f>varoventtiili_koestus_kuva.description</f>
        <v>0</v>
      </c>
      <c r="DCX207" s="10">
        <f>varoventtiili_koestus_kuva.description</f>
        <v>0</v>
      </c>
      <c r="DCY207" s="10">
        <f>varoventtiili_koestus_kuva.description</f>
        <v>0</v>
      </c>
      <c r="DCZ207" s="10">
        <f>varoventtiili_koestus_kuva.description</f>
        <v>0</v>
      </c>
      <c r="DDA207" s="10">
        <f>varoventtiili_koestus_kuva.description</f>
        <v>0</v>
      </c>
      <c r="DDB207" s="10">
        <f>varoventtiili_koestus_kuva.description</f>
        <v>0</v>
      </c>
      <c r="DDC207" s="10">
        <f>varoventtiili_koestus_kuva.description</f>
        <v>0</v>
      </c>
      <c r="DDD207" s="10">
        <f>varoventtiili_koestus_kuva.description</f>
        <v>0</v>
      </c>
      <c r="DDE207" s="10">
        <f>varoventtiili_koestus_kuva.description</f>
        <v>0</v>
      </c>
      <c r="DDF207" s="10">
        <f>varoventtiili_koestus_kuva.description</f>
        <v>0</v>
      </c>
      <c r="DDG207" s="10">
        <f>varoventtiili_koestus_kuva.description</f>
        <v>0</v>
      </c>
      <c r="DDH207" s="10">
        <f>varoventtiili_koestus_kuva.description</f>
        <v>0</v>
      </c>
      <c r="DDI207" s="10">
        <f>varoventtiili_koestus_kuva.description</f>
        <v>0</v>
      </c>
      <c r="DDJ207" s="10">
        <f>varoventtiili_koestus_kuva.description</f>
        <v>0</v>
      </c>
      <c r="DDK207" s="10">
        <f>varoventtiili_koestus_kuva.description</f>
        <v>0</v>
      </c>
      <c r="DDL207" s="10">
        <f>varoventtiili_koestus_kuva.description</f>
        <v>0</v>
      </c>
      <c r="DDM207" s="10">
        <f>varoventtiili_koestus_kuva.description</f>
        <v>0</v>
      </c>
      <c r="DDN207" s="10">
        <f>varoventtiili_koestus_kuva.description</f>
        <v>0</v>
      </c>
      <c r="DDO207" s="10">
        <f>varoventtiili_koestus_kuva.description</f>
        <v>0</v>
      </c>
      <c r="DDP207" s="10">
        <f>varoventtiili_koestus_kuva.description</f>
        <v>0</v>
      </c>
      <c r="DDQ207" s="10">
        <f>varoventtiili_koestus_kuva.description</f>
        <v>0</v>
      </c>
      <c r="DDR207" s="10">
        <f>varoventtiili_koestus_kuva.description</f>
        <v>0</v>
      </c>
      <c r="DDS207" s="10">
        <f>varoventtiili_koestus_kuva.description</f>
        <v>0</v>
      </c>
      <c r="DDT207" s="10">
        <f>varoventtiili_koestus_kuva.description</f>
        <v>0</v>
      </c>
      <c r="DDU207" s="10">
        <f>varoventtiili_koestus_kuva.description</f>
        <v>0</v>
      </c>
      <c r="DDV207" s="10">
        <f>varoventtiili_koestus_kuva.description</f>
        <v>0</v>
      </c>
      <c r="DDW207" s="10">
        <f>varoventtiili_koestus_kuva.description</f>
        <v>0</v>
      </c>
      <c r="DDX207" s="10">
        <f>varoventtiili_koestus_kuva.description</f>
        <v>0</v>
      </c>
      <c r="DDY207" s="10">
        <f>varoventtiili_koestus_kuva.description</f>
        <v>0</v>
      </c>
      <c r="DDZ207" s="10">
        <f>varoventtiili_koestus_kuva.description</f>
        <v>0</v>
      </c>
      <c r="DEA207" s="10">
        <f>varoventtiili_koestus_kuva.description</f>
        <v>0</v>
      </c>
      <c r="DEB207" s="10">
        <f>varoventtiili_koestus_kuva.description</f>
        <v>0</v>
      </c>
      <c r="DEC207" s="10">
        <f>varoventtiili_koestus_kuva.description</f>
        <v>0</v>
      </c>
      <c r="DED207" s="10">
        <f>varoventtiili_koestus_kuva.description</f>
        <v>0</v>
      </c>
      <c r="DEE207" s="10">
        <f>varoventtiili_koestus_kuva.description</f>
        <v>0</v>
      </c>
      <c r="DEF207" s="10">
        <f>varoventtiili_koestus_kuva.description</f>
        <v>0</v>
      </c>
      <c r="DEG207" s="10">
        <f>varoventtiili_koestus_kuva.description</f>
        <v>0</v>
      </c>
      <c r="DEH207" s="10">
        <f>varoventtiili_koestus_kuva.description</f>
        <v>0</v>
      </c>
      <c r="DEI207" s="10">
        <f>varoventtiili_koestus_kuva.description</f>
        <v>0</v>
      </c>
      <c r="DEJ207" s="10">
        <f>varoventtiili_koestus_kuva.description</f>
        <v>0</v>
      </c>
      <c r="DEK207" s="10">
        <f>varoventtiili_koestus_kuva.description</f>
        <v>0</v>
      </c>
      <c r="DEL207" s="10">
        <f>varoventtiili_koestus_kuva.description</f>
        <v>0</v>
      </c>
      <c r="DEM207" s="10">
        <f>varoventtiili_koestus_kuva.description</f>
        <v>0</v>
      </c>
      <c r="DEN207" s="10">
        <f>varoventtiili_koestus_kuva.description</f>
        <v>0</v>
      </c>
      <c r="DEO207" s="10">
        <f>varoventtiili_koestus_kuva.description</f>
        <v>0</v>
      </c>
      <c r="DEP207" s="10">
        <f>varoventtiili_koestus_kuva.description</f>
        <v>0</v>
      </c>
      <c r="DEQ207" s="10">
        <f>varoventtiili_koestus_kuva.description</f>
        <v>0</v>
      </c>
      <c r="DER207" s="10">
        <f>varoventtiili_koestus_kuva.description</f>
        <v>0</v>
      </c>
      <c r="DES207" s="10">
        <f>varoventtiili_koestus_kuva.description</f>
        <v>0</v>
      </c>
      <c r="DET207" s="10">
        <f>varoventtiili_koestus_kuva.description</f>
        <v>0</v>
      </c>
      <c r="DEU207" s="10">
        <f>varoventtiili_koestus_kuva.description</f>
        <v>0</v>
      </c>
      <c r="DEV207" s="10">
        <f>varoventtiili_koestus_kuva.description</f>
        <v>0</v>
      </c>
      <c r="DEW207" s="10">
        <f>varoventtiili_koestus_kuva.description</f>
        <v>0</v>
      </c>
      <c r="DEX207" s="10">
        <f>varoventtiili_koestus_kuva.description</f>
        <v>0</v>
      </c>
      <c r="DEY207" s="10">
        <f>varoventtiili_koestus_kuva.description</f>
        <v>0</v>
      </c>
      <c r="DEZ207" s="10">
        <f>varoventtiili_koestus_kuva.description</f>
        <v>0</v>
      </c>
      <c r="DFA207" s="10">
        <f>varoventtiili_koestus_kuva.description</f>
        <v>0</v>
      </c>
      <c r="DFB207" s="10">
        <f>varoventtiili_koestus_kuva.description</f>
        <v>0</v>
      </c>
      <c r="DFC207" s="10">
        <f>varoventtiili_koestus_kuva.description</f>
        <v>0</v>
      </c>
      <c r="DFD207" s="10">
        <f>varoventtiili_koestus_kuva.description</f>
        <v>0</v>
      </c>
      <c r="DFE207" s="10">
        <f>varoventtiili_koestus_kuva.description</f>
        <v>0</v>
      </c>
      <c r="DFF207" s="10">
        <f>varoventtiili_koestus_kuva.description</f>
        <v>0</v>
      </c>
      <c r="DFG207" s="10">
        <f>varoventtiili_koestus_kuva.description</f>
        <v>0</v>
      </c>
      <c r="DFH207" s="10">
        <f>varoventtiili_koestus_kuva.description</f>
        <v>0</v>
      </c>
      <c r="DFI207" s="10">
        <f>varoventtiili_koestus_kuva.description</f>
        <v>0</v>
      </c>
      <c r="DFJ207" s="10">
        <f>varoventtiili_koestus_kuva.description</f>
        <v>0</v>
      </c>
      <c r="DFK207" s="10">
        <f>varoventtiili_koestus_kuva.description</f>
        <v>0</v>
      </c>
      <c r="DFL207" s="10">
        <f>varoventtiili_koestus_kuva.description</f>
        <v>0</v>
      </c>
      <c r="DFM207" s="10">
        <f>varoventtiili_koestus_kuva.description</f>
        <v>0</v>
      </c>
      <c r="DFN207" s="10">
        <f>varoventtiili_koestus_kuva.description</f>
        <v>0</v>
      </c>
      <c r="DFO207" s="10">
        <f>varoventtiili_koestus_kuva.description</f>
        <v>0</v>
      </c>
      <c r="DFP207" s="10">
        <f>varoventtiili_koestus_kuva.description</f>
        <v>0</v>
      </c>
      <c r="DFQ207" s="10">
        <f>varoventtiili_koestus_kuva.description</f>
        <v>0</v>
      </c>
      <c r="DFR207" s="10">
        <f>varoventtiili_koestus_kuva.description</f>
        <v>0</v>
      </c>
      <c r="DFS207" s="10">
        <f>varoventtiili_koestus_kuva.description</f>
        <v>0</v>
      </c>
      <c r="DFT207" s="10">
        <f>varoventtiili_koestus_kuva.description</f>
        <v>0</v>
      </c>
      <c r="DFU207" s="10">
        <f>varoventtiili_koestus_kuva.description</f>
        <v>0</v>
      </c>
      <c r="DFV207" s="10">
        <f>varoventtiili_koestus_kuva.description</f>
        <v>0</v>
      </c>
      <c r="DFW207" s="10">
        <f>varoventtiili_koestus_kuva.description</f>
        <v>0</v>
      </c>
      <c r="DFX207" s="10">
        <f>varoventtiili_koestus_kuva.description</f>
        <v>0</v>
      </c>
      <c r="DFY207" s="10">
        <f>varoventtiili_koestus_kuva.description</f>
        <v>0</v>
      </c>
      <c r="DFZ207" s="10">
        <f>varoventtiili_koestus_kuva.description</f>
        <v>0</v>
      </c>
      <c r="DGA207" s="10">
        <f>varoventtiili_koestus_kuva.description</f>
        <v>0</v>
      </c>
      <c r="DGB207" s="10">
        <f>varoventtiili_koestus_kuva.description</f>
        <v>0</v>
      </c>
      <c r="DGC207" s="10">
        <f>varoventtiili_koestus_kuva.description</f>
        <v>0</v>
      </c>
      <c r="DGD207" s="10">
        <f>varoventtiili_koestus_kuva.description</f>
        <v>0</v>
      </c>
      <c r="DGE207" s="10">
        <f>varoventtiili_koestus_kuva.description</f>
        <v>0</v>
      </c>
      <c r="DGF207" s="10">
        <f>varoventtiili_koestus_kuva.description</f>
        <v>0</v>
      </c>
      <c r="DGG207" s="10">
        <f>varoventtiili_koestus_kuva.description</f>
        <v>0</v>
      </c>
      <c r="DGH207" s="10">
        <f>varoventtiili_koestus_kuva.description</f>
        <v>0</v>
      </c>
      <c r="DGI207" s="10">
        <f>varoventtiili_koestus_kuva.description</f>
        <v>0</v>
      </c>
      <c r="DGJ207" s="10">
        <f>varoventtiili_koestus_kuva.description</f>
        <v>0</v>
      </c>
      <c r="DGK207" s="10">
        <f>varoventtiili_koestus_kuva.description</f>
        <v>0</v>
      </c>
      <c r="DGL207" s="10">
        <f>varoventtiili_koestus_kuva.description</f>
        <v>0</v>
      </c>
      <c r="DGM207" s="10">
        <f>varoventtiili_koestus_kuva.description</f>
        <v>0</v>
      </c>
      <c r="DGN207" s="10">
        <f>varoventtiili_koestus_kuva.description</f>
        <v>0</v>
      </c>
      <c r="DGO207" s="10">
        <f>varoventtiili_koestus_kuva.description</f>
        <v>0</v>
      </c>
      <c r="DGP207" s="10">
        <f>varoventtiili_koestus_kuva.description</f>
        <v>0</v>
      </c>
      <c r="DGQ207" s="10">
        <f>varoventtiili_koestus_kuva.description</f>
        <v>0</v>
      </c>
      <c r="DGR207" s="10">
        <f>varoventtiili_koestus_kuva.description</f>
        <v>0</v>
      </c>
      <c r="DGS207" s="10">
        <f>varoventtiili_koestus_kuva.description</f>
        <v>0</v>
      </c>
      <c r="DGT207" s="10">
        <f>varoventtiili_koestus_kuva.description</f>
        <v>0</v>
      </c>
      <c r="DGU207" s="10">
        <f>varoventtiili_koestus_kuva.description</f>
        <v>0</v>
      </c>
      <c r="DGV207" s="10">
        <f>varoventtiili_koestus_kuva.description</f>
        <v>0</v>
      </c>
      <c r="DGW207" s="10">
        <f>varoventtiili_koestus_kuva.description</f>
        <v>0</v>
      </c>
      <c r="DGX207" s="10">
        <f>varoventtiili_koestus_kuva.description</f>
        <v>0</v>
      </c>
      <c r="DGY207" s="10">
        <f>varoventtiili_koestus_kuva.description</f>
        <v>0</v>
      </c>
      <c r="DGZ207" s="10">
        <f>varoventtiili_koestus_kuva.description</f>
        <v>0</v>
      </c>
      <c r="DHA207" s="10">
        <f>varoventtiili_koestus_kuva.description</f>
        <v>0</v>
      </c>
      <c r="DHB207" s="10">
        <f>varoventtiili_koestus_kuva.description</f>
        <v>0</v>
      </c>
      <c r="DHC207" s="10">
        <f>varoventtiili_koestus_kuva.description</f>
        <v>0</v>
      </c>
      <c r="DHD207" s="10">
        <f>varoventtiili_koestus_kuva.description</f>
        <v>0</v>
      </c>
      <c r="DHE207" s="10">
        <f>varoventtiili_koestus_kuva.description</f>
        <v>0</v>
      </c>
      <c r="DHF207" s="10">
        <f>varoventtiili_koestus_kuva.description</f>
        <v>0</v>
      </c>
      <c r="DHG207" s="10">
        <f>varoventtiili_koestus_kuva.description</f>
        <v>0</v>
      </c>
      <c r="DHH207" s="10">
        <f>varoventtiili_koestus_kuva.description</f>
        <v>0</v>
      </c>
      <c r="DHI207" s="10">
        <f>varoventtiili_koestus_kuva.description</f>
        <v>0</v>
      </c>
      <c r="DHJ207" s="10">
        <f>varoventtiili_koestus_kuva.description</f>
        <v>0</v>
      </c>
      <c r="DHK207" s="10">
        <f>varoventtiili_koestus_kuva.description</f>
        <v>0</v>
      </c>
      <c r="DHL207" s="10">
        <f>varoventtiili_koestus_kuva.description</f>
        <v>0</v>
      </c>
      <c r="DHM207" s="10">
        <f>varoventtiili_koestus_kuva.description</f>
        <v>0</v>
      </c>
      <c r="DHN207" s="10">
        <f>varoventtiili_koestus_kuva.description</f>
        <v>0</v>
      </c>
      <c r="DHO207" s="10">
        <f>varoventtiili_koestus_kuva.description</f>
        <v>0</v>
      </c>
      <c r="DHP207" s="10">
        <f>varoventtiili_koestus_kuva.description</f>
        <v>0</v>
      </c>
      <c r="DHQ207" s="10">
        <f>varoventtiili_koestus_kuva.description</f>
        <v>0</v>
      </c>
      <c r="DHR207" s="10">
        <f>varoventtiili_koestus_kuva.description</f>
        <v>0</v>
      </c>
      <c r="DHS207" s="10">
        <f>varoventtiili_koestus_kuva.description</f>
        <v>0</v>
      </c>
      <c r="DHT207" s="10">
        <f>varoventtiili_koestus_kuva.description</f>
        <v>0</v>
      </c>
      <c r="DHU207" s="10">
        <f>varoventtiili_koestus_kuva.description</f>
        <v>0</v>
      </c>
      <c r="DHV207" s="10">
        <f>varoventtiili_koestus_kuva.description</f>
        <v>0</v>
      </c>
      <c r="DHW207" s="10">
        <f>varoventtiili_koestus_kuva.description</f>
        <v>0</v>
      </c>
      <c r="DHX207" s="10">
        <f>varoventtiili_koestus_kuva.description</f>
        <v>0</v>
      </c>
      <c r="DHY207" s="10">
        <f>varoventtiili_koestus_kuva.description</f>
        <v>0</v>
      </c>
      <c r="DHZ207" s="10">
        <f>varoventtiili_koestus_kuva.description</f>
        <v>0</v>
      </c>
      <c r="DIA207" s="10">
        <f>varoventtiili_koestus_kuva.description</f>
        <v>0</v>
      </c>
      <c r="DIB207" s="10">
        <f>varoventtiili_koestus_kuva.description</f>
        <v>0</v>
      </c>
      <c r="DIC207" s="10">
        <f>varoventtiili_koestus_kuva.description</f>
        <v>0</v>
      </c>
      <c r="DID207" s="10">
        <f>varoventtiili_koestus_kuva.description</f>
        <v>0</v>
      </c>
      <c r="DIE207" s="10">
        <f>varoventtiili_koestus_kuva.description</f>
        <v>0</v>
      </c>
      <c r="DIF207" s="10">
        <f>varoventtiili_koestus_kuva.description</f>
        <v>0</v>
      </c>
      <c r="DIG207" s="10">
        <f>varoventtiili_koestus_kuva.description</f>
        <v>0</v>
      </c>
      <c r="DIH207" s="10">
        <f>varoventtiili_koestus_kuva.description</f>
        <v>0</v>
      </c>
      <c r="DII207" s="10">
        <f>varoventtiili_koestus_kuva.description</f>
        <v>0</v>
      </c>
      <c r="DIJ207" s="10">
        <f>varoventtiili_koestus_kuva.description</f>
        <v>0</v>
      </c>
      <c r="DIK207" s="10">
        <f>varoventtiili_koestus_kuva.description</f>
        <v>0</v>
      </c>
      <c r="DIL207" s="10">
        <f>varoventtiili_koestus_kuva.description</f>
        <v>0</v>
      </c>
      <c r="DIM207" s="10">
        <f>varoventtiili_koestus_kuva.description</f>
        <v>0</v>
      </c>
      <c r="DIN207" s="10">
        <f>varoventtiili_koestus_kuva.description</f>
        <v>0</v>
      </c>
      <c r="DIO207" s="10">
        <f>varoventtiili_koestus_kuva.description</f>
        <v>0</v>
      </c>
      <c r="DIP207" s="10">
        <f>varoventtiili_koestus_kuva.description</f>
        <v>0</v>
      </c>
      <c r="DIQ207" s="10">
        <f>varoventtiili_koestus_kuva.description</f>
        <v>0</v>
      </c>
      <c r="DIR207" s="10">
        <f>varoventtiili_koestus_kuva.description</f>
        <v>0</v>
      </c>
      <c r="DIS207" s="10">
        <f>varoventtiili_koestus_kuva.description</f>
        <v>0</v>
      </c>
      <c r="DIT207" s="10">
        <f>varoventtiili_koestus_kuva.description</f>
        <v>0</v>
      </c>
      <c r="DIU207" s="10">
        <f>varoventtiili_koestus_kuva.description</f>
        <v>0</v>
      </c>
      <c r="DIV207" s="10">
        <f>varoventtiili_koestus_kuva.description</f>
        <v>0</v>
      </c>
      <c r="DIW207" s="10">
        <f>varoventtiili_koestus_kuva.description</f>
        <v>0</v>
      </c>
      <c r="DIX207" s="10">
        <f>varoventtiili_koestus_kuva.description</f>
        <v>0</v>
      </c>
      <c r="DIY207" s="10">
        <f>varoventtiili_koestus_kuva.description</f>
        <v>0</v>
      </c>
      <c r="DIZ207" s="10">
        <f>varoventtiili_koestus_kuva.description</f>
        <v>0</v>
      </c>
      <c r="DJA207" s="10">
        <f>varoventtiili_koestus_kuva.description</f>
        <v>0</v>
      </c>
      <c r="DJB207" s="10">
        <f>varoventtiili_koestus_kuva.description</f>
        <v>0</v>
      </c>
      <c r="DJC207" s="10">
        <f>varoventtiili_koestus_kuva.description</f>
        <v>0</v>
      </c>
      <c r="DJD207" s="10">
        <f>varoventtiili_koestus_kuva.description</f>
        <v>0</v>
      </c>
      <c r="DJE207" s="10">
        <f>varoventtiili_koestus_kuva.description</f>
        <v>0</v>
      </c>
      <c r="DJF207" s="10">
        <f>varoventtiili_koestus_kuva.description</f>
        <v>0</v>
      </c>
      <c r="DJG207" s="10">
        <f>varoventtiili_koestus_kuva.description</f>
        <v>0</v>
      </c>
      <c r="DJH207" s="10">
        <f>varoventtiili_koestus_kuva.description</f>
        <v>0</v>
      </c>
      <c r="DJI207" s="10">
        <f>varoventtiili_koestus_kuva.description</f>
        <v>0</v>
      </c>
      <c r="DJJ207" s="10">
        <f>varoventtiili_koestus_kuva.description</f>
        <v>0</v>
      </c>
      <c r="DJK207" s="10">
        <f>varoventtiili_koestus_kuva.description</f>
        <v>0</v>
      </c>
      <c r="DJL207" s="10">
        <f>varoventtiili_koestus_kuva.description</f>
        <v>0</v>
      </c>
      <c r="DJM207" s="10">
        <f>varoventtiili_koestus_kuva.description</f>
        <v>0</v>
      </c>
      <c r="DJN207" s="10">
        <f>varoventtiili_koestus_kuva.description</f>
        <v>0</v>
      </c>
      <c r="DJO207" s="10">
        <f>varoventtiili_koestus_kuva.description</f>
        <v>0</v>
      </c>
      <c r="DJP207" s="10">
        <f>varoventtiili_koestus_kuva.description</f>
        <v>0</v>
      </c>
      <c r="DJQ207" s="10">
        <f>varoventtiili_koestus_kuva.description</f>
        <v>0</v>
      </c>
      <c r="DJR207" s="10">
        <f>varoventtiili_koestus_kuva.description</f>
        <v>0</v>
      </c>
      <c r="DJS207" s="10">
        <f>varoventtiili_koestus_kuva.description</f>
        <v>0</v>
      </c>
      <c r="DJT207" s="10">
        <f>varoventtiili_koestus_kuva.description</f>
        <v>0</v>
      </c>
      <c r="DJU207" s="10">
        <f>varoventtiili_koestus_kuva.description</f>
        <v>0</v>
      </c>
      <c r="DJV207" s="10">
        <f>varoventtiili_koestus_kuva.description</f>
        <v>0</v>
      </c>
      <c r="DJW207" s="10">
        <f>varoventtiili_koestus_kuva.description</f>
        <v>0</v>
      </c>
      <c r="DJX207" s="10">
        <f>varoventtiili_koestus_kuva.description</f>
        <v>0</v>
      </c>
      <c r="DJY207" s="10">
        <f>varoventtiili_koestus_kuva.description</f>
        <v>0</v>
      </c>
      <c r="DJZ207" s="10">
        <f>varoventtiili_koestus_kuva.description</f>
        <v>0</v>
      </c>
      <c r="DKA207" s="10">
        <f>varoventtiili_koestus_kuva.description</f>
        <v>0</v>
      </c>
      <c r="DKB207" s="10">
        <f>varoventtiili_koestus_kuva.description</f>
        <v>0</v>
      </c>
      <c r="DKC207" s="10">
        <f>varoventtiili_koestus_kuva.description</f>
        <v>0</v>
      </c>
      <c r="DKD207" s="10">
        <f>varoventtiili_koestus_kuva.description</f>
        <v>0</v>
      </c>
      <c r="DKE207" s="10">
        <f>varoventtiili_koestus_kuva.description</f>
        <v>0</v>
      </c>
      <c r="DKF207" s="10">
        <f>varoventtiili_koestus_kuva.description</f>
        <v>0</v>
      </c>
      <c r="DKG207" s="10">
        <f>varoventtiili_koestus_kuva.description</f>
        <v>0</v>
      </c>
      <c r="DKH207" s="10">
        <f>varoventtiili_koestus_kuva.description</f>
        <v>0</v>
      </c>
      <c r="DKI207" s="10">
        <f>varoventtiili_koestus_kuva.description</f>
        <v>0</v>
      </c>
      <c r="DKJ207" s="10">
        <f>varoventtiili_koestus_kuva.description</f>
        <v>0</v>
      </c>
      <c r="DKK207" s="10">
        <f>varoventtiili_koestus_kuva.description</f>
        <v>0</v>
      </c>
      <c r="DKL207" s="10">
        <f>varoventtiili_koestus_kuva.description</f>
        <v>0</v>
      </c>
      <c r="DKM207" s="10">
        <f>varoventtiili_koestus_kuva.description</f>
        <v>0</v>
      </c>
      <c r="DKN207" s="10">
        <f>varoventtiili_koestus_kuva.description</f>
        <v>0</v>
      </c>
      <c r="DKO207" s="10">
        <f>varoventtiili_koestus_kuva.description</f>
        <v>0</v>
      </c>
      <c r="DKP207" s="10">
        <f>varoventtiili_koestus_kuva.description</f>
        <v>0</v>
      </c>
      <c r="DKQ207" s="10">
        <f>varoventtiili_koestus_kuva.description</f>
        <v>0</v>
      </c>
      <c r="DKR207" s="10">
        <f>varoventtiili_koestus_kuva.description</f>
        <v>0</v>
      </c>
      <c r="DKS207" s="10">
        <f>varoventtiili_koestus_kuva.description</f>
        <v>0</v>
      </c>
      <c r="DKT207" s="10">
        <f>varoventtiili_koestus_kuva.description</f>
        <v>0</v>
      </c>
      <c r="DKU207" s="10">
        <f>varoventtiili_koestus_kuva.description</f>
        <v>0</v>
      </c>
      <c r="DKV207" s="10">
        <f>varoventtiili_koestus_kuva.description</f>
        <v>0</v>
      </c>
      <c r="DKW207" s="10">
        <f>varoventtiili_koestus_kuva.description</f>
        <v>0</v>
      </c>
      <c r="DKX207" s="10">
        <f>varoventtiili_koestus_kuva.description</f>
        <v>0</v>
      </c>
      <c r="DKY207" s="10">
        <f>varoventtiili_koestus_kuva.description</f>
        <v>0</v>
      </c>
      <c r="DKZ207" s="10">
        <f>varoventtiili_koestus_kuva.description</f>
        <v>0</v>
      </c>
      <c r="DLA207" s="10">
        <f>varoventtiili_koestus_kuva.description</f>
        <v>0</v>
      </c>
      <c r="DLB207" s="10">
        <f>varoventtiili_koestus_kuva.description</f>
        <v>0</v>
      </c>
      <c r="DLC207" s="10">
        <f>varoventtiili_koestus_kuva.description</f>
        <v>0</v>
      </c>
      <c r="DLD207" s="10">
        <f>varoventtiili_koestus_kuva.description</f>
        <v>0</v>
      </c>
      <c r="DLE207" s="10">
        <f>varoventtiili_koestus_kuva.description</f>
        <v>0</v>
      </c>
      <c r="DLF207" s="10">
        <f>varoventtiili_koestus_kuva.description</f>
        <v>0</v>
      </c>
      <c r="DLG207" s="10">
        <f>varoventtiili_koestus_kuva.description</f>
        <v>0</v>
      </c>
      <c r="DLH207" s="10">
        <f>varoventtiili_koestus_kuva.description</f>
        <v>0</v>
      </c>
      <c r="DLI207" s="10">
        <f>varoventtiili_koestus_kuva.description</f>
        <v>0</v>
      </c>
      <c r="DLJ207" s="10">
        <f>varoventtiili_koestus_kuva.description</f>
        <v>0</v>
      </c>
      <c r="DLK207" s="10">
        <f>varoventtiili_koestus_kuva.description</f>
        <v>0</v>
      </c>
      <c r="DLL207" s="10">
        <f>varoventtiili_koestus_kuva.description</f>
        <v>0</v>
      </c>
      <c r="DLM207" s="10">
        <f>varoventtiili_koestus_kuva.description</f>
        <v>0</v>
      </c>
      <c r="DLN207" s="10">
        <f>varoventtiili_koestus_kuva.description</f>
        <v>0</v>
      </c>
      <c r="DLO207" s="10">
        <f>varoventtiili_koestus_kuva.description</f>
        <v>0</v>
      </c>
      <c r="DLP207" s="10">
        <f>varoventtiili_koestus_kuva.description</f>
        <v>0</v>
      </c>
      <c r="DLQ207" s="10">
        <f>varoventtiili_koestus_kuva.description</f>
        <v>0</v>
      </c>
      <c r="DLR207" s="10">
        <f>varoventtiili_koestus_kuva.description</f>
        <v>0</v>
      </c>
      <c r="DLS207" s="10">
        <f>varoventtiili_koestus_kuva.description</f>
        <v>0</v>
      </c>
      <c r="DLT207" s="10">
        <f>varoventtiili_koestus_kuva.description</f>
        <v>0</v>
      </c>
      <c r="DLU207" s="10">
        <f>varoventtiili_koestus_kuva.description</f>
        <v>0</v>
      </c>
      <c r="DLV207" s="10">
        <f>varoventtiili_koestus_kuva.description</f>
        <v>0</v>
      </c>
      <c r="DLW207" s="10">
        <f>varoventtiili_koestus_kuva.description</f>
        <v>0</v>
      </c>
      <c r="DLX207" s="10">
        <f>varoventtiili_koestus_kuva.description</f>
        <v>0</v>
      </c>
      <c r="DLY207" s="10">
        <f>varoventtiili_koestus_kuva.description</f>
        <v>0</v>
      </c>
      <c r="DLZ207" s="10">
        <f>varoventtiili_koestus_kuva.description</f>
        <v>0</v>
      </c>
      <c r="DMA207" s="10">
        <f>varoventtiili_koestus_kuva.description</f>
        <v>0</v>
      </c>
      <c r="DMB207" s="10">
        <f>varoventtiili_koestus_kuva.description</f>
        <v>0</v>
      </c>
      <c r="DMC207" s="10">
        <f>varoventtiili_koestus_kuva.description</f>
        <v>0</v>
      </c>
      <c r="DMD207" s="10">
        <f>varoventtiili_koestus_kuva.description</f>
        <v>0</v>
      </c>
      <c r="DME207" s="10">
        <f>varoventtiili_koestus_kuva.description</f>
        <v>0</v>
      </c>
      <c r="DMF207" s="10">
        <f>varoventtiili_koestus_kuva.description</f>
        <v>0</v>
      </c>
      <c r="DMG207" s="10">
        <f>varoventtiili_koestus_kuva.description</f>
        <v>0</v>
      </c>
      <c r="DMH207" s="10">
        <f>varoventtiili_koestus_kuva.description</f>
        <v>0</v>
      </c>
      <c r="DMI207" s="10">
        <f>varoventtiili_koestus_kuva.description</f>
        <v>0</v>
      </c>
      <c r="DMJ207" s="10">
        <f>varoventtiili_koestus_kuva.description</f>
        <v>0</v>
      </c>
      <c r="DMK207" s="10">
        <f>varoventtiili_koestus_kuva.description</f>
        <v>0</v>
      </c>
      <c r="DML207" s="10">
        <f>varoventtiili_koestus_kuva.description</f>
        <v>0</v>
      </c>
      <c r="DMM207" s="10">
        <f>varoventtiili_koestus_kuva.description</f>
        <v>0</v>
      </c>
      <c r="DMN207" s="10">
        <f>varoventtiili_koestus_kuva.description</f>
        <v>0</v>
      </c>
      <c r="DMO207" s="10">
        <f>varoventtiili_koestus_kuva.description</f>
        <v>0</v>
      </c>
      <c r="DMP207" s="10">
        <f>varoventtiili_koestus_kuva.description</f>
        <v>0</v>
      </c>
      <c r="DMQ207" s="10">
        <f>varoventtiili_koestus_kuva.description</f>
        <v>0</v>
      </c>
      <c r="DMR207" s="10">
        <f>varoventtiili_koestus_kuva.description</f>
        <v>0</v>
      </c>
      <c r="DMS207" s="10">
        <f>varoventtiili_koestus_kuva.description</f>
        <v>0</v>
      </c>
      <c r="DMT207" s="10">
        <f>varoventtiili_koestus_kuva.description</f>
        <v>0</v>
      </c>
      <c r="DMU207" s="10">
        <f>varoventtiili_koestus_kuva.description</f>
        <v>0</v>
      </c>
      <c r="DMV207" s="10">
        <f>varoventtiili_koestus_kuva.description</f>
        <v>0</v>
      </c>
      <c r="DMW207" s="10">
        <f>varoventtiili_koestus_kuva.description</f>
        <v>0</v>
      </c>
      <c r="DMX207" s="10">
        <f>varoventtiili_koestus_kuva.description</f>
        <v>0</v>
      </c>
      <c r="DMY207" s="10">
        <f>varoventtiili_koestus_kuva.description</f>
        <v>0</v>
      </c>
      <c r="DMZ207" s="10">
        <f>varoventtiili_koestus_kuva.description</f>
        <v>0</v>
      </c>
      <c r="DNA207" s="10">
        <f>varoventtiili_koestus_kuva.description</f>
        <v>0</v>
      </c>
      <c r="DNB207" s="10">
        <f>varoventtiili_koestus_kuva.description</f>
        <v>0</v>
      </c>
      <c r="DNC207" s="10">
        <f>varoventtiili_koestus_kuva.description</f>
        <v>0</v>
      </c>
      <c r="DND207" s="10">
        <f>varoventtiili_koestus_kuva.description</f>
        <v>0</v>
      </c>
      <c r="DNE207" s="10">
        <f>varoventtiili_koestus_kuva.description</f>
        <v>0</v>
      </c>
      <c r="DNF207" s="10">
        <f>varoventtiili_koestus_kuva.description</f>
        <v>0</v>
      </c>
      <c r="DNG207" s="10">
        <f>varoventtiili_koestus_kuva.description</f>
        <v>0</v>
      </c>
      <c r="DNH207" s="10">
        <f>varoventtiili_koestus_kuva.description</f>
        <v>0</v>
      </c>
      <c r="DNI207" s="10">
        <f>varoventtiili_koestus_kuva.description</f>
        <v>0</v>
      </c>
      <c r="DNJ207" s="10">
        <f>varoventtiili_koestus_kuva.description</f>
        <v>0</v>
      </c>
      <c r="DNK207" s="10">
        <f>varoventtiili_koestus_kuva.description</f>
        <v>0</v>
      </c>
      <c r="DNL207" s="10">
        <f>varoventtiili_koestus_kuva.description</f>
        <v>0</v>
      </c>
      <c r="DNM207" s="10">
        <f>varoventtiili_koestus_kuva.description</f>
        <v>0</v>
      </c>
      <c r="DNN207" s="10">
        <f>varoventtiili_koestus_kuva.description</f>
        <v>0</v>
      </c>
      <c r="DNO207" s="10">
        <f>varoventtiili_koestus_kuva.description</f>
        <v>0</v>
      </c>
      <c r="DNP207" s="10">
        <f>varoventtiili_koestus_kuva.description</f>
        <v>0</v>
      </c>
      <c r="DNQ207" s="10">
        <f>varoventtiili_koestus_kuva.description</f>
        <v>0</v>
      </c>
      <c r="DNR207" s="10">
        <f>varoventtiili_koestus_kuva.description</f>
        <v>0</v>
      </c>
      <c r="DNS207" s="10">
        <f>varoventtiili_koestus_kuva.description</f>
        <v>0</v>
      </c>
      <c r="DNT207" s="10">
        <f>varoventtiili_koestus_kuva.description</f>
        <v>0</v>
      </c>
      <c r="DNU207" s="10">
        <f>varoventtiili_koestus_kuva.description</f>
        <v>0</v>
      </c>
      <c r="DNV207" s="10">
        <f>varoventtiili_koestus_kuva.description</f>
        <v>0</v>
      </c>
      <c r="DNW207" s="10">
        <f>varoventtiili_koestus_kuva.description</f>
        <v>0</v>
      </c>
      <c r="DNX207" s="10">
        <f>varoventtiili_koestus_kuva.description</f>
        <v>0</v>
      </c>
      <c r="DNY207" s="10">
        <f>varoventtiili_koestus_kuva.description</f>
        <v>0</v>
      </c>
      <c r="DNZ207" s="10">
        <f>varoventtiili_koestus_kuva.description</f>
        <v>0</v>
      </c>
      <c r="DOA207" s="10">
        <f>varoventtiili_koestus_kuva.description</f>
        <v>0</v>
      </c>
      <c r="DOB207" s="10">
        <f>varoventtiili_koestus_kuva.description</f>
        <v>0</v>
      </c>
      <c r="DOC207" s="10">
        <f>varoventtiili_koestus_kuva.description</f>
        <v>0</v>
      </c>
      <c r="DOD207" s="10">
        <f>varoventtiili_koestus_kuva.description</f>
        <v>0</v>
      </c>
      <c r="DOE207" s="10">
        <f>varoventtiili_koestus_kuva.description</f>
        <v>0</v>
      </c>
      <c r="DOF207" s="10">
        <f>varoventtiili_koestus_kuva.description</f>
        <v>0</v>
      </c>
      <c r="DOG207" s="10">
        <f>varoventtiili_koestus_kuva.description</f>
        <v>0</v>
      </c>
      <c r="DOH207" s="10">
        <f>varoventtiili_koestus_kuva.description</f>
        <v>0</v>
      </c>
      <c r="DOI207" s="10">
        <f>varoventtiili_koestus_kuva.description</f>
        <v>0</v>
      </c>
      <c r="DOJ207" s="10">
        <f>varoventtiili_koestus_kuva.description</f>
        <v>0</v>
      </c>
      <c r="DOK207" s="10">
        <f>varoventtiili_koestus_kuva.description</f>
        <v>0</v>
      </c>
      <c r="DOL207" s="10">
        <f>varoventtiili_koestus_kuva.description</f>
        <v>0</v>
      </c>
      <c r="DOM207" s="10">
        <f>varoventtiili_koestus_kuva.description</f>
        <v>0</v>
      </c>
      <c r="DON207" s="10">
        <f>varoventtiili_koestus_kuva.description</f>
        <v>0</v>
      </c>
      <c r="DOO207" s="10">
        <f>varoventtiili_koestus_kuva.description</f>
        <v>0</v>
      </c>
      <c r="DOP207" s="10">
        <f>varoventtiili_koestus_kuva.description</f>
        <v>0</v>
      </c>
      <c r="DOQ207" s="10">
        <f>varoventtiili_koestus_kuva.description</f>
        <v>0</v>
      </c>
      <c r="DOR207" s="10">
        <f>varoventtiili_koestus_kuva.description</f>
        <v>0</v>
      </c>
      <c r="DOS207" s="10">
        <f>varoventtiili_koestus_kuva.description</f>
        <v>0</v>
      </c>
      <c r="DOT207" s="10">
        <f>varoventtiili_koestus_kuva.description</f>
        <v>0</v>
      </c>
      <c r="DOU207" s="10">
        <f>varoventtiili_koestus_kuva.description</f>
        <v>0</v>
      </c>
      <c r="DOV207" s="10">
        <f>varoventtiili_koestus_kuva.description</f>
        <v>0</v>
      </c>
      <c r="DOW207" s="10">
        <f>varoventtiili_koestus_kuva.description</f>
        <v>0</v>
      </c>
      <c r="DOX207" s="10">
        <f>varoventtiili_koestus_kuva.description</f>
        <v>0</v>
      </c>
      <c r="DOY207" s="10">
        <f>varoventtiili_koestus_kuva.description</f>
        <v>0</v>
      </c>
      <c r="DOZ207" s="10">
        <f>varoventtiili_koestus_kuva.description</f>
        <v>0</v>
      </c>
      <c r="DPA207" s="10">
        <f>varoventtiili_koestus_kuva.description</f>
        <v>0</v>
      </c>
      <c r="DPB207" s="10">
        <f>varoventtiili_koestus_kuva.description</f>
        <v>0</v>
      </c>
      <c r="DPC207" s="10">
        <f>varoventtiili_koestus_kuva.description</f>
        <v>0</v>
      </c>
      <c r="DPD207" s="10">
        <f>varoventtiili_koestus_kuva.description</f>
        <v>0</v>
      </c>
      <c r="DPE207" s="10">
        <f>varoventtiili_koestus_kuva.description</f>
        <v>0</v>
      </c>
      <c r="DPF207" s="10">
        <f>varoventtiili_koestus_kuva.description</f>
        <v>0</v>
      </c>
      <c r="DPG207" s="10">
        <f>varoventtiili_koestus_kuva.description</f>
        <v>0</v>
      </c>
      <c r="DPH207" s="10">
        <f>varoventtiili_koestus_kuva.description</f>
        <v>0</v>
      </c>
      <c r="DPI207" s="10">
        <f>varoventtiili_koestus_kuva.description</f>
        <v>0</v>
      </c>
      <c r="DPJ207" s="10">
        <f>varoventtiili_koestus_kuva.description</f>
        <v>0</v>
      </c>
      <c r="DPK207" s="10">
        <f>varoventtiili_koestus_kuva.description</f>
        <v>0</v>
      </c>
      <c r="DPL207" s="10">
        <f>varoventtiili_koestus_kuva.description</f>
        <v>0</v>
      </c>
      <c r="DPM207" s="10">
        <f>varoventtiili_koestus_kuva.description</f>
        <v>0</v>
      </c>
      <c r="DPN207" s="10">
        <f>varoventtiili_koestus_kuva.description</f>
        <v>0</v>
      </c>
      <c r="DPO207" s="10">
        <f>varoventtiili_koestus_kuva.description</f>
        <v>0</v>
      </c>
      <c r="DPP207" s="10">
        <f>varoventtiili_koestus_kuva.description</f>
        <v>0</v>
      </c>
      <c r="DPQ207" s="10">
        <f>varoventtiili_koestus_kuva.description</f>
        <v>0</v>
      </c>
      <c r="DPR207" s="10">
        <f>varoventtiili_koestus_kuva.description</f>
        <v>0</v>
      </c>
      <c r="DPS207" s="10">
        <f>varoventtiili_koestus_kuva.description</f>
        <v>0</v>
      </c>
      <c r="DPT207" s="10">
        <f>varoventtiili_koestus_kuva.description</f>
        <v>0</v>
      </c>
      <c r="DPU207" s="10">
        <f>varoventtiili_koestus_kuva.description</f>
        <v>0</v>
      </c>
      <c r="DPV207" s="10">
        <f>varoventtiili_koestus_kuva.description</f>
        <v>0</v>
      </c>
      <c r="DPW207" s="10">
        <f>varoventtiili_koestus_kuva.description</f>
        <v>0</v>
      </c>
      <c r="DPX207" s="10">
        <f>varoventtiili_koestus_kuva.description</f>
        <v>0</v>
      </c>
      <c r="DPY207" s="10">
        <f>varoventtiili_koestus_kuva.description</f>
        <v>0</v>
      </c>
      <c r="DPZ207" s="10">
        <f>varoventtiili_koestus_kuva.description</f>
        <v>0</v>
      </c>
      <c r="DQA207" s="10">
        <f>varoventtiili_koestus_kuva.description</f>
        <v>0</v>
      </c>
      <c r="DQB207" s="10">
        <f>varoventtiili_koestus_kuva.description</f>
        <v>0</v>
      </c>
      <c r="DQC207" s="10">
        <f>varoventtiili_koestus_kuva.description</f>
        <v>0</v>
      </c>
      <c r="DQD207" s="10">
        <f>varoventtiili_koestus_kuva.description</f>
        <v>0</v>
      </c>
      <c r="DQE207" s="10">
        <f>varoventtiili_koestus_kuva.description</f>
        <v>0</v>
      </c>
      <c r="DQF207" s="10">
        <f>varoventtiili_koestus_kuva.description</f>
        <v>0</v>
      </c>
      <c r="DQG207" s="10">
        <f>varoventtiili_koestus_kuva.description</f>
        <v>0</v>
      </c>
      <c r="DQH207" s="10">
        <f>varoventtiili_koestus_kuva.description</f>
        <v>0</v>
      </c>
      <c r="DQI207" s="10">
        <f>varoventtiili_koestus_kuva.description</f>
        <v>0</v>
      </c>
      <c r="DQJ207" s="10">
        <f>varoventtiili_koestus_kuva.description</f>
        <v>0</v>
      </c>
      <c r="DQK207" s="10">
        <f>varoventtiili_koestus_kuva.description</f>
        <v>0</v>
      </c>
      <c r="DQL207" s="10">
        <f>varoventtiili_koestus_kuva.description</f>
        <v>0</v>
      </c>
      <c r="DQM207" s="10">
        <f>varoventtiili_koestus_kuva.description</f>
        <v>0</v>
      </c>
      <c r="DQN207" s="10">
        <f>varoventtiili_koestus_kuva.description</f>
        <v>0</v>
      </c>
      <c r="DQO207" s="10">
        <f>varoventtiili_koestus_kuva.description</f>
        <v>0</v>
      </c>
      <c r="DQP207" s="10">
        <f>varoventtiili_koestus_kuva.description</f>
        <v>0</v>
      </c>
      <c r="DQQ207" s="10">
        <f>varoventtiili_koestus_kuva.description</f>
        <v>0</v>
      </c>
      <c r="DQR207" s="10">
        <f>varoventtiili_koestus_kuva.description</f>
        <v>0</v>
      </c>
      <c r="DQS207" s="10">
        <f>varoventtiili_koestus_kuva.description</f>
        <v>0</v>
      </c>
      <c r="DQT207" s="10">
        <f>varoventtiili_koestus_kuva.description</f>
        <v>0</v>
      </c>
      <c r="DQU207" s="10">
        <f>varoventtiili_koestus_kuva.description</f>
        <v>0</v>
      </c>
      <c r="DQV207" s="10">
        <f>varoventtiili_koestus_kuva.description</f>
        <v>0</v>
      </c>
      <c r="DQW207" s="10">
        <f>varoventtiili_koestus_kuva.description</f>
        <v>0</v>
      </c>
      <c r="DQX207" s="10">
        <f>varoventtiili_koestus_kuva.description</f>
        <v>0</v>
      </c>
      <c r="DQY207" s="10">
        <f>varoventtiili_koestus_kuva.description</f>
        <v>0</v>
      </c>
      <c r="DQZ207" s="10">
        <f>varoventtiili_koestus_kuva.description</f>
        <v>0</v>
      </c>
      <c r="DRA207" s="10">
        <f>varoventtiili_koestus_kuva.description</f>
        <v>0</v>
      </c>
      <c r="DRB207" s="10">
        <f>varoventtiili_koestus_kuva.description</f>
        <v>0</v>
      </c>
      <c r="DRC207" s="10">
        <f>varoventtiili_koestus_kuva.description</f>
        <v>0</v>
      </c>
      <c r="DRD207" s="10">
        <f>varoventtiili_koestus_kuva.description</f>
        <v>0</v>
      </c>
      <c r="DRE207" s="10">
        <f>varoventtiili_koestus_kuva.description</f>
        <v>0</v>
      </c>
      <c r="DRF207" s="10">
        <f>varoventtiili_koestus_kuva.description</f>
        <v>0</v>
      </c>
      <c r="DRG207" s="10">
        <f>varoventtiili_koestus_kuva.description</f>
        <v>0</v>
      </c>
      <c r="DRH207" s="10">
        <f>varoventtiili_koestus_kuva.description</f>
        <v>0</v>
      </c>
      <c r="DRI207" s="10">
        <f>varoventtiili_koestus_kuva.description</f>
        <v>0</v>
      </c>
      <c r="DRJ207" s="10">
        <f>varoventtiili_koestus_kuva.description</f>
        <v>0</v>
      </c>
      <c r="DRK207" s="10">
        <f>varoventtiili_koestus_kuva.description</f>
        <v>0</v>
      </c>
      <c r="DRL207" s="10">
        <f>varoventtiili_koestus_kuva.description</f>
        <v>0</v>
      </c>
      <c r="DRM207" s="10">
        <f>varoventtiili_koestus_kuva.description</f>
        <v>0</v>
      </c>
      <c r="DRN207" s="10">
        <f>varoventtiili_koestus_kuva.description</f>
        <v>0</v>
      </c>
      <c r="DRO207" s="10">
        <f>varoventtiili_koestus_kuva.description</f>
        <v>0</v>
      </c>
      <c r="DRP207" s="10">
        <f>varoventtiili_koestus_kuva.description</f>
        <v>0</v>
      </c>
      <c r="DRQ207" s="10">
        <f>varoventtiili_koestus_kuva.description</f>
        <v>0</v>
      </c>
      <c r="DRR207" s="10">
        <f>varoventtiili_koestus_kuva.description</f>
        <v>0</v>
      </c>
      <c r="DRS207" s="10">
        <f>varoventtiili_koestus_kuva.description</f>
        <v>0</v>
      </c>
      <c r="DRT207" s="10">
        <f>varoventtiili_koestus_kuva.description</f>
        <v>0</v>
      </c>
      <c r="DRU207" s="10">
        <f>varoventtiili_koestus_kuva.description</f>
        <v>0</v>
      </c>
      <c r="DRV207" s="10">
        <f>varoventtiili_koestus_kuva.description</f>
        <v>0</v>
      </c>
      <c r="DRW207" s="10">
        <f>varoventtiili_koestus_kuva.description</f>
        <v>0</v>
      </c>
      <c r="DRX207" s="10">
        <f>varoventtiili_koestus_kuva.description</f>
        <v>0</v>
      </c>
      <c r="DRY207" s="10">
        <f>varoventtiili_koestus_kuva.description</f>
        <v>0</v>
      </c>
      <c r="DRZ207" s="10">
        <f>varoventtiili_koestus_kuva.description</f>
        <v>0</v>
      </c>
      <c r="DSA207" s="10">
        <f>varoventtiili_koestus_kuva.description</f>
        <v>0</v>
      </c>
      <c r="DSB207" s="10">
        <f>varoventtiili_koestus_kuva.description</f>
        <v>0</v>
      </c>
      <c r="DSC207" s="10">
        <f>varoventtiili_koestus_kuva.description</f>
        <v>0</v>
      </c>
      <c r="DSD207" s="10">
        <f>varoventtiili_koestus_kuva.description</f>
        <v>0</v>
      </c>
      <c r="DSE207" s="10">
        <f>varoventtiili_koestus_kuva.description</f>
        <v>0</v>
      </c>
      <c r="DSF207" s="10">
        <f>varoventtiili_koestus_kuva.description</f>
        <v>0</v>
      </c>
      <c r="DSG207" s="10">
        <f>varoventtiili_koestus_kuva.description</f>
        <v>0</v>
      </c>
      <c r="DSH207" s="10">
        <f>varoventtiili_koestus_kuva.description</f>
        <v>0</v>
      </c>
      <c r="DSI207" s="10">
        <f>varoventtiili_koestus_kuva.description</f>
        <v>0</v>
      </c>
      <c r="DSJ207" s="10">
        <f>varoventtiili_koestus_kuva.description</f>
        <v>0</v>
      </c>
      <c r="DSK207" s="10">
        <f>varoventtiili_koestus_kuva.description</f>
        <v>0</v>
      </c>
      <c r="DSL207" s="10">
        <f>varoventtiili_koestus_kuva.description</f>
        <v>0</v>
      </c>
      <c r="DSM207" s="10">
        <f>varoventtiili_koestus_kuva.description</f>
        <v>0</v>
      </c>
      <c r="DSN207" s="10">
        <f>varoventtiili_koestus_kuva.description</f>
        <v>0</v>
      </c>
      <c r="DSO207" s="10">
        <f>varoventtiili_koestus_kuva.description</f>
        <v>0</v>
      </c>
      <c r="DSP207" s="10">
        <f>varoventtiili_koestus_kuva.description</f>
        <v>0</v>
      </c>
      <c r="DSQ207" s="10">
        <f>varoventtiili_koestus_kuva.description</f>
        <v>0</v>
      </c>
      <c r="DSR207" s="10">
        <f>varoventtiili_koestus_kuva.description</f>
        <v>0</v>
      </c>
      <c r="DSS207" s="10">
        <f>varoventtiili_koestus_kuva.description</f>
        <v>0</v>
      </c>
      <c r="DST207" s="10">
        <f>varoventtiili_koestus_kuva.description</f>
        <v>0</v>
      </c>
      <c r="DSU207" s="10">
        <f>varoventtiili_koestus_kuva.description</f>
        <v>0</v>
      </c>
      <c r="DSV207" s="10">
        <f>varoventtiili_koestus_kuva.description</f>
        <v>0</v>
      </c>
      <c r="DSW207" s="10">
        <f>varoventtiili_koestus_kuva.description</f>
        <v>0</v>
      </c>
      <c r="DSX207" s="10">
        <f>varoventtiili_koestus_kuva.description</f>
        <v>0</v>
      </c>
      <c r="DSY207" s="10">
        <f>varoventtiili_koestus_kuva.description</f>
        <v>0</v>
      </c>
      <c r="DSZ207" s="10">
        <f>varoventtiili_koestus_kuva.description</f>
        <v>0</v>
      </c>
      <c r="DTA207" s="10">
        <f>varoventtiili_koestus_kuva.description</f>
        <v>0</v>
      </c>
      <c r="DTB207" s="10">
        <f>varoventtiili_koestus_kuva.description</f>
        <v>0</v>
      </c>
      <c r="DTC207" s="10">
        <f>varoventtiili_koestus_kuva.description</f>
        <v>0</v>
      </c>
      <c r="DTD207" s="10">
        <f>varoventtiili_koestus_kuva.description</f>
        <v>0</v>
      </c>
      <c r="DTE207" s="10">
        <f>varoventtiili_koestus_kuva.description</f>
        <v>0</v>
      </c>
      <c r="DTF207" s="10">
        <f>varoventtiili_koestus_kuva.description</f>
        <v>0</v>
      </c>
      <c r="DTG207" s="10">
        <f>varoventtiili_koestus_kuva.description</f>
        <v>0</v>
      </c>
      <c r="DTH207" s="10">
        <f>varoventtiili_koestus_kuva.description</f>
        <v>0</v>
      </c>
      <c r="DTI207" s="10">
        <f>varoventtiili_koestus_kuva.description</f>
        <v>0</v>
      </c>
      <c r="DTJ207" s="10">
        <f>varoventtiili_koestus_kuva.description</f>
        <v>0</v>
      </c>
      <c r="DTK207" s="10">
        <f>varoventtiili_koestus_kuva.description</f>
        <v>0</v>
      </c>
      <c r="DTL207" s="10">
        <f>varoventtiili_koestus_kuva.description</f>
        <v>0</v>
      </c>
      <c r="DTM207" s="10">
        <f>varoventtiili_koestus_kuva.description</f>
        <v>0</v>
      </c>
      <c r="DTN207" s="10">
        <f>varoventtiili_koestus_kuva.description</f>
        <v>0</v>
      </c>
      <c r="DTO207" s="10">
        <f>varoventtiili_koestus_kuva.description</f>
        <v>0</v>
      </c>
      <c r="DTP207" s="10">
        <f>varoventtiili_koestus_kuva.description</f>
        <v>0</v>
      </c>
      <c r="DTQ207" s="10">
        <f>varoventtiili_koestus_kuva.description</f>
        <v>0</v>
      </c>
      <c r="DTR207" s="10">
        <f>varoventtiili_koestus_kuva.description</f>
        <v>0</v>
      </c>
      <c r="DTS207" s="10">
        <f>varoventtiili_koestus_kuva.description</f>
        <v>0</v>
      </c>
      <c r="DTT207" s="10">
        <f>varoventtiili_koestus_kuva.description</f>
        <v>0</v>
      </c>
      <c r="DTU207" s="10">
        <f>varoventtiili_koestus_kuva.description</f>
        <v>0</v>
      </c>
      <c r="DTV207" s="10">
        <f>varoventtiili_koestus_kuva.description</f>
        <v>0</v>
      </c>
      <c r="DTW207" s="10">
        <f>varoventtiili_koestus_kuva.description</f>
        <v>0</v>
      </c>
      <c r="DTX207" s="10">
        <f>varoventtiili_koestus_kuva.description</f>
        <v>0</v>
      </c>
      <c r="DTY207" s="10">
        <f>varoventtiili_koestus_kuva.description</f>
        <v>0</v>
      </c>
      <c r="DTZ207" s="10">
        <f>varoventtiili_koestus_kuva.description</f>
        <v>0</v>
      </c>
      <c r="DUA207" s="10">
        <f>varoventtiili_koestus_kuva.description</f>
        <v>0</v>
      </c>
      <c r="DUB207" s="10">
        <f>varoventtiili_koestus_kuva.description</f>
        <v>0</v>
      </c>
      <c r="DUC207" s="10">
        <f>varoventtiili_koestus_kuva.description</f>
        <v>0</v>
      </c>
      <c r="DUD207" s="10">
        <f>varoventtiili_koestus_kuva.description</f>
        <v>0</v>
      </c>
      <c r="DUE207" s="10">
        <f>varoventtiili_koestus_kuva.description</f>
        <v>0</v>
      </c>
      <c r="DUF207" s="10">
        <f>varoventtiili_koestus_kuva.description</f>
        <v>0</v>
      </c>
      <c r="DUG207" s="10">
        <f>varoventtiili_koestus_kuva.description</f>
        <v>0</v>
      </c>
      <c r="DUH207" s="10">
        <f>varoventtiili_koestus_kuva.description</f>
        <v>0</v>
      </c>
      <c r="DUI207" s="10">
        <f>varoventtiili_koestus_kuva.description</f>
        <v>0</v>
      </c>
      <c r="DUJ207" s="10">
        <f>varoventtiili_koestus_kuva.description</f>
        <v>0</v>
      </c>
      <c r="DUK207" s="10">
        <f>varoventtiili_koestus_kuva.description</f>
        <v>0</v>
      </c>
      <c r="DUL207" s="10">
        <f>varoventtiili_koestus_kuva.description</f>
        <v>0</v>
      </c>
      <c r="DUM207" s="10">
        <f>varoventtiili_koestus_kuva.description</f>
        <v>0</v>
      </c>
      <c r="DUN207" s="10">
        <f>varoventtiili_koestus_kuva.description</f>
        <v>0</v>
      </c>
      <c r="DUO207" s="10">
        <f>varoventtiili_koestus_kuva.description</f>
        <v>0</v>
      </c>
      <c r="DUP207" s="10">
        <f>varoventtiili_koestus_kuva.description</f>
        <v>0</v>
      </c>
      <c r="DUQ207" s="10">
        <f>varoventtiili_koestus_kuva.description</f>
        <v>0</v>
      </c>
      <c r="DUR207" s="10">
        <f>varoventtiili_koestus_kuva.description</f>
        <v>0</v>
      </c>
      <c r="DUS207" s="10">
        <f>varoventtiili_koestus_kuva.description</f>
        <v>0</v>
      </c>
      <c r="DUT207" s="10">
        <f>varoventtiili_koestus_kuva.description</f>
        <v>0</v>
      </c>
      <c r="DUU207" s="10">
        <f>varoventtiili_koestus_kuva.description</f>
        <v>0</v>
      </c>
      <c r="DUV207" s="10">
        <f>varoventtiili_koestus_kuva.description</f>
        <v>0</v>
      </c>
      <c r="DUW207" s="10">
        <f>varoventtiili_koestus_kuva.description</f>
        <v>0</v>
      </c>
      <c r="DUX207" s="10">
        <f>varoventtiili_koestus_kuva.description</f>
        <v>0</v>
      </c>
      <c r="DUY207" s="10">
        <f>varoventtiili_koestus_kuva.description</f>
        <v>0</v>
      </c>
      <c r="DUZ207" s="10">
        <f>varoventtiili_koestus_kuva.description</f>
        <v>0</v>
      </c>
      <c r="DVA207" s="10">
        <f>varoventtiili_koestus_kuva.description</f>
        <v>0</v>
      </c>
      <c r="DVB207" s="10">
        <f>varoventtiili_koestus_kuva.description</f>
        <v>0</v>
      </c>
      <c r="DVC207" s="10">
        <f>varoventtiili_koestus_kuva.description</f>
        <v>0</v>
      </c>
      <c r="DVD207" s="10">
        <f>varoventtiili_koestus_kuva.description</f>
        <v>0</v>
      </c>
      <c r="DVE207" s="10">
        <f>varoventtiili_koestus_kuva.description</f>
        <v>0</v>
      </c>
      <c r="DVF207" s="10">
        <f>varoventtiili_koestus_kuva.description</f>
        <v>0</v>
      </c>
      <c r="DVG207" s="10">
        <f>varoventtiili_koestus_kuva.description</f>
        <v>0</v>
      </c>
      <c r="DVH207" s="10">
        <f>varoventtiili_koestus_kuva.description</f>
        <v>0</v>
      </c>
      <c r="DVI207" s="10">
        <f>varoventtiili_koestus_kuva.description</f>
        <v>0</v>
      </c>
      <c r="DVJ207" s="10">
        <f>varoventtiili_koestus_kuva.description</f>
        <v>0</v>
      </c>
      <c r="DVK207" s="10">
        <f>varoventtiili_koestus_kuva.description</f>
        <v>0</v>
      </c>
      <c r="DVL207" s="10">
        <f>varoventtiili_koestus_kuva.description</f>
        <v>0</v>
      </c>
      <c r="DVM207" s="10">
        <f>varoventtiili_koestus_kuva.description</f>
        <v>0</v>
      </c>
      <c r="DVN207" s="10">
        <f>varoventtiili_koestus_kuva.description</f>
        <v>0</v>
      </c>
      <c r="DVO207" s="10">
        <f>varoventtiili_koestus_kuva.description</f>
        <v>0</v>
      </c>
      <c r="DVP207" s="10">
        <f>varoventtiili_koestus_kuva.description</f>
        <v>0</v>
      </c>
      <c r="DVQ207" s="10">
        <f>varoventtiili_koestus_kuva.description</f>
        <v>0</v>
      </c>
      <c r="DVR207" s="10">
        <f>varoventtiili_koestus_kuva.description</f>
        <v>0</v>
      </c>
      <c r="DVS207" s="10">
        <f>varoventtiili_koestus_kuva.description</f>
        <v>0</v>
      </c>
      <c r="DVT207" s="10">
        <f>varoventtiili_koestus_kuva.description</f>
        <v>0</v>
      </c>
      <c r="DVU207" s="10">
        <f>varoventtiili_koestus_kuva.description</f>
        <v>0</v>
      </c>
      <c r="DVV207" s="10">
        <f>varoventtiili_koestus_kuva.description</f>
        <v>0</v>
      </c>
      <c r="DVW207" s="10">
        <f>varoventtiili_koestus_kuva.description</f>
        <v>0</v>
      </c>
      <c r="DVX207" s="10">
        <f>varoventtiili_koestus_kuva.description</f>
        <v>0</v>
      </c>
      <c r="DVY207" s="10">
        <f>varoventtiili_koestus_kuva.description</f>
        <v>0</v>
      </c>
      <c r="DVZ207" s="10">
        <f>varoventtiili_koestus_kuva.description</f>
        <v>0</v>
      </c>
      <c r="DWA207" s="10">
        <f>varoventtiili_koestus_kuva.description</f>
        <v>0</v>
      </c>
      <c r="DWB207" s="10">
        <f>varoventtiili_koestus_kuva.description</f>
        <v>0</v>
      </c>
      <c r="DWC207" s="10">
        <f>varoventtiili_koestus_kuva.description</f>
        <v>0</v>
      </c>
      <c r="DWD207" s="10">
        <f>varoventtiili_koestus_kuva.description</f>
        <v>0</v>
      </c>
      <c r="DWE207" s="10">
        <f>varoventtiili_koestus_kuva.description</f>
        <v>0</v>
      </c>
      <c r="DWF207" s="10">
        <f>varoventtiili_koestus_kuva.description</f>
        <v>0</v>
      </c>
      <c r="DWG207" s="10">
        <f>varoventtiili_koestus_kuva.description</f>
        <v>0</v>
      </c>
      <c r="DWH207" s="10">
        <f>varoventtiili_koestus_kuva.description</f>
        <v>0</v>
      </c>
      <c r="DWI207" s="10">
        <f>varoventtiili_koestus_kuva.description</f>
        <v>0</v>
      </c>
      <c r="DWJ207" s="10">
        <f>varoventtiili_koestus_kuva.description</f>
        <v>0</v>
      </c>
      <c r="DWK207" s="10">
        <f>varoventtiili_koestus_kuva.description</f>
        <v>0</v>
      </c>
      <c r="DWL207" s="10">
        <f>varoventtiili_koestus_kuva.description</f>
        <v>0</v>
      </c>
      <c r="DWM207" s="10">
        <f>varoventtiili_koestus_kuva.description</f>
        <v>0</v>
      </c>
      <c r="DWN207" s="10">
        <f>varoventtiili_koestus_kuva.description</f>
        <v>0</v>
      </c>
      <c r="DWO207" s="10">
        <f>varoventtiili_koestus_kuva.description</f>
        <v>0</v>
      </c>
      <c r="DWP207" s="10">
        <f>varoventtiili_koestus_kuva.description</f>
        <v>0</v>
      </c>
      <c r="DWQ207" s="10">
        <f>varoventtiili_koestus_kuva.description</f>
        <v>0</v>
      </c>
      <c r="DWR207" s="10">
        <f>varoventtiili_koestus_kuva.description</f>
        <v>0</v>
      </c>
      <c r="DWS207" s="10">
        <f>varoventtiili_koestus_kuva.description</f>
        <v>0</v>
      </c>
      <c r="DWT207" s="10">
        <f>varoventtiili_koestus_kuva.description</f>
        <v>0</v>
      </c>
      <c r="DWU207" s="10">
        <f>varoventtiili_koestus_kuva.description</f>
        <v>0</v>
      </c>
      <c r="DWV207" s="10">
        <f>varoventtiili_koestus_kuva.description</f>
        <v>0</v>
      </c>
      <c r="DWW207" s="10">
        <f>varoventtiili_koestus_kuva.description</f>
        <v>0</v>
      </c>
      <c r="DWX207" s="10">
        <f>varoventtiili_koestus_kuva.description</f>
        <v>0</v>
      </c>
      <c r="DWY207" s="10">
        <f>varoventtiili_koestus_kuva.description</f>
        <v>0</v>
      </c>
      <c r="DWZ207" s="10">
        <f>varoventtiili_koestus_kuva.description</f>
        <v>0</v>
      </c>
      <c r="DXA207" s="10">
        <f>varoventtiili_koestus_kuva.description</f>
        <v>0</v>
      </c>
      <c r="DXB207" s="10">
        <f>varoventtiili_koestus_kuva.description</f>
        <v>0</v>
      </c>
      <c r="DXC207" s="10">
        <f>varoventtiili_koestus_kuva.description</f>
        <v>0</v>
      </c>
      <c r="DXD207" s="10">
        <f>varoventtiili_koestus_kuva.description</f>
        <v>0</v>
      </c>
      <c r="DXE207" s="10">
        <f>varoventtiili_koestus_kuva.description</f>
        <v>0</v>
      </c>
      <c r="DXF207" s="10">
        <f>varoventtiili_koestus_kuva.description</f>
        <v>0</v>
      </c>
      <c r="DXG207" s="10">
        <f>varoventtiili_koestus_kuva.description</f>
        <v>0</v>
      </c>
      <c r="DXH207" s="10">
        <f>varoventtiili_koestus_kuva.description</f>
        <v>0</v>
      </c>
      <c r="DXI207" s="10">
        <f>varoventtiili_koestus_kuva.description</f>
        <v>0</v>
      </c>
      <c r="DXJ207" s="10">
        <f>varoventtiili_koestus_kuva.description</f>
        <v>0</v>
      </c>
      <c r="DXK207" s="10">
        <f>varoventtiili_koestus_kuva.description</f>
        <v>0</v>
      </c>
      <c r="DXL207" s="10">
        <f>varoventtiili_koestus_kuva.description</f>
        <v>0</v>
      </c>
      <c r="DXM207" s="10">
        <f>varoventtiili_koestus_kuva.description</f>
        <v>0</v>
      </c>
      <c r="DXN207" s="10">
        <f>varoventtiili_koestus_kuva.description</f>
        <v>0</v>
      </c>
      <c r="DXO207" s="10">
        <f>varoventtiili_koestus_kuva.description</f>
        <v>0</v>
      </c>
      <c r="DXP207" s="10">
        <f>varoventtiili_koestus_kuva.description</f>
        <v>0</v>
      </c>
      <c r="DXQ207" s="10">
        <f>varoventtiili_koestus_kuva.description</f>
        <v>0</v>
      </c>
      <c r="DXR207" s="10">
        <f>varoventtiili_koestus_kuva.description</f>
        <v>0</v>
      </c>
      <c r="DXS207" s="10">
        <f>varoventtiili_koestus_kuva.description</f>
        <v>0</v>
      </c>
      <c r="DXT207" s="10">
        <f>varoventtiili_koestus_kuva.description</f>
        <v>0</v>
      </c>
      <c r="DXU207" s="10">
        <f>varoventtiili_koestus_kuva.description</f>
        <v>0</v>
      </c>
      <c r="DXV207" s="10">
        <f>varoventtiili_koestus_kuva.description</f>
        <v>0</v>
      </c>
      <c r="DXW207" s="10">
        <f>varoventtiili_koestus_kuva.description</f>
        <v>0</v>
      </c>
      <c r="DXX207" s="10">
        <f>varoventtiili_koestus_kuva.description</f>
        <v>0</v>
      </c>
      <c r="DXY207" s="10">
        <f>varoventtiili_koestus_kuva.description</f>
        <v>0</v>
      </c>
      <c r="DXZ207" s="10">
        <f>varoventtiili_koestus_kuva.description</f>
        <v>0</v>
      </c>
      <c r="DYA207" s="10">
        <f>varoventtiili_koestus_kuva.description</f>
        <v>0</v>
      </c>
      <c r="DYB207" s="10">
        <f>varoventtiili_koestus_kuva.description</f>
        <v>0</v>
      </c>
      <c r="DYC207" s="10">
        <f>varoventtiili_koestus_kuva.description</f>
        <v>0</v>
      </c>
      <c r="DYD207" s="10">
        <f>varoventtiili_koestus_kuva.description</f>
        <v>0</v>
      </c>
      <c r="DYE207" s="10">
        <f>varoventtiili_koestus_kuva.description</f>
        <v>0</v>
      </c>
      <c r="DYF207" s="10">
        <f>varoventtiili_koestus_kuva.description</f>
        <v>0</v>
      </c>
      <c r="DYG207" s="10">
        <f>varoventtiili_koestus_kuva.description</f>
        <v>0</v>
      </c>
      <c r="DYH207" s="10">
        <f>varoventtiili_koestus_kuva.description</f>
        <v>0</v>
      </c>
      <c r="DYI207" s="10">
        <f>varoventtiili_koestus_kuva.description</f>
        <v>0</v>
      </c>
      <c r="DYJ207" s="10">
        <f>varoventtiili_koestus_kuva.description</f>
        <v>0</v>
      </c>
      <c r="DYK207" s="10">
        <f>varoventtiili_koestus_kuva.description</f>
        <v>0</v>
      </c>
      <c r="DYL207" s="10">
        <f>varoventtiili_koestus_kuva.description</f>
        <v>0</v>
      </c>
      <c r="DYM207" s="10">
        <f>varoventtiili_koestus_kuva.description</f>
        <v>0</v>
      </c>
      <c r="DYN207" s="10">
        <f>varoventtiili_koestus_kuva.description</f>
        <v>0</v>
      </c>
      <c r="DYO207" s="10">
        <f>varoventtiili_koestus_kuva.description</f>
        <v>0</v>
      </c>
      <c r="DYP207" s="10">
        <f>varoventtiili_koestus_kuva.description</f>
        <v>0</v>
      </c>
      <c r="DYQ207" s="10">
        <f>varoventtiili_koestus_kuva.description</f>
        <v>0</v>
      </c>
      <c r="DYR207" s="10">
        <f>varoventtiili_koestus_kuva.description</f>
        <v>0</v>
      </c>
      <c r="DYS207" s="10">
        <f>varoventtiili_koestus_kuva.description</f>
        <v>0</v>
      </c>
      <c r="DYT207" s="10">
        <f>varoventtiili_koestus_kuva.description</f>
        <v>0</v>
      </c>
      <c r="DYU207" s="10">
        <f>varoventtiili_koestus_kuva.description</f>
        <v>0</v>
      </c>
      <c r="DYV207" s="10">
        <f>varoventtiili_koestus_kuva.description</f>
        <v>0</v>
      </c>
      <c r="DYW207" s="10">
        <f>varoventtiili_koestus_kuva.description</f>
        <v>0</v>
      </c>
      <c r="DYX207" s="10">
        <f>varoventtiili_koestus_kuva.description</f>
        <v>0</v>
      </c>
      <c r="DYY207" s="10">
        <f>varoventtiili_koestus_kuva.description</f>
        <v>0</v>
      </c>
      <c r="DYZ207" s="10">
        <f>varoventtiili_koestus_kuva.description</f>
        <v>0</v>
      </c>
      <c r="DZA207" s="10">
        <f>varoventtiili_koestus_kuva.description</f>
        <v>0</v>
      </c>
      <c r="DZB207" s="10">
        <f>varoventtiili_koestus_kuva.description</f>
        <v>0</v>
      </c>
      <c r="DZC207" s="10">
        <f>varoventtiili_koestus_kuva.description</f>
        <v>0</v>
      </c>
      <c r="DZD207" s="10">
        <f>varoventtiili_koestus_kuva.description</f>
        <v>0</v>
      </c>
      <c r="DZE207" s="10">
        <f>varoventtiili_koestus_kuva.description</f>
        <v>0</v>
      </c>
      <c r="DZF207" s="10">
        <f>varoventtiili_koestus_kuva.description</f>
        <v>0</v>
      </c>
      <c r="DZG207" s="10">
        <f>varoventtiili_koestus_kuva.description</f>
        <v>0</v>
      </c>
      <c r="DZH207" s="10">
        <f>varoventtiili_koestus_kuva.description</f>
        <v>0</v>
      </c>
      <c r="DZI207" s="10">
        <f>varoventtiili_koestus_kuva.description</f>
        <v>0</v>
      </c>
      <c r="DZJ207" s="10">
        <f>varoventtiili_koestus_kuva.description</f>
        <v>0</v>
      </c>
      <c r="DZK207" s="10">
        <f>varoventtiili_koestus_kuva.description</f>
        <v>0</v>
      </c>
      <c r="DZL207" s="10">
        <f>varoventtiili_koestus_kuva.description</f>
        <v>0</v>
      </c>
      <c r="DZM207" s="10">
        <f>varoventtiili_koestus_kuva.description</f>
        <v>0</v>
      </c>
      <c r="DZN207" s="10">
        <f>varoventtiili_koestus_kuva.description</f>
        <v>0</v>
      </c>
      <c r="DZO207" s="10">
        <f>varoventtiili_koestus_kuva.description</f>
        <v>0</v>
      </c>
      <c r="DZP207" s="10">
        <f>varoventtiili_koestus_kuva.description</f>
        <v>0</v>
      </c>
      <c r="DZQ207" s="10">
        <f>varoventtiili_koestus_kuva.description</f>
        <v>0</v>
      </c>
      <c r="DZR207" s="10">
        <f>varoventtiili_koestus_kuva.description</f>
        <v>0</v>
      </c>
      <c r="DZS207" s="10">
        <f>varoventtiili_koestus_kuva.description</f>
        <v>0</v>
      </c>
      <c r="DZT207" s="10">
        <f>varoventtiili_koestus_kuva.description</f>
        <v>0</v>
      </c>
      <c r="DZU207" s="10">
        <f>varoventtiili_koestus_kuva.description</f>
        <v>0</v>
      </c>
      <c r="DZV207" s="10">
        <f>varoventtiili_koestus_kuva.description</f>
        <v>0</v>
      </c>
      <c r="DZW207" s="10">
        <f>varoventtiili_koestus_kuva.description</f>
        <v>0</v>
      </c>
      <c r="DZX207" s="10">
        <f>varoventtiili_koestus_kuva.description</f>
        <v>0</v>
      </c>
      <c r="DZY207" s="10">
        <f>varoventtiili_koestus_kuva.description</f>
        <v>0</v>
      </c>
      <c r="DZZ207" s="10">
        <f>varoventtiili_koestus_kuva.description</f>
        <v>0</v>
      </c>
      <c r="EAA207" s="10">
        <f>varoventtiili_koestus_kuva.description</f>
        <v>0</v>
      </c>
      <c r="EAB207" s="10">
        <f>varoventtiili_koestus_kuva.description</f>
        <v>0</v>
      </c>
      <c r="EAC207" s="10">
        <f>varoventtiili_koestus_kuva.description</f>
        <v>0</v>
      </c>
      <c r="EAD207" s="10">
        <f>varoventtiili_koestus_kuva.description</f>
        <v>0</v>
      </c>
      <c r="EAE207" s="10">
        <f>varoventtiili_koestus_kuva.description</f>
        <v>0</v>
      </c>
      <c r="EAF207" s="10">
        <f>varoventtiili_koestus_kuva.description</f>
        <v>0</v>
      </c>
      <c r="EAG207" s="10">
        <f>varoventtiili_koestus_kuva.description</f>
        <v>0</v>
      </c>
      <c r="EAH207" s="10">
        <f>varoventtiili_koestus_kuva.description</f>
        <v>0</v>
      </c>
      <c r="EAI207" s="10">
        <f>varoventtiili_koestus_kuva.description</f>
        <v>0</v>
      </c>
      <c r="EAJ207" s="10">
        <f>varoventtiili_koestus_kuva.description</f>
        <v>0</v>
      </c>
      <c r="EAK207" s="10">
        <f>varoventtiili_koestus_kuva.description</f>
        <v>0</v>
      </c>
      <c r="EAL207" s="10">
        <f>varoventtiili_koestus_kuva.description</f>
        <v>0</v>
      </c>
      <c r="EAM207" s="10">
        <f>varoventtiili_koestus_kuva.description</f>
        <v>0</v>
      </c>
      <c r="EAN207" s="10">
        <f>varoventtiili_koestus_kuva.description</f>
        <v>0</v>
      </c>
      <c r="EAO207" s="10">
        <f>varoventtiili_koestus_kuva.description</f>
        <v>0</v>
      </c>
      <c r="EAP207" s="10">
        <f>varoventtiili_koestus_kuva.description</f>
        <v>0</v>
      </c>
      <c r="EAQ207" s="10">
        <f>varoventtiili_koestus_kuva.description</f>
        <v>0</v>
      </c>
      <c r="EAR207" s="10">
        <f>varoventtiili_koestus_kuva.description</f>
        <v>0</v>
      </c>
      <c r="EAS207" s="10">
        <f>varoventtiili_koestus_kuva.description</f>
        <v>0</v>
      </c>
      <c r="EAT207" s="10">
        <f>varoventtiili_koestus_kuva.description</f>
        <v>0</v>
      </c>
      <c r="EAU207" s="10">
        <f>varoventtiili_koestus_kuva.description</f>
        <v>0</v>
      </c>
      <c r="EAV207" s="10">
        <f>varoventtiili_koestus_kuva.description</f>
        <v>0</v>
      </c>
      <c r="EAW207" s="10">
        <f>varoventtiili_koestus_kuva.description</f>
        <v>0</v>
      </c>
      <c r="EAX207" s="10">
        <f>varoventtiili_koestus_kuva.description</f>
        <v>0</v>
      </c>
      <c r="EAY207" s="10">
        <f>varoventtiili_koestus_kuva.description</f>
        <v>0</v>
      </c>
      <c r="EAZ207" s="10">
        <f>varoventtiili_koestus_kuva.description</f>
        <v>0</v>
      </c>
      <c r="EBA207" s="10">
        <f>varoventtiili_koestus_kuva.description</f>
        <v>0</v>
      </c>
      <c r="EBB207" s="10">
        <f>varoventtiili_koestus_kuva.description</f>
        <v>0</v>
      </c>
      <c r="EBC207" s="10">
        <f>varoventtiili_koestus_kuva.description</f>
        <v>0</v>
      </c>
      <c r="EBD207" s="10">
        <f>varoventtiili_koestus_kuva.description</f>
        <v>0</v>
      </c>
      <c r="EBE207" s="10">
        <f>varoventtiili_koestus_kuva.description</f>
        <v>0</v>
      </c>
      <c r="EBF207" s="10">
        <f>varoventtiili_koestus_kuva.description</f>
        <v>0</v>
      </c>
      <c r="EBG207" s="10">
        <f>varoventtiili_koestus_kuva.description</f>
        <v>0</v>
      </c>
      <c r="EBH207" s="10">
        <f>varoventtiili_koestus_kuva.description</f>
        <v>0</v>
      </c>
      <c r="EBI207" s="10">
        <f>varoventtiili_koestus_kuva.description</f>
        <v>0</v>
      </c>
      <c r="EBJ207" s="10">
        <f>varoventtiili_koestus_kuva.description</f>
        <v>0</v>
      </c>
      <c r="EBK207" s="10">
        <f>varoventtiili_koestus_kuva.description</f>
        <v>0</v>
      </c>
      <c r="EBL207" s="10">
        <f>varoventtiili_koestus_kuva.description</f>
        <v>0</v>
      </c>
      <c r="EBM207" s="10">
        <f>varoventtiili_koestus_kuva.description</f>
        <v>0</v>
      </c>
      <c r="EBN207" s="10">
        <f>varoventtiili_koestus_kuva.description</f>
        <v>0</v>
      </c>
      <c r="EBO207" s="10">
        <f>varoventtiili_koestus_kuva.description</f>
        <v>0</v>
      </c>
      <c r="EBP207" s="10">
        <f>varoventtiili_koestus_kuva.description</f>
        <v>0</v>
      </c>
      <c r="EBQ207" s="10">
        <f>varoventtiili_koestus_kuva.description</f>
        <v>0</v>
      </c>
      <c r="EBR207" s="10">
        <f>varoventtiili_koestus_kuva.description</f>
        <v>0</v>
      </c>
      <c r="EBS207" s="10">
        <f>varoventtiili_koestus_kuva.description</f>
        <v>0</v>
      </c>
      <c r="EBT207" s="10">
        <f>varoventtiili_koestus_kuva.description</f>
        <v>0</v>
      </c>
      <c r="EBU207" s="10">
        <f>varoventtiili_koestus_kuva.description</f>
        <v>0</v>
      </c>
      <c r="EBV207" s="10">
        <f>varoventtiili_koestus_kuva.description</f>
        <v>0</v>
      </c>
      <c r="EBW207" s="10">
        <f>varoventtiili_koestus_kuva.description</f>
        <v>0</v>
      </c>
      <c r="EBX207" s="10">
        <f>varoventtiili_koestus_kuva.description</f>
        <v>0</v>
      </c>
      <c r="EBY207" s="10">
        <f>varoventtiili_koestus_kuva.description</f>
        <v>0</v>
      </c>
      <c r="EBZ207" s="10">
        <f>varoventtiili_koestus_kuva.description</f>
        <v>0</v>
      </c>
      <c r="ECA207" s="10">
        <f>varoventtiili_koestus_kuva.description</f>
        <v>0</v>
      </c>
      <c r="ECB207" s="10">
        <f>varoventtiili_koestus_kuva.description</f>
        <v>0</v>
      </c>
      <c r="ECC207" s="10">
        <f>varoventtiili_koestus_kuva.description</f>
        <v>0</v>
      </c>
      <c r="ECD207" s="10">
        <f>varoventtiili_koestus_kuva.description</f>
        <v>0</v>
      </c>
      <c r="ECE207" s="10">
        <f>varoventtiili_koestus_kuva.description</f>
        <v>0</v>
      </c>
      <c r="ECF207" s="10">
        <f>varoventtiili_koestus_kuva.description</f>
        <v>0</v>
      </c>
      <c r="ECG207" s="10">
        <f>varoventtiili_koestus_kuva.description</f>
        <v>0</v>
      </c>
      <c r="ECH207" s="10">
        <f>varoventtiili_koestus_kuva.description</f>
        <v>0</v>
      </c>
      <c r="ECI207" s="10">
        <f>varoventtiili_koestus_kuva.description</f>
        <v>0</v>
      </c>
      <c r="ECJ207" s="10">
        <f>varoventtiili_koestus_kuva.description</f>
        <v>0</v>
      </c>
      <c r="ECK207" s="10">
        <f>varoventtiili_koestus_kuva.description</f>
        <v>0</v>
      </c>
      <c r="ECL207" s="10">
        <f>varoventtiili_koestus_kuva.description</f>
        <v>0</v>
      </c>
      <c r="ECM207" s="10">
        <f>varoventtiili_koestus_kuva.description</f>
        <v>0</v>
      </c>
      <c r="ECN207" s="10">
        <f>varoventtiili_koestus_kuva.description</f>
        <v>0</v>
      </c>
      <c r="ECO207" s="10">
        <f>varoventtiili_koestus_kuva.description</f>
        <v>0</v>
      </c>
      <c r="ECP207" s="10">
        <f>varoventtiili_koestus_kuva.description</f>
        <v>0</v>
      </c>
      <c r="ECQ207" s="10">
        <f>varoventtiili_koestus_kuva.description</f>
        <v>0</v>
      </c>
      <c r="ECR207" s="10">
        <f>varoventtiili_koestus_kuva.description</f>
        <v>0</v>
      </c>
      <c r="ECS207" s="10">
        <f>varoventtiili_koestus_kuva.description</f>
        <v>0</v>
      </c>
      <c r="ECT207" s="10">
        <f>varoventtiili_koestus_kuva.description</f>
        <v>0</v>
      </c>
      <c r="ECU207" s="10">
        <f>varoventtiili_koestus_kuva.description</f>
        <v>0</v>
      </c>
      <c r="ECV207" s="10">
        <f>varoventtiili_koestus_kuva.description</f>
        <v>0</v>
      </c>
      <c r="ECW207" s="10">
        <f>varoventtiili_koestus_kuva.description</f>
        <v>0</v>
      </c>
      <c r="ECX207" s="10">
        <f>varoventtiili_koestus_kuva.description</f>
        <v>0</v>
      </c>
      <c r="ECY207" s="10">
        <f>varoventtiili_koestus_kuva.description</f>
        <v>0</v>
      </c>
      <c r="ECZ207" s="10">
        <f>varoventtiili_koestus_kuva.description</f>
        <v>0</v>
      </c>
      <c r="EDA207" s="10">
        <f>varoventtiili_koestus_kuva.description</f>
        <v>0</v>
      </c>
      <c r="EDB207" s="10">
        <f>varoventtiili_koestus_kuva.description</f>
        <v>0</v>
      </c>
      <c r="EDC207" s="10">
        <f>varoventtiili_koestus_kuva.description</f>
        <v>0</v>
      </c>
      <c r="EDD207" s="10">
        <f>varoventtiili_koestus_kuva.description</f>
        <v>0</v>
      </c>
      <c r="EDE207" s="10">
        <f>varoventtiili_koestus_kuva.description</f>
        <v>0</v>
      </c>
      <c r="EDF207" s="10">
        <f>varoventtiili_koestus_kuva.description</f>
        <v>0</v>
      </c>
      <c r="EDG207" s="10">
        <f>varoventtiili_koestus_kuva.description</f>
        <v>0</v>
      </c>
      <c r="EDH207" s="10">
        <f>varoventtiili_koestus_kuva.description</f>
        <v>0</v>
      </c>
      <c r="EDI207" s="10">
        <f>varoventtiili_koestus_kuva.description</f>
        <v>0</v>
      </c>
      <c r="EDJ207" s="10">
        <f>varoventtiili_koestus_kuva.description</f>
        <v>0</v>
      </c>
      <c r="EDK207" s="10">
        <f>varoventtiili_koestus_kuva.description</f>
        <v>0</v>
      </c>
      <c r="EDL207" s="10">
        <f>varoventtiili_koestus_kuva.description</f>
        <v>0</v>
      </c>
      <c r="EDM207" s="10">
        <f>varoventtiili_koestus_kuva.description</f>
        <v>0</v>
      </c>
      <c r="EDN207" s="10">
        <f>varoventtiili_koestus_kuva.description</f>
        <v>0</v>
      </c>
      <c r="EDO207" s="10">
        <f>varoventtiili_koestus_kuva.description</f>
        <v>0</v>
      </c>
      <c r="EDP207" s="10">
        <f>varoventtiili_koestus_kuva.description</f>
        <v>0</v>
      </c>
      <c r="EDQ207" s="10">
        <f>varoventtiili_koestus_kuva.description</f>
        <v>0</v>
      </c>
      <c r="EDR207" s="10">
        <f>varoventtiili_koestus_kuva.description</f>
        <v>0</v>
      </c>
      <c r="EDS207" s="10">
        <f>varoventtiili_koestus_kuva.description</f>
        <v>0</v>
      </c>
      <c r="EDT207" s="10">
        <f>varoventtiili_koestus_kuva.description</f>
        <v>0</v>
      </c>
      <c r="EDU207" s="10">
        <f>varoventtiili_koestus_kuva.description</f>
        <v>0</v>
      </c>
      <c r="EDV207" s="10">
        <f>varoventtiili_koestus_kuva.description</f>
        <v>0</v>
      </c>
      <c r="EDW207" s="10">
        <f>varoventtiili_koestus_kuva.description</f>
        <v>0</v>
      </c>
      <c r="EDX207" s="10">
        <f>varoventtiili_koestus_kuva.description</f>
        <v>0</v>
      </c>
      <c r="EDY207" s="10">
        <f>varoventtiili_koestus_kuva.description</f>
        <v>0</v>
      </c>
      <c r="EDZ207" s="10">
        <f>varoventtiili_koestus_kuva.description</f>
        <v>0</v>
      </c>
      <c r="EEA207" s="10">
        <f>varoventtiili_koestus_kuva.description</f>
        <v>0</v>
      </c>
      <c r="EEB207" s="10">
        <f>varoventtiili_koestus_kuva.description</f>
        <v>0</v>
      </c>
      <c r="EEC207" s="10">
        <f>varoventtiili_koestus_kuva.description</f>
        <v>0</v>
      </c>
      <c r="EED207" s="10">
        <f>varoventtiili_koestus_kuva.description</f>
        <v>0</v>
      </c>
      <c r="EEE207" s="10">
        <f>varoventtiili_koestus_kuva.description</f>
        <v>0</v>
      </c>
      <c r="EEF207" s="10">
        <f>varoventtiili_koestus_kuva.description</f>
        <v>0</v>
      </c>
      <c r="EEG207" s="10">
        <f>varoventtiili_koestus_kuva.description</f>
        <v>0</v>
      </c>
      <c r="EEH207" s="10">
        <f>varoventtiili_koestus_kuva.description</f>
        <v>0</v>
      </c>
      <c r="EEI207" s="10">
        <f>varoventtiili_koestus_kuva.description</f>
        <v>0</v>
      </c>
      <c r="EEJ207" s="10">
        <f>varoventtiili_koestus_kuva.description</f>
        <v>0</v>
      </c>
      <c r="EEK207" s="10">
        <f>varoventtiili_koestus_kuva.description</f>
        <v>0</v>
      </c>
      <c r="EEL207" s="10">
        <f>varoventtiili_koestus_kuva.description</f>
        <v>0</v>
      </c>
      <c r="EEM207" s="10">
        <f>varoventtiili_koestus_kuva.description</f>
        <v>0</v>
      </c>
      <c r="EEN207" s="10">
        <f>varoventtiili_koestus_kuva.description</f>
        <v>0</v>
      </c>
      <c r="EEO207" s="10">
        <f>varoventtiili_koestus_kuva.description</f>
        <v>0</v>
      </c>
      <c r="EEP207" s="10">
        <f>varoventtiili_koestus_kuva.description</f>
        <v>0</v>
      </c>
      <c r="EEQ207" s="10">
        <f>varoventtiili_koestus_kuva.description</f>
        <v>0</v>
      </c>
      <c r="EER207" s="10">
        <f>varoventtiili_koestus_kuva.description</f>
        <v>0</v>
      </c>
      <c r="EES207" s="10">
        <f>varoventtiili_koestus_kuva.description</f>
        <v>0</v>
      </c>
      <c r="EET207" s="10">
        <f>varoventtiili_koestus_kuva.description</f>
        <v>0</v>
      </c>
      <c r="EEU207" s="10">
        <f>varoventtiili_koestus_kuva.description</f>
        <v>0</v>
      </c>
      <c r="EEV207" s="10">
        <f>varoventtiili_koestus_kuva.description</f>
        <v>0</v>
      </c>
      <c r="EEW207" s="10">
        <f>varoventtiili_koestus_kuva.description</f>
        <v>0</v>
      </c>
      <c r="EEX207" s="10">
        <f>varoventtiili_koestus_kuva.description</f>
        <v>0</v>
      </c>
      <c r="EEY207" s="10">
        <f>varoventtiili_koestus_kuva.description</f>
        <v>0</v>
      </c>
      <c r="EEZ207" s="10">
        <f>varoventtiili_koestus_kuva.description</f>
        <v>0</v>
      </c>
      <c r="EFA207" s="10">
        <f>varoventtiili_koestus_kuva.description</f>
        <v>0</v>
      </c>
      <c r="EFB207" s="10">
        <f>varoventtiili_koestus_kuva.description</f>
        <v>0</v>
      </c>
      <c r="EFC207" s="10">
        <f>varoventtiili_koestus_kuva.description</f>
        <v>0</v>
      </c>
      <c r="EFD207" s="10">
        <f>varoventtiili_koestus_kuva.description</f>
        <v>0</v>
      </c>
      <c r="EFE207" s="10">
        <f>varoventtiili_koestus_kuva.description</f>
        <v>0</v>
      </c>
      <c r="EFF207" s="10">
        <f>varoventtiili_koestus_kuva.description</f>
        <v>0</v>
      </c>
      <c r="EFG207" s="10">
        <f>varoventtiili_koestus_kuva.description</f>
        <v>0</v>
      </c>
      <c r="EFH207" s="10">
        <f>varoventtiili_koestus_kuva.description</f>
        <v>0</v>
      </c>
      <c r="EFI207" s="10">
        <f>varoventtiili_koestus_kuva.description</f>
        <v>0</v>
      </c>
      <c r="EFJ207" s="10">
        <f>varoventtiili_koestus_kuva.description</f>
        <v>0</v>
      </c>
      <c r="EFK207" s="10">
        <f>varoventtiili_koestus_kuva.description</f>
        <v>0</v>
      </c>
      <c r="EFL207" s="10">
        <f>varoventtiili_koestus_kuva.description</f>
        <v>0</v>
      </c>
      <c r="EFM207" s="10">
        <f>varoventtiili_koestus_kuva.description</f>
        <v>0</v>
      </c>
      <c r="EFN207" s="10">
        <f>varoventtiili_koestus_kuva.description</f>
        <v>0</v>
      </c>
      <c r="EFO207" s="10">
        <f>varoventtiili_koestus_kuva.description</f>
        <v>0</v>
      </c>
      <c r="EFP207" s="10">
        <f>varoventtiili_koestus_kuva.description</f>
        <v>0</v>
      </c>
      <c r="EFQ207" s="10">
        <f>varoventtiili_koestus_kuva.description</f>
        <v>0</v>
      </c>
      <c r="EFR207" s="10">
        <f>varoventtiili_koestus_kuva.description</f>
        <v>0</v>
      </c>
      <c r="EFS207" s="10">
        <f>varoventtiili_koestus_kuva.description</f>
        <v>0</v>
      </c>
      <c r="EFT207" s="10">
        <f>varoventtiili_koestus_kuva.description</f>
        <v>0</v>
      </c>
      <c r="EFU207" s="10">
        <f>varoventtiili_koestus_kuva.description</f>
        <v>0</v>
      </c>
      <c r="EFV207" s="10">
        <f>varoventtiili_koestus_kuva.description</f>
        <v>0</v>
      </c>
      <c r="EFW207" s="10">
        <f>varoventtiili_koestus_kuva.description</f>
        <v>0</v>
      </c>
      <c r="EFX207" s="10">
        <f>varoventtiili_koestus_kuva.description</f>
        <v>0</v>
      </c>
      <c r="EFY207" s="10">
        <f>varoventtiili_koestus_kuva.description</f>
        <v>0</v>
      </c>
      <c r="EFZ207" s="10">
        <f>varoventtiili_koestus_kuva.description</f>
        <v>0</v>
      </c>
      <c r="EGA207" s="10">
        <f>varoventtiili_koestus_kuva.description</f>
        <v>0</v>
      </c>
      <c r="EGB207" s="10">
        <f>varoventtiili_koestus_kuva.description</f>
        <v>0</v>
      </c>
      <c r="EGC207" s="10">
        <f>varoventtiili_koestus_kuva.description</f>
        <v>0</v>
      </c>
      <c r="EGD207" s="10">
        <f>varoventtiili_koestus_kuva.description</f>
        <v>0</v>
      </c>
      <c r="EGE207" s="10">
        <f>varoventtiili_koestus_kuva.description</f>
        <v>0</v>
      </c>
      <c r="EGF207" s="10">
        <f>varoventtiili_koestus_kuva.description</f>
        <v>0</v>
      </c>
      <c r="EGG207" s="10">
        <f>varoventtiili_koestus_kuva.description</f>
        <v>0</v>
      </c>
      <c r="EGH207" s="10">
        <f>varoventtiili_koestus_kuva.description</f>
        <v>0</v>
      </c>
      <c r="EGI207" s="10">
        <f>varoventtiili_koestus_kuva.description</f>
        <v>0</v>
      </c>
      <c r="EGJ207" s="10">
        <f>varoventtiili_koestus_kuva.description</f>
        <v>0</v>
      </c>
      <c r="EGK207" s="10">
        <f>varoventtiili_koestus_kuva.description</f>
        <v>0</v>
      </c>
      <c r="EGL207" s="10">
        <f>varoventtiili_koestus_kuva.description</f>
        <v>0</v>
      </c>
      <c r="EGM207" s="10">
        <f>varoventtiili_koestus_kuva.description</f>
        <v>0</v>
      </c>
      <c r="EGN207" s="10">
        <f>varoventtiili_koestus_kuva.description</f>
        <v>0</v>
      </c>
      <c r="EGO207" s="10">
        <f>varoventtiili_koestus_kuva.description</f>
        <v>0</v>
      </c>
      <c r="EGP207" s="10">
        <f>varoventtiili_koestus_kuva.description</f>
        <v>0</v>
      </c>
      <c r="EGQ207" s="10">
        <f>varoventtiili_koestus_kuva.description</f>
        <v>0</v>
      </c>
      <c r="EGR207" s="10">
        <f>varoventtiili_koestus_kuva.description</f>
        <v>0</v>
      </c>
      <c r="EGS207" s="10">
        <f>varoventtiili_koestus_kuva.description</f>
        <v>0</v>
      </c>
      <c r="EGT207" s="10">
        <f>varoventtiili_koestus_kuva.description</f>
        <v>0</v>
      </c>
      <c r="EGU207" s="10">
        <f>varoventtiili_koestus_kuva.description</f>
        <v>0</v>
      </c>
      <c r="EGV207" s="10">
        <f>varoventtiili_koestus_kuva.description</f>
        <v>0</v>
      </c>
      <c r="EGW207" s="10">
        <f>varoventtiili_koestus_kuva.description</f>
        <v>0</v>
      </c>
      <c r="EGX207" s="10">
        <f>varoventtiili_koestus_kuva.description</f>
        <v>0</v>
      </c>
      <c r="EGY207" s="10">
        <f>varoventtiili_koestus_kuva.description</f>
        <v>0</v>
      </c>
      <c r="EGZ207" s="10">
        <f>varoventtiili_koestus_kuva.description</f>
        <v>0</v>
      </c>
      <c r="EHA207" s="10">
        <f>varoventtiili_koestus_kuva.description</f>
        <v>0</v>
      </c>
      <c r="EHB207" s="10">
        <f>varoventtiili_koestus_kuva.description</f>
        <v>0</v>
      </c>
      <c r="EHC207" s="10">
        <f>varoventtiili_koestus_kuva.description</f>
        <v>0</v>
      </c>
      <c r="EHD207" s="10">
        <f>varoventtiili_koestus_kuva.description</f>
        <v>0</v>
      </c>
      <c r="EHE207" s="10">
        <f>varoventtiili_koestus_kuva.description</f>
        <v>0</v>
      </c>
      <c r="EHF207" s="10">
        <f>varoventtiili_koestus_kuva.description</f>
        <v>0</v>
      </c>
      <c r="EHG207" s="10">
        <f>varoventtiili_koestus_kuva.description</f>
        <v>0</v>
      </c>
      <c r="EHH207" s="10">
        <f>varoventtiili_koestus_kuva.description</f>
        <v>0</v>
      </c>
      <c r="EHI207" s="10">
        <f>varoventtiili_koestus_kuva.description</f>
        <v>0</v>
      </c>
      <c r="EHJ207" s="10">
        <f>varoventtiili_koestus_kuva.description</f>
        <v>0</v>
      </c>
      <c r="EHK207" s="10">
        <f>varoventtiili_koestus_kuva.description</f>
        <v>0</v>
      </c>
      <c r="EHL207" s="10">
        <f>varoventtiili_koestus_kuva.description</f>
        <v>0</v>
      </c>
      <c r="EHM207" s="10">
        <f>varoventtiili_koestus_kuva.description</f>
        <v>0</v>
      </c>
      <c r="EHN207" s="10">
        <f>varoventtiili_koestus_kuva.description</f>
        <v>0</v>
      </c>
      <c r="EHO207" s="10">
        <f>varoventtiili_koestus_kuva.description</f>
        <v>0</v>
      </c>
      <c r="EHP207" s="10">
        <f>varoventtiili_koestus_kuva.description</f>
        <v>0</v>
      </c>
      <c r="EHQ207" s="10">
        <f>varoventtiili_koestus_kuva.description</f>
        <v>0</v>
      </c>
      <c r="EHR207" s="10">
        <f>varoventtiili_koestus_kuva.description</f>
        <v>0</v>
      </c>
      <c r="EHS207" s="10">
        <f>varoventtiili_koestus_kuva.description</f>
        <v>0</v>
      </c>
      <c r="EHT207" s="10">
        <f>varoventtiili_koestus_kuva.description</f>
        <v>0</v>
      </c>
      <c r="EHU207" s="10">
        <f>varoventtiili_koestus_kuva.description</f>
        <v>0</v>
      </c>
      <c r="EHV207" s="10">
        <f>varoventtiili_koestus_kuva.description</f>
        <v>0</v>
      </c>
      <c r="EHW207" s="10">
        <f>varoventtiili_koestus_kuva.description</f>
        <v>0</v>
      </c>
      <c r="EHX207" s="10">
        <f>varoventtiili_koestus_kuva.description</f>
        <v>0</v>
      </c>
      <c r="EHY207" s="10">
        <f>varoventtiili_koestus_kuva.description</f>
        <v>0</v>
      </c>
      <c r="EHZ207" s="10">
        <f>varoventtiili_koestus_kuva.description</f>
        <v>0</v>
      </c>
      <c r="EIA207" s="10">
        <f>varoventtiili_koestus_kuva.description</f>
        <v>0</v>
      </c>
      <c r="EIB207" s="10">
        <f>varoventtiili_koestus_kuva.description</f>
        <v>0</v>
      </c>
      <c r="EIC207" s="10">
        <f>varoventtiili_koestus_kuva.description</f>
        <v>0</v>
      </c>
      <c r="EID207" s="10">
        <f>varoventtiili_koestus_kuva.description</f>
        <v>0</v>
      </c>
      <c r="EIE207" s="10">
        <f>varoventtiili_koestus_kuva.description</f>
        <v>0</v>
      </c>
      <c r="EIF207" s="10">
        <f>varoventtiili_koestus_kuva.description</f>
        <v>0</v>
      </c>
      <c r="EIG207" s="10">
        <f>varoventtiili_koestus_kuva.description</f>
        <v>0</v>
      </c>
      <c r="EIH207" s="10">
        <f>varoventtiili_koestus_kuva.description</f>
        <v>0</v>
      </c>
      <c r="EII207" s="10">
        <f>varoventtiili_koestus_kuva.description</f>
        <v>0</v>
      </c>
      <c r="EIJ207" s="10">
        <f>varoventtiili_koestus_kuva.description</f>
        <v>0</v>
      </c>
      <c r="EIK207" s="10">
        <f>varoventtiili_koestus_kuva.description</f>
        <v>0</v>
      </c>
      <c r="EIL207" s="10">
        <f>varoventtiili_koestus_kuva.description</f>
        <v>0</v>
      </c>
      <c r="EIM207" s="10">
        <f>varoventtiili_koestus_kuva.description</f>
        <v>0</v>
      </c>
      <c r="EIN207" s="10">
        <f>varoventtiili_koestus_kuva.description</f>
        <v>0</v>
      </c>
      <c r="EIO207" s="10">
        <f>varoventtiili_koestus_kuva.description</f>
        <v>0</v>
      </c>
      <c r="EIP207" s="10">
        <f>varoventtiili_koestus_kuva.description</f>
        <v>0</v>
      </c>
      <c r="EIQ207" s="10">
        <f>varoventtiili_koestus_kuva.description</f>
        <v>0</v>
      </c>
      <c r="EIR207" s="10">
        <f>varoventtiili_koestus_kuva.description</f>
        <v>0</v>
      </c>
      <c r="EIS207" s="10">
        <f>varoventtiili_koestus_kuva.description</f>
        <v>0</v>
      </c>
      <c r="EIT207" s="10">
        <f>varoventtiili_koestus_kuva.description</f>
        <v>0</v>
      </c>
      <c r="EIU207" s="10">
        <f>varoventtiili_koestus_kuva.description</f>
        <v>0</v>
      </c>
      <c r="EIV207" s="10">
        <f>varoventtiili_koestus_kuva.description</f>
        <v>0</v>
      </c>
      <c r="EIW207" s="10">
        <f>varoventtiili_koestus_kuva.description</f>
        <v>0</v>
      </c>
      <c r="EIX207" s="10">
        <f>varoventtiili_koestus_kuva.description</f>
        <v>0</v>
      </c>
      <c r="EIY207" s="10">
        <f>varoventtiili_koestus_kuva.description</f>
        <v>0</v>
      </c>
      <c r="EIZ207" s="10">
        <f>varoventtiili_koestus_kuva.description</f>
        <v>0</v>
      </c>
      <c r="EJA207" s="10">
        <f>varoventtiili_koestus_kuva.description</f>
        <v>0</v>
      </c>
      <c r="EJB207" s="10">
        <f>varoventtiili_koestus_kuva.description</f>
        <v>0</v>
      </c>
      <c r="EJC207" s="10">
        <f>varoventtiili_koestus_kuva.description</f>
        <v>0</v>
      </c>
      <c r="EJD207" s="10">
        <f>varoventtiili_koestus_kuva.description</f>
        <v>0</v>
      </c>
      <c r="EJE207" s="10">
        <f>varoventtiili_koestus_kuva.description</f>
        <v>0</v>
      </c>
      <c r="EJF207" s="10">
        <f>varoventtiili_koestus_kuva.description</f>
        <v>0</v>
      </c>
      <c r="EJG207" s="10">
        <f>varoventtiili_koestus_kuva.description</f>
        <v>0</v>
      </c>
      <c r="EJH207" s="10">
        <f>varoventtiili_koestus_kuva.description</f>
        <v>0</v>
      </c>
      <c r="EJI207" s="10">
        <f>varoventtiili_koestus_kuva.description</f>
        <v>0</v>
      </c>
      <c r="EJJ207" s="10">
        <f>varoventtiili_koestus_kuva.description</f>
        <v>0</v>
      </c>
      <c r="EJK207" s="10">
        <f>varoventtiili_koestus_kuva.description</f>
        <v>0</v>
      </c>
      <c r="EJL207" s="10">
        <f>varoventtiili_koestus_kuva.description</f>
        <v>0</v>
      </c>
      <c r="EJM207" s="10">
        <f>varoventtiili_koestus_kuva.description</f>
        <v>0</v>
      </c>
      <c r="EJN207" s="10">
        <f>varoventtiili_koestus_kuva.description</f>
        <v>0</v>
      </c>
      <c r="EJO207" s="10">
        <f>varoventtiili_koestus_kuva.description</f>
        <v>0</v>
      </c>
      <c r="EJP207" s="10">
        <f>varoventtiili_koestus_kuva.description</f>
        <v>0</v>
      </c>
      <c r="EJQ207" s="10">
        <f>varoventtiili_koestus_kuva.description</f>
        <v>0</v>
      </c>
      <c r="EJR207" s="10">
        <f>varoventtiili_koestus_kuva.description</f>
        <v>0</v>
      </c>
      <c r="EJS207" s="10">
        <f>varoventtiili_koestus_kuva.description</f>
        <v>0</v>
      </c>
      <c r="EJT207" s="10">
        <f>varoventtiili_koestus_kuva.description</f>
        <v>0</v>
      </c>
      <c r="EJU207" s="10">
        <f>varoventtiili_koestus_kuva.description</f>
        <v>0</v>
      </c>
      <c r="EJV207" s="10">
        <f>varoventtiili_koestus_kuva.description</f>
        <v>0</v>
      </c>
      <c r="EJW207" s="10">
        <f>varoventtiili_koestus_kuva.description</f>
        <v>0</v>
      </c>
      <c r="EJX207" s="10">
        <f>varoventtiili_koestus_kuva.description</f>
        <v>0</v>
      </c>
      <c r="EJY207" s="10">
        <f>varoventtiili_koestus_kuva.description</f>
        <v>0</v>
      </c>
      <c r="EJZ207" s="10">
        <f>varoventtiili_koestus_kuva.description</f>
        <v>0</v>
      </c>
      <c r="EKA207" s="10">
        <f>varoventtiili_koestus_kuva.description</f>
        <v>0</v>
      </c>
      <c r="EKB207" s="10">
        <f>varoventtiili_koestus_kuva.description</f>
        <v>0</v>
      </c>
      <c r="EKC207" s="10">
        <f>varoventtiili_koestus_kuva.description</f>
        <v>0</v>
      </c>
      <c r="EKD207" s="10">
        <f>varoventtiili_koestus_kuva.description</f>
        <v>0</v>
      </c>
      <c r="EKE207" s="10">
        <f>varoventtiili_koestus_kuva.description</f>
        <v>0</v>
      </c>
      <c r="EKF207" s="10">
        <f>varoventtiili_koestus_kuva.description</f>
        <v>0</v>
      </c>
      <c r="EKG207" s="10">
        <f>varoventtiili_koestus_kuva.description</f>
        <v>0</v>
      </c>
      <c r="EKH207" s="10">
        <f>varoventtiili_koestus_kuva.description</f>
        <v>0</v>
      </c>
      <c r="EKI207" s="10">
        <f>varoventtiili_koestus_kuva.description</f>
        <v>0</v>
      </c>
      <c r="EKJ207" s="10">
        <f>varoventtiili_koestus_kuva.description</f>
        <v>0</v>
      </c>
      <c r="EKK207" s="10">
        <f>varoventtiili_koestus_kuva.description</f>
        <v>0</v>
      </c>
      <c r="EKL207" s="10">
        <f>varoventtiili_koestus_kuva.description</f>
        <v>0</v>
      </c>
      <c r="EKM207" s="10">
        <f>varoventtiili_koestus_kuva.description</f>
        <v>0</v>
      </c>
      <c r="EKN207" s="10">
        <f>varoventtiili_koestus_kuva.description</f>
        <v>0</v>
      </c>
      <c r="EKO207" s="10">
        <f>varoventtiili_koestus_kuva.description</f>
        <v>0</v>
      </c>
      <c r="EKP207" s="10">
        <f>varoventtiili_koestus_kuva.description</f>
        <v>0</v>
      </c>
      <c r="EKQ207" s="10">
        <f>varoventtiili_koestus_kuva.description</f>
        <v>0</v>
      </c>
      <c r="EKR207" s="10">
        <f>varoventtiili_koestus_kuva.description</f>
        <v>0</v>
      </c>
      <c r="EKS207" s="10">
        <f>varoventtiili_koestus_kuva.description</f>
        <v>0</v>
      </c>
      <c r="EKT207" s="10">
        <f>varoventtiili_koestus_kuva.description</f>
        <v>0</v>
      </c>
      <c r="EKU207" s="10">
        <f>varoventtiili_koestus_kuva.description</f>
        <v>0</v>
      </c>
      <c r="EKV207" s="10">
        <f>varoventtiili_koestus_kuva.description</f>
        <v>0</v>
      </c>
      <c r="EKW207" s="10">
        <f>varoventtiili_koestus_kuva.description</f>
        <v>0</v>
      </c>
      <c r="EKX207" s="10">
        <f>varoventtiili_koestus_kuva.description</f>
        <v>0</v>
      </c>
      <c r="EKY207" s="10">
        <f>varoventtiili_koestus_kuva.description</f>
        <v>0</v>
      </c>
      <c r="EKZ207" s="10">
        <f>varoventtiili_koestus_kuva.description</f>
        <v>0</v>
      </c>
      <c r="ELA207" s="10">
        <f>varoventtiili_koestus_kuva.description</f>
        <v>0</v>
      </c>
      <c r="ELB207" s="10">
        <f>varoventtiili_koestus_kuva.description</f>
        <v>0</v>
      </c>
      <c r="ELC207" s="10">
        <f>varoventtiili_koestus_kuva.description</f>
        <v>0</v>
      </c>
      <c r="ELD207" s="10">
        <f>varoventtiili_koestus_kuva.description</f>
        <v>0</v>
      </c>
      <c r="ELE207" s="10">
        <f>varoventtiili_koestus_kuva.description</f>
        <v>0</v>
      </c>
      <c r="ELF207" s="10">
        <f>varoventtiili_koestus_kuva.description</f>
        <v>0</v>
      </c>
      <c r="ELG207" s="10">
        <f>varoventtiili_koestus_kuva.description</f>
        <v>0</v>
      </c>
      <c r="ELH207" s="10">
        <f>varoventtiili_koestus_kuva.description</f>
        <v>0</v>
      </c>
      <c r="ELI207" s="10">
        <f>varoventtiili_koestus_kuva.description</f>
        <v>0</v>
      </c>
      <c r="ELJ207" s="10">
        <f>varoventtiili_koestus_kuva.description</f>
        <v>0</v>
      </c>
      <c r="ELK207" s="10">
        <f>varoventtiili_koestus_kuva.description</f>
        <v>0</v>
      </c>
      <c r="ELL207" s="10">
        <f>varoventtiili_koestus_kuva.description</f>
        <v>0</v>
      </c>
      <c r="ELM207" s="10">
        <f>varoventtiili_koestus_kuva.description</f>
        <v>0</v>
      </c>
      <c r="ELN207" s="10">
        <f>varoventtiili_koestus_kuva.description</f>
        <v>0</v>
      </c>
      <c r="ELO207" s="10">
        <f>varoventtiili_koestus_kuva.description</f>
        <v>0</v>
      </c>
      <c r="ELP207" s="10">
        <f>varoventtiili_koestus_kuva.description</f>
        <v>0</v>
      </c>
      <c r="ELQ207" s="10">
        <f>varoventtiili_koestus_kuva.description</f>
        <v>0</v>
      </c>
      <c r="ELR207" s="10">
        <f>varoventtiili_koestus_kuva.description</f>
        <v>0</v>
      </c>
      <c r="ELS207" s="10">
        <f>varoventtiili_koestus_kuva.description</f>
        <v>0</v>
      </c>
      <c r="ELT207" s="10">
        <f>varoventtiili_koestus_kuva.description</f>
        <v>0</v>
      </c>
      <c r="ELU207" s="10">
        <f>varoventtiili_koestus_kuva.description</f>
        <v>0</v>
      </c>
      <c r="ELV207" s="10">
        <f>varoventtiili_koestus_kuva.description</f>
        <v>0</v>
      </c>
      <c r="ELW207" s="10">
        <f>varoventtiili_koestus_kuva.description</f>
        <v>0</v>
      </c>
      <c r="ELX207" s="10">
        <f>varoventtiili_koestus_kuva.description</f>
        <v>0</v>
      </c>
      <c r="ELY207" s="10">
        <f>varoventtiili_koestus_kuva.description</f>
        <v>0</v>
      </c>
      <c r="ELZ207" s="10">
        <f>varoventtiili_koestus_kuva.description</f>
        <v>0</v>
      </c>
      <c r="EMA207" s="10">
        <f>varoventtiili_koestus_kuva.description</f>
        <v>0</v>
      </c>
      <c r="EMB207" s="10">
        <f>varoventtiili_koestus_kuva.description</f>
        <v>0</v>
      </c>
      <c r="EMC207" s="10">
        <f>varoventtiili_koestus_kuva.description</f>
        <v>0</v>
      </c>
      <c r="EMD207" s="10">
        <f>varoventtiili_koestus_kuva.description</f>
        <v>0</v>
      </c>
      <c r="EME207" s="10">
        <f>varoventtiili_koestus_kuva.description</f>
        <v>0</v>
      </c>
      <c r="EMF207" s="10">
        <f>varoventtiili_koestus_kuva.description</f>
        <v>0</v>
      </c>
      <c r="EMG207" s="10">
        <f>varoventtiili_koestus_kuva.description</f>
        <v>0</v>
      </c>
      <c r="EMH207" s="10">
        <f>varoventtiili_koestus_kuva.description</f>
        <v>0</v>
      </c>
      <c r="EMI207" s="10">
        <f>varoventtiili_koestus_kuva.description</f>
        <v>0</v>
      </c>
      <c r="EMJ207" s="10">
        <f>varoventtiili_koestus_kuva.description</f>
        <v>0</v>
      </c>
      <c r="EMK207" s="10">
        <f>varoventtiili_koestus_kuva.description</f>
        <v>0</v>
      </c>
      <c r="EML207" s="10">
        <f>varoventtiili_koestus_kuva.description</f>
        <v>0</v>
      </c>
      <c r="EMM207" s="10">
        <f>varoventtiili_koestus_kuva.description</f>
        <v>0</v>
      </c>
      <c r="EMN207" s="10">
        <f>varoventtiili_koestus_kuva.description</f>
        <v>0</v>
      </c>
      <c r="EMO207" s="10">
        <f>varoventtiili_koestus_kuva.description</f>
        <v>0</v>
      </c>
      <c r="EMP207" s="10">
        <f>varoventtiili_koestus_kuva.description</f>
        <v>0</v>
      </c>
      <c r="EMQ207" s="10">
        <f>varoventtiili_koestus_kuva.description</f>
        <v>0</v>
      </c>
      <c r="EMR207" s="10">
        <f>varoventtiili_koestus_kuva.description</f>
        <v>0</v>
      </c>
      <c r="EMS207" s="10">
        <f>varoventtiili_koestus_kuva.description</f>
        <v>0</v>
      </c>
      <c r="EMT207" s="10">
        <f>varoventtiili_koestus_kuva.description</f>
        <v>0</v>
      </c>
      <c r="EMU207" s="10">
        <f>varoventtiili_koestus_kuva.description</f>
        <v>0</v>
      </c>
      <c r="EMV207" s="10">
        <f>varoventtiili_koestus_kuva.description</f>
        <v>0</v>
      </c>
      <c r="EMW207" s="10">
        <f>varoventtiili_koestus_kuva.description</f>
        <v>0</v>
      </c>
      <c r="EMX207" s="10">
        <f>varoventtiili_koestus_kuva.description</f>
        <v>0</v>
      </c>
      <c r="EMY207" s="10">
        <f>varoventtiili_koestus_kuva.description</f>
        <v>0</v>
      </c>
      <c r="EMZ207" s="10">
        <f>varoventtiili_koestus_kuva.description</f>
        <v>0</v>
      </c>
      <c r="ENA207" s="10">
        <f>varoventtiili_koestus_kuva.description</f>
        <v>0</v>
      </c>
      <c r="ENB207" s="10">
        <f>varoventtiili_koestus_kuva.description</f>
        <v>0</v>
      </c>
      <c r="ENC207" s="10">
        <f>varoventtiili_koestus_kuva.description</f>
        <v>0</v>
      </c>
      <c r="END207" s="10">
        <f>varoventtiili_koestus_kuva.description</f>
        <v>0</v>
      </c>
      <c r="ENE207" s="10">
        <f>varoventtiili_koestus_kuva.description</f>
        <v>0</v>
      </c>
      <c r="ENF207" s="10">
        <f>varoventtiili_koestus_kuva.description</f>
        <v>0</v>
      </c>
      <c r="ENG207" s="10">
        <f>varoventtiili_koestus_kuva.description</f>
        <v>0</v>
      </c>
      <c r="ENH207" s="10">
        <f>varoventtiili_koestus_kuva.description</f>
        <v>0</v>
      </c>
      <c r="ENI207" s="10">
        <f>varoventtiili_koestus_kuva.description</f>
        <v>0</v>
      </c>
      <c r="ENJ207" s="10">
        <f>varoventtiili_koestus_kuva.description</f>
        <v>0</v>
      </c>
      <c r="ENK207" s="10">
        <f>varoventtiili_koestus_kuva.description</f>
        <v>0</v>
      </c>
      <c r="ENL207" s="10">
        <f>varoventtiili_koestus_kuva.description</f>
        <v>0</v>
      </c>
      <c r="ENM207" s="10">
        <f>varoventtiili_koestus_kuva.description</f>
        <v>0</v>
      </c>
      <c r="ENN207" s="10">
        <f>varoventtiili_koestus_kuva.description</f>
        <v>0</v>
      </c>
      <c r="ENO207" s="10">
        <f>varoventtiili_koestus_kuva.description</f>
        <v>0</v>
      </c>
      <c r="ENP207" s="10">
        <f>varoventtiili_koestus_kuva.description</f>
        <v>0</v>
      </c>
      <c r="ENQ207" s="10">
        <f>varoventtiili_koestus_kuva.description</f>
        <v>0</v>
      </c>
      <c r="ENR207" s="10">
        <f>varoventtiili_koestus_kuva.description</f>
        <v>0</v>
      </c>
      <c r="ENS207" s="10">
        <f>varoventtiili_koestus_kuva.description</f>
        <v>0</v>
      </c>
      <c r="ENT207" s="10">
        <f>varoventtiili_koestus_kuva.description</f>
        <v>0</v>
      </c>
      <c r="ENU207" s="10">
        <f>varoventtiili_koestus_kuva.description</f>
        <v>0</v>
      </c>
      <c r="ENV207" s="10">
        <f>varoventtiili_koestus_kuva.description</f>
        <v>0</v>
      </c>
      <c r="ENW207" s="10">
        <f>varoventtiili_koestus_kuva.description</f>
        <v>0</v>
      </c>
      <c r="ENX207" s="10">
        <f>varoventtiili_koestus_kuva.description</f>
        <v>0</v>
      </c>
      <c r="ENY207" s="10">
        <f>varoventtiili_koestus_kuva.description</f>
        <v>0</v>
      </c>
      <c r="ENZ207" s="10">
        <f>varoventtiili_koestus_kuva.description</f>
        <v>0</v>
      </c>
      <c r="EOA207" s="10">
        <f>varoventtiili_koestus_kuva.description</f>
        <v>0</v>
      </c>
      <c r="EOB207" s="10">
        <f>varoventtiili_koestus_kuva.description</f>
        <v>0</v>
      </c>
      <c r="EOC207" s="10">
        <f>varoventtiili_koestus_kuva.description</f>
        <v>0</v>
      </c>
      <c r="EOD207" s="10">
        <f>varoventtiili_koestus_kuva.description</f>
        <v>0</v>
      </c>
      <c r="EOE207" s="10">
        <f>varoventtiili_koestus_kuva.description</f>
        <v>0</v>
      </c>
      <c r="EOF207" s="10">
        <f>varoventtiili_koestus_kuva.description</f>
        <v>0</v>
      </c>
      <c r="EOG207" s="10">
        <f>varoventtiili_koestus_kuva.description</f>
        <v>0</v>
      </c>
      <c r="EOH207" s="10">
        <f>varoventtiili_koestus_kuva.description</f>
        <v>0</v>
      </c>
      <c r="EOI207" s="10">
        <f>varoventtiili_koestus_kuva.description</f>
        <v>0</v>
      </c>
      <c r="EOJ207" s="10">
        <f>varoventtiili_koestus_kuva.description</f>
        <v>0</v>
      </c>
      <c r="EOK207" s="10">
        <f>varoventtiili_koestus_kuva.description</f>
        <v>0</v>
      </c>
      <c r="EOL207" s="10">
        <f>varoventtiili_koestus_kuva.description</f>
        <v>0</v>
      </c>
      <c r="EOM207" s="10">
        <f>varoventtiili_koestus_kuva.description</f>
        <v>0</v>
      </c>
      <c r="EON207" s="10">
        <f>varoventtiili_koestus_kuva.description</f>
        <v>0</v>
      </c>
      <c r="EOO207" s="10">
        <f>varoventtiili_koestus_kuva.description</f>
        <v>0</v>
      </c>
      <c r="EOP207" s="10">
        <f>varoventtiili_koestus_kuva.description</f>
        <v>0</v>
      </c>
      <c r="EOQ207" s="10">
        <f>varoventtiili_koestus_kuva.description</f>
        <v>0</v>
      </c>
      <c r="EOR207" s="10">
        <f>varoventtiili_koestus_kuva.description</f>
        <v>0</v>
      </c>
      <c r="EOS207" s="10">
        <f>varoventtiili_koestus_kuva.description</f>
        <v>0</v>
      </c>
      <c r="EOT207" s="10">
        <f>varoventtiili_koestus_kuva.description</f>
        <v>0</v>
      </c>
      <c r="EOU207" s="10">
        <f>varoventtiili_koestus_kuva.description</f>
        <v>0</v>
      </c>
      <c r="EOV207" s="10">
        <f>varoventtiili_koestus_kuva.description</f>
        <v>0</v>
      </c>
      <c r="EOW207" s="10">
        <f>varoventtiili_koestus_kuva.description</f>
        <v>0</v>
      </c>
      <c r="EOX207" s="10">
        <f>varoventtiili_koestus_kuva.description</f>
        <v>0</v>
      </c>
      <c r="EOY207" s="10">
        <f>varoventtiili_koestus_kuva.description</f>
        <v>0</v>
      </c>
      <c r="EOZ207" s="10">
        <f>varoventtiili_koestus_kuva.description</f>
        <v>0</v>
      </c>
      <c r="EPA207" s="10">
        <f>varoventtiili_koestus_kuva.description</f>
        <v>0</v>
      </c>
      <c r="EPB207" s="10">
        <f>varoventtiili_koestus_kuva.description</f>
        <v>0</v>
      </c>
      <c r="EPC207" s="10">
        <f>varoventtiili_koestus_kuva.description</f>
        <v>0</v>
      </c>
      <c r="EPD207" s="10">
        <f>varoventtiili_koestus_kuva.description</f>
        <v>0</v>
      </c>
      <c r="EPE207" s="10">
        <f>varoventtiili_koestus_kuva.description</f>
        <v>0</v>
      </c>
      <c r="EPF207" s="10">
        <f>varoventtiili_koestus_kuva.description</f>
        <v>0</v>
      </c>
      <c r="EPG207" s="10">
        <f>varoventtiili_koestus_kuva.description</f>
        <v>0</v>
      </c>
      <c r="EPH207" s="10">
        <f>varoventtiili_koestus_kuva.description</f>
        <v>0</v>
      </c>
      <c r="EPI207" s="10">
        <f>varoventtiili_koestus_kuva.description</f>
        <v>0</v>
      </c>
      <c r="EPJ207" s="10">
        <f>varoventtiili_koestus_kuva.description</f>
        <v>0</v>
      </c>
      <c r="EPK207" s="10">
        <f>varoventtiili_koestus_kuva.description</f>
        <v>0</v>
      </c>
      <c r="EPL207" s="10">
        <f>varoventtiili_koestus_kuva.description</f>
        <v>0</v>
      </c>
      <c r="EPM207" s="10">
        <f>varoventtiili_koestus_kuva.description</f>
        <v>0</v>
      </c>
      <c r="EPN207" s="10">
        <f>varoventtiili_koestus_kuva.description</f>
        <v>0</v>
      </c>
      <c r="EPO207" s="10">
        <f>varoventtiili_koestus_kuva.description</f>
        <v>0</v>
      </c>
      <c r="EPP207" s="10">
        <f>varoventtiili_koestus_kuva.description</f>
        <v>0</v>
      </c>
      <c r="EPQ207" s="10">
        <f>varoventtiili_koestus_kuva.description</f>
        <v>0</v>
      </c>
      <c r="EPR207" s="10">
        <f>varoventtiili_koestus_kuva.description</f>
        <v>0</v>
      </c>
      <c r="EPS207" s="10">
        <f>varoventtiili_koestus_kuva.description</f>
        <v>0</v>
      </c>
      <c r="EPT207" s="10">
        <f>varoventtiili_koestus_kuva.description</f>
        <v>0</v>
      </c>
      <c r="EPU207" s="10">
        <f>varoventtiili_koestus_kuva.description</f>
        <v>0</v>
      </c>
      <c r="EPV207" s="10">
        <f>varoventtiili_koestus_kuva.description</f>
        <v>0</v>
      </c>
      <c r="EPW207" s="10">
        <f>varoventtiili_koestus_kuva.description</f>
        <v>0</v>
      </c>
      <c r="EPX207" s="10">
        <f>varoventtiili_koestus_kuva.description</f>
        <v>0</v>
      </c>
      <c r="EPY207" s="10">
        <f>varoventtiili_koestus_kuva.description</f>
        <v>0</v>
      </c>
      <c r="EPZ207" s="10">
        <f>varoventtiili_koestus_kuva.description</f>
        <v>0</v>
      </c>
      <c r="EQA207" s="10">
        <f>varoventtiili_koestus_kuva.description</f>
        <v>0</v>
      </c>
      <c r="EQB207" s="10">
        <f>varoventtiili_koestus_kuva.description</f>
        <v>0</v>
      </c>
      <c r="EQC207" s="10">
        <f>varoventtiili_koestus_kuva.description</f>
        <v>0</v>
      </c>
      <c r="EQD207" s="10">
        <f>varoventtiili_koestus_kuva.description</f>
        <v>0</v>
      </c>
      <c r="EQE207" s="10">
        <f>varoventtiili_koestus_kuva.description</f>
        <v>0</v>
      </c>
      <c r="EQF207" s="10">
        <f>varoventtiili_koestus_kuva.description</f>
        <v>0</v>
      </c>
      <c r="EQG207" s="10">
        <f>varoventtiili_koestus_kuva.description</f>
        <v>0</v>
      </c>
      <c r="EQH207" s="10">
        <f>varoventtiili_koestus_kuva.description</f>
        <v>0</v>
      </c>
      <c r="EQI207" s="10">
        <f>varoventtiili_koestus_kuva.description</f>
        <v>0</v>
      </c>
      <c r="EQJ207" s="10">
        <f>varoventtiili_koestus_kuva.description</f>
        <v>0</v>
      </c>
      <c r="EQK207" s="10">
        <f>varoventtiili_koestus_kuva.description</f>
        <v>0</v>
      </c>
      <c r="EQL207" s="10">
        <f>varoventtiili_koestus_kuva.description</f>
        <v>0</v>
      </c>
      <c r="EQM207" s="10">
        <f>varoventtiili_koestus_kuva.description</f>
        <v>0</v>
      </c>
      <c r="EQN207" s="10">
        <f>varoventtiili_koestus_kuva.description</f>
        <v>0</v>
      </c>
      <c r="EQO207" s="10">
        <f>varoventtiili_koestus_kuva.description</f>
        <v>0</v>
      </c>
      <c r="EQP207" s="10">
        <f>varoventtiili_koestus_kuva.description</f>
        <v>0</v>
      </c>
      <c r="EQQ207" s="10">
        <f>varoventtiili_koestus_kuva.description</f>
        <v>0</v>
      </c>
      <c r="EQR207" s="10">
        <f>varoventtiili_koestus_kuva.description</f>
        <v>0</v>
      </c>
      <c r="EQS207" s="10">
        <f>varoventtiili_koestus_kuva.description</f>
        <v>0</v>
      </c>
      <c r="EQT207" s="10">
        <f>varoventtiili_koestus_kuva.description</f>
        <v>0</v>
      </c>
      <c r="EQU207" s="10">
        <f>varoventtiili_koestus_kuva.description</f>
        <v>0</v>
      </c>
      <c r="EQV207" s="10">
        <f>varoventtiili_koestus_kuva.description</f>
        <v>0</v>
      </c>
      <c r="EQW207" s="10">
        <f>varoventtiili_koestus_kuva.description</f>
        <v>0</v>
      </c>
      <c r="EQX207" s="10">
        <f>varoventtiili_koestus_kuva.description</f>
        <v>0</v>
      </c>
      <c r="EQY207" s="10">
        <f>varoventtiili_koestus_kuva.description</f>
        <v>0</v>
      </c>
      <c r="EQZ207" s="10">
        <f>varoventtiili_koestus_kuva.description</f>
        <v>0</v>
      </c>
      <c r="ERA207" s="10">
        <f>varoventtiili_koestus_kuva.description</f>
        <v>0</v>
      </c>
      <c r="ERB207" s="10">
        <f>varoventtiili_koestus_kuva.description</f>
        <v>0</v>
      </c>
      <c r="ERC207" s="10">
        <f>varoventtiili_koestus_kuva.description</f>
        <v>0</v>
      </c>
      <c r="ERD207" s="10">
        <f>varoventtiili_koestus_kuva.description</f>
        <v>0</v>
      </c>
      <c r="ERE207" s="10">
        <f>varoventtiili_koestus_kuva.description</f>
        <v>0</v>
      </c>
      <c r="ERF207" s="10">
        <f>varoventtiili_koestus_kuva.description</f>
        <v>0</v>
      </c>
      <c r="ERG207" s="10">
        <f>varoventtiili_koestus_kuva.description</f>
        <v>0</v>
      </c>
      <c r="ERH207" s="10">
        <f>varoventtiili_koestus_kuva.description</f>
        <v>0</v>
      </c>
      <c r="ERI207" s="10">
        <f>varoventtiili_koestus_kuva.description</f>
        <v>0</v>
      </c>
      <c r="ERJ207" s="10">
        <f>varoventtiili_koestus_kuva.description</f>
        <v>0</v>
      </c>
      <c r="ERK207" s="10">
        <f>varoventtiili_koestus_kuva.description</f>
        <v>0</v>
      </c>
      <c r="ERL207" s="10">
        <f>varoventtiili_koestus_kuva.description</f>
        <v>0</v>
      </c>
      <c r="ERM207" s="10">
        <f>varoventtiili_koestus_kuva.description</f>
        <v>0</v>
      </c>
      <c r="ERN207" s="10">
        <f>varoventtiili_koestus_kuva.description</f>
        <v>0</v>
      </c>
      <c r="ERO207" s="10">
        <f>varoventtiili_koestus_kuva.description</f>
        <v>0</v>
      </c>
      <c r="ERP207" s="10">
        <f>varoventtiili_koestus_kuva.description</f>
        <v>0</v>
      </c>
      <c r="ERQ207" s="10">
        <f>varoventtiili_koestus_kuva.description</f>
        <v>0</v>
      </c>
      <c r="ERR207" s="10">
        <f>varoventtiili_koestus_kuva.description</f>
        <v>0</v>
      </c>
      <c r="ERS207" s="10">
        <f>varoventtiili_koestus_kuva.description</f>
        <v>0</v>
      </c>
      <c r="ERT207" s="10">
        <f>varoventtiili_koestus_kuva.description</f>
        <v>0</v>
      </c>
      <c r="ERU207" s="10">
        <f>varoventtiili_koestus_kuva.description</f>
        <v>0</v>
      </c>
      <c r="ERV207" s="10">
        <f>varoventtiili_koestus_kuva.description</f>
        <v>0</v>
      </c>
      <c r="ERW207" s="10">
        <f>varoventtiili_koestus_kuva.description</f>
        <v>0</v>
      </c>
      <c r="ERX207" s="10">
        <f>varoventtiili_koestus_kuva.description</f>
        <v>0</v>
      </c>
      <c r="ERY207" s="10">
        <f>varoventtiili_koestus_kuva.description</f>
        <v>0</v>
      </c>
      <c r="ERZ207" s="10">
        <f>varoventtiili_koestus_kuva.description</f>
        <v>0</v>
      </c>
      <c r="ESA207" s="10">
        <f>varoventtiili_koestus_kuva.description</f>
        <v>0</v>
      </c>
      <c r="ESB207" s="10">
        <f>varoventtiili_koestus_kuva.description</f>
        <v>0</v>
      </c>
      <c r="ESC207" s="10">
        <f>varoventtiili_koestus_kuva.description</f>
        <v>0</v>
      </c>
      <c r="ESD207" s="10">
        <f>varoventtiili_koestus_kuva.description</f>
        <v>0</v>
      </c>
      <c r="ESE207" s="10">
        <f>varoventtiili_koestus_kuva.description</f>
        <v>0</v>
      </c>
      <c r="ESF207" s="10">
        <f>varoventtiili_koestus_kuva.description</f>
        <v>0</v>
      </c>
      <c r="ESG207" s="10">
        <f>varoventtiili_koestus_kuva.description</f>
        <v>0</v>
      </c>
      <c r="ESH207" s="10">
        <f>varoventtiili_koestus_kuva.description</f>
        <v>0</v>
      </c>
      <c r="ESI207" s="10">
        <f>varoventtiili_koestus_kuva.description</f>
        <v>0</v>
      </c>
      <c r="ESJ207" s="10">
        <f>varoventtiili_koestus_kuva.description</f>
        <v>0</v>
      </c>
      <c r="ESK207" s="10">
        <f>varoventtiili_koestus_kuva.description</f>
        <v>0</v>
      </c>
      <c r="ESL207" s="10">
        <f>varoventtiili_koestus_kuva.description</f>
        <v>0</v>
      </c>
      <c r="ESM207" s="10">
        <f>varoventtiili_koestus_kuva.description</f>
        <v>0</v>
      </c>
      <c r="ESN207" s="10">
        <f>varoventtiili_koestus_kuva.description</f>
        <v>0</v>
      </c>
      <c r="ESO207" s="10">
        <f>varoventtiili_koestus_kuva.description</f>
        <v>0</v>
      </c>
      <c r="ESP207" s="10">
        <f>varoventtiili_koestus_kuva.description</f>
        <v>0</v>
      </c>
      <c r="ESQ207" s="10">
        <f>varoventtiili_koestus_kuva.description</f>
        <v>0</v>
      </c>
      <c r="ESR207" s="10">
        <f>varoventtiili_koestus_kuva.description</f>
        <v>0</v>
      </c>
      <c r="ESS207" s="10">
        <f>varoventtiili_koestus_kuva.description</f>
        <v>0</v>
      </c>
      <c r="EST207" s="10">
        <f>varoventtiili_koestus_kuva.description</f>
        <v>0</v>
      </c>
      <c r="ESU207" s="10">
        <f>varoventtiili_koestus_kuva.description</f>
        <v>0</v>
      </c>
      <c r="ESV207" s="10">
        <f>varoventtiili_koestus_kuva.description</f>
        <v>0</v>
      </c>
      <c r="ESW207" s="10">
        <f>varoventtiili_koestus_kuva.description</f>
        <v>0</v>
      </c>
      <c r="ESX207" s="10">
        <f>varoventtiili_koestus_kuva.description</f>
        <v>0</v>
      </c>
      <c r="ESY207" s="10">
        <f>varoventtiili_koestus_kuva.description</f>
        <v>0</v>
      </c>
      <c r="ESZ207" s="10">
        <f>varoventtiili_koestus_kuva.description</f>
        <v>0</v>
      </c>
      <c r="ETA207" s="10">
        <f>varoventtiili_koestus_kuva.description</f>
        <v>0</v>
      </c>
      <c r="ETB207" s="10">
        <f>varoventtiili_koestus_kuva.description</f>
        <v>0</v>
      </c>
      <c r="ETC207" s="10">
        <f>varoventtiili_koestus_kuva.description</f>
        <v>0</v>
      </c>
      <c r="ETD207" s="10">
        <f>varoventtiili_koestus_kuva.description</f>
        <v>0</v>
      </c>
      <c r="ETE207" s="10">
        <f>varoventtiili_koestus_kuva.description</f>
        <v>0</v>
      </c>
      <c r="ETF207" s="10">
        <f>varoventtiili_koestus_kuva.description</f>
        <v>0</v>
      </c>
      <c r="ETG207" s="10">
        <f>varoventtiili_koestus_kuva.description</f>
        <v>0</v>
      </c>
      <c r="ETH207" s="10">
        <f>varoventtiili_koestus_kuva.description</f>
        <v>0</v>
      </c>
      <c r="ETI207" s="10">
        <f>varoventtiili_koestus_kuva.description</f>
        <v>0</v>
      </c>
      <c r="ETJ207" s="10">
        <f>varoventtiili_koestus_kuva.description</f>
        <v>0</v>
      </c>
      <c r="ETK207" s="10">
        <f>varoventtiili_koestus_kuva.description</f>
        <v>0</v>
      </c>
      <c r="ETL207" s="10">
        <f>varoventtiili_koestus_kuva.description</f>
        <v>0</v>
      </c>
      <c r="ETM207" s="10">
        <f>varoventtiili_koestus_kuva.description</f>
        <v>0</v>
      </c>
      <c r="ETN207" s="10">
        <f>varoventtiili_koestus_kuva.description</f>
        <v>0</v>
      </c>
      <c r="ETO207" s="10">
        <f>varoventtiili_koestus_kuva.description</f>
        <v>0</v>
      </c>
      <c r="ETP207" s="10">
        <f>varoventtiili_koestus_kuva.description</f>
        <v>0</v>
      </c>
      <c r="ETQ207" s="10">
        <f>varoventtiili_koestus_kuva.description</f>
        <v>0</v>
      </c>
      <c r="ETR207" s="10">
        <f>varoventtiili_koestus_kuva.description</f>
        <v>0</v>
      </c>
      <c r="ETS207" s="10">
        <f>varoventtiili_koestus_kuva.description</f>
        <v>0</v>
      </c>
      <c r="ETT207" s="10">
        <f>varoventtiili_koestus_kuva.description</f>
        <v>0</v>
      </c>
      <c r="ETU207" s="10">
        <f>varoventtiili_koestus_kuva.description</f>
        <v>0</v>
      </c>
      <c r="ETV207" s="10">
        <f>varoventtiili_koestus_kuva.description</f>
        <v>0</v>
      </c>
      <c r="ETW207" s="10">
        <f>varoventtiili_koestus_kuva.description</f>
        <v>0</v>
      </c>
      <c r="ETX207" s="10">
        <f>varoventtiili_koestus_kuva.description</f>
        <v>0</v>
      </c>
      <c r="ETY207" s="10">
        <f>varoventtiili_koestus_kuva.description</f>
        <v>0</v>
      </c>
      <c r="ETZ207" s="10">
        <f>varoventtiili_koestus_kuva.description</f>
        <v>0</v>
      </c>
      <c r="EUA207" s="10">
        <f>varoventtiili_koestus_kuva.description</f>
        <v>0</v>
      </c>
      <c r="EUB207" s="10">
        <f>varoventtiili_koestus_kuva.description</f>
        <v>0</v>
      </c>
      <c r="EUC207" s="10">
        <f>varoventtiili_koestus_kuva.description</f>
        <v>0</v>
      </c>
      <c r="EUD207" s="10">
        <f>varoventtiili_koestus_kuva.description</f>
        <v>0</v>
      </c>
      <c r="EUE207" s="10">
        <f>varoventtiili_koestus_kuva.description</f>
        <v>0</v>
      </c>
      <c r="EUF207" s="10">
        <f>varoventtiili_koestus_kuva.description</f>
        <v>0</v>
      </c>
      <c r="EUG207" s="10">
        <f>varoventtiili_koestus_kuva.description</f>
        <v>0</v>
      </c>
      <c r="EUH207" s="10">
        <f>varoventtiili_koestus_kuva.description</f>
        <v>0</v>
      </c>
      <c r="EUI207" s="10">
        <f>varoventtiili_koestus_kuva.description</f>
        <v>0</v>
      </c>
      <c r="EUJ207" s="10">
        <f>varoventtiili_koestus_kuva.description</f>
        <v>0</v>
      </c>
      <c r="EUK207" s="10">
        <f>varoventtiili_koestus_kuva.description</f>
        <v>0</v>
      </c>
      <c r="EUL207" s="10">
        <f>varoventtiili_koestus_kuva.description</f>
        <v>0</v>
      </c>
      <c r="EUM207" s="10">
        <f>varoventtiili_koestus_kuva.description</f>
        <v>0</v>
      </c>
      <c r="EUN207" s="10">
        <f>varoventtiili_koestus_kuva.description</f>
        <v>0</v>
      </c>
      <c r="EUO207" s="10">
        <f>varoventtiili_koestus_kuva.description</f>
        <v>0</v>
      </c>
      <c r="EUP207" s="10">
        <f>varoventtiili_koestus_kuva.description</f>
        <v>0</v>
      </c>
      <c r="EUQ207" s="10">
        <f>varoventtiili_koestus_kuva.description</f>
        <v>0</v>
      </c>
      <c r="EUR207" s="10">
        <f>varoventtiili_koestus_kuva.description</f>
        <v>0</v>
      </c>
      <c r="EUS207" s="10">
        <f>varoventtiili_koestus_kuva.description</f>
        <v>0</v>
      </c>
      <c r="EUT207" s="10">
        <f>varoventtiili_koestus_kuva.description</f>
        <v>0</v>
      </c>
      <c r="EUU207" s="10">
        <f>varoventtiili_koestus_kuva.description</f>
        <v>0</v>
      </c>
      <c r="EUV207" s="10">
        <f>varoventtiili_koestus_kuva.description</f>
        <v>0</v>
      </c>
      <c r="EUW207" s="10">
        <f>varoventtiili_koestus_kuva.description</f>
        <v>0</v>
      </c>
      <c r="EUX207" s="10">
        <f>varoventtiili_koestus_kuva.description</f>
        <v>0</v>
      </c>
      <c r="EUY207" s="10">
        <f>varoventtiili_koestus_kuva.description</f>
        <v>0</v>
      </c>
      <c r="EUZ207" s="10">
        <f>varoventtiili_koestus_kuva.description</f>
        <v>0</v>
      </c>
      <c r="EVA207" s="10">
        <f>varoventtiili_koestus_kuva.description</f>
        <v>0</v>
      </c>
      <c r="EVB207" s="10">
        <f>varoventtiili_koestus_kuva.description</f>
        <v>0</v>
      </c>
      <c r="EVC207" s="10">
        <f>varoventtiili_koestus_kuva.description</f>
        <v>0</v>
      </c>
      <c r="EVD207" s="10">
        <f>varoventtiili_koestus_kuva.description</f>
        <v>0</v>
      </c>
      <c r="EVE207" s="10">
        <f>varoventtiili_koestus_kuva.description</f>
        <v>0</v>
      </c>
      <c r="EVF207" s="10">
        <f>varoventtiili_koestus_kuva.description</f>
        <v>0</v>
      </c>
      <c r="EVG207" s="10">
        <f>varoventtiili_koestus_kuva.description</f>
        <v>0</v>
      </c>
      <c r="EVH207" s="10">
        <f>varoventtiili_koestus_kuva.description</f>
        <v>0</v>
      </c>
      <c r="EVI207" s="10">
        <f>varoventtiili_koestus_kuva.description</f>
        <v>0</v>
      </c>
      <c r="EVJ207" s="10">
        <f>varoventtiili_koestus_kuva.description</f>
        <v>0</v>
      </c>
      <c r="EVK207" s="10">
        <f>varoventtiili_koestus_kuva.description</f>
        <v>0</v>
      </c>
      <c r="EVL207" s="10">
        <f>varoventtiili_koestus_kuva.description</f>
        <v>0</v>
      </c>
      <c r="EVM207" s="10">
        <f>varoventtiili_koestus_kuva.description</f>
        <v>0</v>
      </c>
      <c r="EVN207" s="10">
        <f>varoventtiili_koestus_kuva.description</f>
        <v>0</v>
      </c>
      <c r="EVO207" s="10">
        <f>varoventtiili_koestus_kuva.description</f>
        <v>0</v>
      </c>
      <c r="EVP207" s="10">
        <f>varoventtiili_koestus_kuva.description</f>
        <v>0</v>
      </c>
      <c r="EVQ207" s="10">
        <f>varoventtiili_koestus_kuva.description</f>
        <v>0</v>
      </c>
      <c r="EVR207" s="10">
        <f>varoventtiili_koestus_kuva.description</f>
        <v>0</v>
      </c>
      <c r="EVS207" s="10">
        <f>varoventtiili_koestus_kuva.description</f>
        <v>0</v>
      </c>
      <c r="EVT207" s="10">
        <f>varoventtiili_koestus_kuva.description</f>
        <v>0</v>
      </c>
      <c r="EVU207" s="10">
        <f>varoventtiili_koestus_kuva.description</f>
        <v>0</v>
      </c>
      <c r="EVV207" s="10">
        <f>varoventtiili_koestus_kuva.description</f>
        <v>0</v>
      </c>
      <c r="EVW207" s="10">
        <f>varoventtiili_koestus_kuva.description</f>
        <v>0</v>
      </c>
      <c r="EVX207" s="10">
        <f>varoventtiili_koestus_kuva.description</f>
        <v>0</v>
      </c>
      <c r="EVY207" s="10">
        <f>varoventtiili_koestus_kuva.description</f>
        <v>0</v>
      </c>
      <c r="EVZ207" s="10">
        <f>varoventtiili_koestus_kuva.description</f>
        <v>0</v>
      </c>
      <c r="EWA207" s="10">
        <f>varoventtiili_koestus_kuva.description</f>
        <v>0</v>
      </c>
      <c r="EWB207" s="10">
        <f>varoventtiili_koestus_kuva.description</f>
        <v>0</v>
      </c>
      <c r="EWC207" s="10">
        <f>varoventtiili_koestus_kuva.description</f>
        <v>0</v>
      </c>
      <c r="EWD207" s="10">
        <f>varoventtiili_koestus_kuva.description</f>
        <v>0</v>
      </c>
      <c r="EWE207" s="10">
        <f>varoventtiili_koestus_kuva.description</f>
        <v>0</v>
      </c>
      <c r="EWF207" s="10">
        <f>varoventtiili_koestus_kuva.description</f>
        <v>0</v>
      </c>
      <c r="EWG207" s="10">
        <f>varoventtiili_koestus_kuva.description</f>
        <v>0</v>
      </c>
      <c r="EWH207" s="10">
        <f>varoventtiili_koestus_kuva.description</f>
        <v>0</v>
      </c>
      <c r="EWI207" s="10">
        <f>varoventtiili_koestus_kuva.description</f>
        <v>0</v>
      </c>
      <c r="EWJ207" s="10">
        <f>varoventtiili_koestus_kuva.description</f>
        <v>0</v>
      </c>
      <c r="EWK207" s="10">
        <f>varoventtiili_koestus_kuva.description</f>
        <v>0</v>
      </c>
      <c r="EWL207" s="10">
        <f>varoventtiili_koestus_kuva.description</f>
        <v>0</v>
      </c>
      <c r="EWM207" s="10">
        <f>varoventtiili_koestus_kuva.description</f>
        <v>0</v>
      </c>
      <c r="EWN207" s="10">
        <f>varoventtiili_koestus_kuva.description</f>
        <v>0</v>
      </c>
      <c r="EWO207" s="10">
        <f>varoventtiili_koestus_kuva.description</f>
        <v>0</v>
      </c>
      <c r="EWP207" s="10">
        <f>varoventtiili_koestus_kuva.description</f>
        <v>0</v>
      </c>
      <c r="EWQ207" s="10">
        <f>varoventtiili_koestus_kuva.description</f>
        <v>0</v>
      </c>
      <c r="EWR207" s="10">
        <f>varoventtiili_koestus_kuva.description</f>
        <v>0</v>
      </c>
      <c r="EWS207" s="10">
        <f>varoventtiili_koestus_kuva.description</f>
        <v>0</v>
      </c>
      <c r="EWT207" s="10">
        <f>varoventtiili_koestus_kuva.description</f>
        <v>0</v>
      </c>
      <c r="EWU207" s="10">
        <f>varoventtiili_koestus_kuva.description</f>
        <v>0</v>
      </c>
      <c r="EWV207" s="10">
        <f>varoventtiili_koestus_kuva.description</f>
        <v>0</v>
      </c>
      <c r="EWW207" s="10">
        <f>varoventtiili_koestus_kuva.description</f>
        <v>0</v>
      </c>
      <c r="EWX207" s="10">
        <f>varoventtiili_koestus_kuva.description</f>
        <v>0</v>
      </c>
      <c r="EWY207" s="10">
        <f>varoventtiili_koestus_kuva.description</f>
        <v>0</v>
      </c>
      <c r="EWZ207" s="10">
        <f>varoventtiili_koestus_kuva.description</f>
        <v>0</v>
      </c>
      <c r="EXA207" s="10">
        <f>varoventtiili_koestus_kuva.description</f>
        <v>0</v>
      </c>
      <c r="EXB207" s="10">
        <f>varoventtiili_koestus_kuva.description</f>
        <v>0</v>
      </c>
      <c r="EXC207" s="10">
        <f>varoventtiili_koestus_kuva.description</f>
        <v>0</v>
      </c>
      <c r="EXD207" s="10">
        <f>varoventtiili_koestus_kuva.description</f>
        <v>0</v>
      </c>
      <c r="EXE207" s="10">
        <f>varoventtiili_koestus_kuva.description</f>
        <v>0</v>
      </c>
      <c r="EXF207" s="10">
        <f>varoventtiili_koestus_kuva.description</f>
        <v>0</v>
      </c>
      <c r="EXG207" s="10">
        <f>varoventtiili_koestus_kuva.description</f>
        <v>0</v>
      </c>
      <c r="EXH207" s="10">
        <f>varoventtiili_koestus_kuva.description</f>
        <v>0</v>
      </c>
      <c r="EXI207" s="10">
        <f>varoventtiili_koestus_kuva.description</f>
        <v>0</v>
      </c>
      <c r="EXJ207" s="10">
        <f>varoventtiili_koestus_kuva.description</f>
        <v>0</v>
      </c>
      <c r="EXK207" s="10">
        <f>varoventtiili_koestus_kuva.description</f>
        <v>0</v>
      </c>
      <c r="EXL207" s="10">
        <f>varoventtiili_koestus_kuva.description</f>
        <v>0</v>
      </c>
      <c r="EXM207" s="10">
        <f>varoventtiili_koestus_kuva.description</f>
        <v>0</v>
      </c>
      <c r="EXN207" s="10">
        <f>varoventtiili_koestus_kuva.description</f>
        <v>0</v>
      </c>
      <c r="EXO207" s="10">
        <f>varoventtiili_koestus_kuva.description</f>
        <v>0</v>
      </c>
      <c r="EXP207" s="10">
        <f>varoventtiili_koestus_kuva.description</f>
        <v>0</v>
      </c>
      <c r="EXQ207" s="10">
        <f>varoventtiili_koestus_kuva.description</f>
        <v>0</v>
      </c>
      <c r="EXR207" s="10">
        <f>varoventtiili_koestus_kuva.description</f>
        <v>0</v>
      </c>
      <c r="EXS207" s="10">
        <f>varoventtiili_koestus_kuva.description</f>
        <v>0</v>
      </c>
      <c r="EXT207" s="10">
        <f>varoventtiili_koestus_kuva.description</f>
        <v>0</v>
      </c>
      <c r="EXU207" s="10">
        <f>varoventtiili_koestus_kuva.description</f>
        <v>0</v>
      </c>
      <c r="EXV207" s="10">
        <f>varoventtiili_koestus_kuva.description</f>
        <v>0</v>
      </c>
      <c r="EXW207" s="10">
        <f>varoventtiili_koestus_kuva.description</f>
        <v>0</v>
      </c>
      <c r="EXX207" s="10">
        <f>varoventtiili_koestus_kuva.description</f>
        <v>0</v>
      </c>
      <c r="EXY207" s="10">
        <f>varoventtiili_koestus_kuva.description</f>
        <v>0</v>
      </c>
      <c r="EXZ207" s="10">
        <f>varoventtiili_koestus_kuva.description</f>
        <v>0</v>
      </c>
      <c r="EYA207" s="10">
        <f>varoventtiili_koestus_kuva.description</f>
        <v>0</v>
      </c>
      <c r="EYB207" s="10">
        <f>varoventtiili_koestus_kuva.description</f>
        <v>0</v>
      </c>
      <c r="EYC207" s="10">
        <f>varoventtiili_koestus_kuva.description</f>
        <v>0</v>
      </c>
      <c r="EYD207" s="10">
        <f>varoventtiili_koestus_kuva.description</f>
        <v>0</v>
      </c>
      <c r="EYE207" s="10">
        <f>varoventtiili_koestus_kuva.description</f>
        <v>0</v>
      </c>
      <c r="EYF207" s="10">
        <f>varoventtiili_koestus_kuva.description</f>
        <v>0</v>
      </c>
      <c r="EYG207" s="10">
        <f>varoventtiili_koestus_kuva.description</f>
        <v>0</v>
      </c>
      <c r="EYH207" s="10">
        <f>varoventtiili_koestus_kuva.description</f>
        <v>0</v>
      </c>
      <c r="EYI207" s="10">
        <f>varoventtiili_koestus_kuva.description</f>
        <v>0</v>
      </c>
      <c r="EYJ207" s="10">
        <f>varoventtiili_koestus_kuva.description</f>
        <v>0</v>
      </c>
      <c r="EYK207" s="10">
        <f>varoventtiili_koestus_kuva.description</f>
        <v>0</v>
      </c>
      <c r="EYL207" s="10">
        <f>varoventtiili_koestus_kuva.description</f>
        <v>0</v>
      </c>
      <c r="EYM207" s="10">
        <f>varoventtiili_koestus_kuva.description</f>
        <v>0</v>
      </c>
      <c r="EYN207" s="10">
        <f>varoventtiili_koestus_kuva.description</f>
        <v>0</v>
      </c>
      <c r="EYO207" s="10">
        <f>varoventtiili_koestus_kuva.description</f>
        <v>0</v>
      </c>
      <c r="EYP207" s="10">
        <f>varoventtiili_koestus_kuva.description</f>
        <v>0</v>
      </c>
      <c r="EYQ207" s="10">
        <f>varoventtiili_koestus_kuva.description</f>
        <v>0</v>
      </c>
      <c r="EYR207" s="10">
        <f>varoventtiili_koestus_kuva.description</f>
        <v>0</v>
      </c>
      <c r="EYS207" s="10">
        <f>varoventtiili_koestus_kuva.description</f>
        <v>0</v>
      </c>
      <c r="EYT207" s="10">
        <f>varoventtiili_koestus_kuva.description</f>
        <v>0</v>
      </c>
      <c r="EYU207" s="10">
        <f>varoventtiili_koestus_kuva.description</f>
        <v>0</v>
      </c>
      <c r="EYV207" s="10">
        <f>varoventtiili_koestus_kuva.description</f>
        <v>0</v>
      </c>
      <c r="EYW207" s="10">
        <f>varoventtiili_koestus_kuva.description</f>
        <v>0</v>
      </c>
      <c r="EYX207" s="10">
        <f>varoventtiili_koestus_kuva.description</f>
        <v>0</v>
      </c>
      <c r="EYY207" s="10">
        <f>varoventtiili_koestus_kuva.description</f>
        <v>0</v>
      </c>
      <c r="EYZ207" s="10">
        <f>varoventtiili_koestus_kuva.description</f>
        <v>0</v>
      </c>
      <c r="EZA207" s="10">
        <f>varoventtiili_koestus_kuva.description</f>
        <v>0</v>
      </c>
      <c r="EZB207" s="10">
        <f>varoventtiili_koestus_kuva.description</f>
        <v>0</v>
      </c>
      <c r="EZC207" s="10">
        <f>varoventtiili_koestus_kuva.description</f>
        <v>0</v>
      </c>
      <c r="EZD207" s="10">
        <f>varoventtiili_koestus_kuva.description</f>
        <v>0</v>
      </c>
      <c r="EZE207" s="10">
        <f>varoventtiili_koestus_kuva.description</f>
        <v>0</v>
      </c>
      <c r="EZF207" s="10">
        <f>varoventtiili_koestus_kuva.description</f>
        <v>0</v>
      </c>
      <c r="EZG207" s="10">
        <f>varoventtiili_koestus_kuva.description</f>
        <v>0</v>
      </c>
      <c r="EZH207" s="10">
        <f>varoventtiili_koestus_kuva.description</f>
        <v>0</v>
      </c>
      <c r="EZI207" s="10">
        <f>varoventtiili_koestus_kuva.description</f>
        <v>0</v>
      </c>
      <c r="EZJ207" s="10">
        <f>varoventtiili_koestus_kuva.description</f>
        <v>0</v>
      </c>
      <c r="EZK207" s="10">
        <f>varoventtiili_koestus_kuva.description</f>
        <v>0</v>
      </c>
      <c r="EZL207" s="10">
        <f>varoventtiili_koestus_kuva.description</f>
        <v>0</v>
      </c>
      <c r="EZM207" s="10">
        <f>varoventtiili_koestus_kuva.description</f>
        <v>0</v>
      </c>
      <c r="EZN207" s="10">
        <f>varoventtiili_koestus_kuva.description</f>
        <v>0</v>
      </c>
      <c r="EZO207" s="10">
        <f>varoventtiili_koestus_kuva.description</f>
        <v>0</v>
      </c>
      <c r="EZP207" s="10">
        <f>varoventtiili_koestus_kuva.description</f>
        <v>0</v>
      </c>
      <c r="EZQ207" s="10">
        <f>varoventtiili_koestus_kuva.description</f>
        <v>0</v>
      </c>
      <c r="EZR207" s="10">
        <f>varoventtiili_koestus_kuva.description</f>
        <v>0</v>
      </c>
      <c r="EZS207" s="10">
        <f>varoventtiili_koestus_kuva.description</f>
        <v>0</v>
      </c>
      <c r="EZT207" s="10">
        <f>varoventtiili_koestus_kuva.description</f>
        <v>0</v>
      </c>
      <c r="EZU207" s="10">
        <f>varoventtiili_koestus_kuva.description</f>
        <v>0</v>
      </c>
      <c r="EZV207" s="10">
        <f>varoventtiili_koestus_kuva.description</f>
        <v>0</v>
      </c>
      <c r="EZW207" s="10">
        <f>varoventtiili_koestus_kuva.description</f>
        <v>0</v>
      </c>
      <c r="EZX207" s="10">
        <f>varoventtiili_koestus_kuva.description</f>
        <v>0</v>
      </c>
      <c r="EZY207" s="10">
        <f>varoventtiili_koestus_kuva.description</f>
        <v>0</v>
      </c>
      <c r="EZZ207" s="10">
        <f>varoventtiili_koestus_kuva.description</f>
        <v>0</v>
      </c>
      <c r="FAA207" s="10">
        <f>varoventtiili_koestus_kuva.description</f>
        <v>0</v>
      </c>
      <c r="FAB207" s="10">
        <f>varoventtiili_koestus_kuva.description</f>
        <v>0</v>
      </c>
      <c r="FAC207" s="10">
        <f>varoventtiili_koestus_kuva.description</f>
        <v>0</v>
      </c>
      <c r="FAD207" s="10">
        <f>varoventtiili_koestus_kuva.description</f>
        <v>0</v>
      </c>
      <c r="FAE207" s="10">
        <f>varoventtiili_koestus_kuva.description</f>
        <v>0</v>
      </c>
      <c r="FAF207" s="10">
        <f>varoventtiili_koestus_kuva.description</f>
        <v>0</v>
      </c>
      <c r="FAG207" s="10">
        <f>varoventtiili_koestus_kuva.description</f>
        <v>0</v>
      </c>
      <c r="FAH207" s="10">
        <f>varoventtiili_koestus_kuva.description</f>
        <v>0</v>
      </c>
      <c r="FAI207" s="10">
        <f>varoventtiili_koestus_kuva.description</f>
        <v>0</v>
      </c>
      <c r="FAJ207" s="10">
        <f>varoventtiili_koestus_kuva.description</f>
        <v>0</v>
      </c>
      <c r="FAK207" s="10">
        <f>varoventtiili_koestus_kuva.description</f>
        <v>0</v>
      </c>
      <c r="FAL207" s="10">
        <f>varoventtiili_koestus_kuva.description</f>
        <v>0</v>
      </c>
      <c r="FAM207" s="10">
        <f>varoventtiili_koestus_kuva.description</f>
        <v>0</v>
      </c>
      <c r="FAN207" s="10">
        <f>varoventtiili_koestus_kuva.description</f>
        <v>0</v>
      </c>
      <c r="FAO207" s="10">
        <f>varoventtiili_koestus_kuva.description</f>
        <v>0</v>
      </c>
      <c r="FAP207" s="10">
        <f>varoventtiili_koestus_kuva.description</f>
        <v>0</v>
      </c>
      <c r="FAQ207" s="10">
        <f>varoventtiili_koestus_kuva.description</f>
        <v>0</v>
      </c>
      <c r="FAR207" s="10">
        <f>varoventtiili_koestus_kuva.description</f>
        <v>0</v>
      </c>
      <c r="FAS207" s="10">
        <f>varoventtiili_koestus_kuva.description</f>
        <v>0</v>
      </c>
      <c r="FAT207" s="10">
        <f>varoventtiili_koestus_kuva.description</f>
        <v>0</v>
      </c>
      <c r="FAU207" s="10">
        <f>varoventtiili_koestus_kuva.description</f>
        <v>0</v>
      </c>
      <c r="FAV207" s="10">
        <f>varoventtiili_koestus_kuva.description</f>
        <v>0</v>
      </c>
      <c r="FAW207" s="10">
        <f>varoventtiili_koestus_kuva.description</f>
        <v>0</v>
      </c>
      <c r="FAX207" s="10">
        <f>varoventtiili_koestus_kuva.description</f>
        <v>0</v>
      </c>
      <c r="FAY207" s="10">
        <f>varoventtiili_koestus_kuva.description</f>
        <v>0</v>
      </c>
      <c r="FAZ207" s="10">
        <f>varoventtiili_koestus_kuva.description</f>
        <v>0</v>
      </c>
      <c r="FBA207" s="10">
        <f>varoventtiili_koestus_kuva.description</f>
        <v>0</v>
      </c>
      <c r="FBB207" s="10">
        <f>varoventtiili_koestus_kuva.description</f>
        <v>0</v>
      </c>
      <c r="FBC207" s="10">
        <f>varoventtiili_koestus_kuva.description</f>
        <v>0</v>
      </c>
      <c r="FBD207" s="10">
        <f>varoventtiili_koestus_kuva.description</f>
        <v>0</v>
      </c>
      <c r="FBE207" s="10">
        <f>varoventtiili_koestus_kuva.description</f>
        <v>0</v>
      </c>
      <c r="FBF207" s="10">
        <f>varoventtiili_koestus_kuva.description</f>
        <v>0</v>
      </c>
      <c r="FBG207" s="10">
        <f>varoventtiili_koestus_kuva.description</f>
        <v>0</v>
      </c>
      <c r="FBH207" s="10">
        <f>varoventtiili_koestus_kuva.description</f>
        <v>0</v>
      </c>
      <c r="FBI207" s="10">
        <f>varoventtiili_koestus_kuva.description</f>
        <v>0</v>
      </c>
      <c r="FBJ207" s="10">
        <f>varoventtiili_koestus_kuva.description</f>
        <v>0</v>
      </c>
      <c r="FBK207" s="10">
        <f>varoventtiili_koestus_kuva.description</f>
        <v>0</v>
      </c>
      <c r="FBL207" s="10">
        <f>varoventtiili_koestus_kuva.description</f>
        <v>0</v>
      </c>
      <c r="FBM207" s="10">
        <f>varoventtiili_koestus_kuva.description</f>
        <v>0</v>
      </c>
      <c r="FBN207" s="10">
        <f>varoventtiili_koestus_kuva.description</f>
        <v>0</v>
      </c>
      <c r="FBO207" s="10">
        <f>varoventtiili_koestus_kuva.description</f>
        <v>0</v>
      </c>
      <c r="FBP207" s="10">
        <f>varoventtiili_koestus_kuva.description</f>
        <v>0</v>
      </c>
      <c r="FBQ207" s="10">
        <f>varoventtiili_koestus_kuva.description</f>
        <v>0</v>
      </c>
      <c r="FBR207" s="10">
        <f>varoventtiili_koestus_kuva.description</f>
        <v>0</v>
      </c>
      <c r="FBS207" s="10">
        <f>varoventtiili_koestus_kuva.description</f>
        <v>0</v>
      </c>
      <c r="FBT207" s="10">
        <f>varoventtiili_koestus_kuva.description</f>
        <v>0</v>
      </c>
      <c r="FBU207" s="10">
        <f>varoventtiili_koestus_kuva.description</f>
        <v>0</v>
      </c>
      <c r="FBV207" s="10">
        <f>varoventtiili_koestus_kuva.description</f>
        <v>0</v>
      </c>
      <c r="FBW207" s="10">
        <f>varoventtiili_koestus_kuva.description</f>
        <v>0</v>
      </c>
      <c r="FBX207" s="10">
        <f>varoventtiili_koestus_kuva.description</f>
        <v>0</v>
      </c>
      <c r="FBY207" s="10">
        <f>varoventtiili_koestus_kuva.description</f>
        <v>0</v>
      </c>
      <c r="FBZ207" s="10">
        <f>varoventtiili_koestus_kuva.description</f>
        <v>0</v>
      </c>
      <c r="FCA207" s="10">
        <f>varoventtiili_koestus_kuva.description</f>
        <v>0</v>
      </c>
      <c r="FCB207" s="10">
        <f>varoventtiili_koestus_kuva.description</f>
        <v>0</v>
      </c>
      <c r="FCC207" s="10">
        <f>varoventtiili_koestus_kuva.description</f>
        <v>0</v>
      </c>
      <c r="FCD207" s="10">
        <f>varoventtiili_koestus_kuva.description</f>
        <v>0</v>
      </c>
      <c r="FCE207" s="10">
        <f>varoventtiili_koestus_kuva.description</f>
        <v>0</v>
      </c>
      <c r="FCF207" s="10">
        <f>varoventtiili_koestus_kuva.description</f>
        <v>0</v>
      </c>
      <c r="FCG207" s="10">
        <f>varoventtiili_koestus_kuva.description</f>
        <v>0</v>
      </c>
      <c r="FCH207" s="10">
        <f>varoventtiili_koestus_kuva.description</f>
        <v>0</v>
      </c>
      <c r="FCI207" s="10">
        <f>varoventtiili_koestus_kuva.description</f>
        <v>0</v>
      </c>
      <c r="FCJ207" s="10">
        <f>varoventtiili_koestus_kuva.description</f>
        <v>0</v>
      </c>
      <c r="FCK207" s="10">
        <f>varoventtiili_koestus_kuva.description</f>
        <v>0</v>
      </c>
      <c r="FCL207" s="10">
        <f>varoventtiili_koestus_kuva.description</f>
        <v>0</v>
      </c>
      <c r="FCM207" s="10">
        <f>varoventtiili_koestus_kuva.description</f>
        <v>0</v>
      </c>
      <c r="FCN207" s="10">
        <f>varoventtiili_koestus_kuva.description</f>
        <v>0</v>
      </c>
      <c r="FCO207" s="10">
        <f>varoventtiili_koestus_kuva.description</f>
        <v>0</v>
      </c>
      <c r="FCP207" s="10">
        <f>varoventtiili_koestus_kuva.description</f>
        <v>0</v>
      </c>
      <c r="FCQ207" s="10">
        <f>varoventtiili_koestus_kuva.description</f>
        <v>0</v>
      </c>
      <c r="FCR207" s="10">
        <f>varoventtiili_koestus_kuva.description</f>
        <v>0</v>
      </c>
      <c r="FCS207" s="10">
        <f>varoventtiili_koestus_kuva.description</f>
        <v>0</v>
      </c>
      <c r="FCT207" s="10">
        <f>varoventtiili_koestus_kuva.description</f>
        <v>0</v>
      </c>
      <c r="FCU207" s="10">
        <f>varoventtiili_koestus_kuva.description</f>
        <v>0</v>
      </c>
      <c r="FCV207" s="10">
        <f>varoventtiili_koestus_kuva.description</f>
        <v>0</v>
      </c>
      <c r="FCW207" s="10">
        <f>varoventtiili_koestus_kuva.description</f>
        <v>0</v>
      </c>
      <c r="FCX207" s="10">
        <f>varoventtiili_koestus_kuva.description</f>
        <v>0</v>
      </c>
      <c r="FCY207" s="10">
        <f>varoventtiili_koestus_kuva.description</f>
        <v>0</v>
      </c>
      <c r="FCZ207" s="10">
        <f>varoventtiili_koestus_kuva.description</f>
        <v>0</v>
      </c>
      <c r="FDA207" s="10">
        <f>varoventtiili_koestus_kuva.description</f>
        <v>0</v>
      </c>
      <c r="FDB207" s="10">
        <f>varoventtiili_koestus_kuva.description</f>
        <v>0</v>
      </c>
      <c r="FDC207" s="10">
        <f>varoventtiili_koestus_kuva.description</f>
        <v>0</v>
      </c>
      <c r="FDD207" s="10">
        <f>varoventtiili_koestus_kuva.description</f>
        <v>0</v>
      </c>
      <c r="FDE207" s="10">
        <f>varoventtiili_koestus_kuva.description</f>
        <v>0</v>
      </c>
      <c r="FDF207" s="10">
        <f>varoventtiili_koestus_kuva.description</f>
        <v>0</v>
      </c>
      <c r="FDG207" s="10">
        <f>varoventtiili_koestus_kuva.description</f>
        <v>0</v>
      </c>
      <c r="FDH207" s="10">
        <f>varoventtiili_koestus_kuva.description</f>
        <v>0</v>
      </c>
      <c r="FDI207" s="10">
        <f>varoventtiili_koestus_kuva.description</f>
        <v>0</v>
      </c>
      <c r="FDJ207" s="10">
        <f>varoventtiili_koestus_kuva.description</f>
        <v>0</v>
      </c>
      <c r="FDK207" s="10">
        <f>varoventtiili_koestus_kuva.description</f>
        <v>0</v>
      </c>
      <c r="FDL207" s="10">
        <f>varoventtiili_koestus_kuva.description</f>
        <v>0</v>
      </c>
      <c r="FDM207" s="10">
        <f>varoventtiili_koestus_kuva.description</f>
        <v>0</v>
      </c>
      <c r="FDN207" s="10">
        <f>varoventtiili_koestus_kuva.description</f>
        <v>0</v>
      </c>
      <c r="FDO207" s="10">
        <f>varoventtiili_koestus_kuva.description</f>
        <v>0</v>
      </c>
      <c r="FDP207" s="10">
        <f>varoventtiili_koestus_kuva.description</f>
        <v>0</v>
      </c>
      <c r="FDQ207" s="10">
        <f>varoventtiili_koestus_kuva.description</f>
        <v>0</v>
      </c>
      <c r="FDR207" s="10">
        <f>varoventtiili_koestus_kuva.description</f>
        <v>0</v>
      </c>
      <c r="FDS207" s="10">
        <f>varoventtiili_koestus_kuva.description</f>
        <v>0</v>
      </c>
      <c r="FDT207" s="10">
        <f>varoventtiili_koestus_kuva.description</f>
        <v>0</v>
      </c>
      <c r="FDU207" s="10">
        <f>varoventtiili_koestus_kuva.description</f>
        <v>0</v>
      </c>
      <c r="FDV207" s="10">
        <f>varoventtiili_koestus_kuva.description</f>
        <v>0</v>
      </c>
      <c r="FDW207" s="10">
        <f>varoventtiili_koestus_kuva.description</f>
        <v>0</v>
      </c>
      <c r="FDX207" s="10">
        <f>varoventtiili_koestus_kuva.description</f>
        <v>0</v>
      </c>
      <c r="FDY207" s="10">
        <f>varoventtiili_koestus_kuva.description</f>
        <v>0</v>
      </c>
      <c r="FDZ207" s="10">
        <f>varoventtiili_koestus_kuva.description</f>
        <v>0</v>
      </c>
      <c r="FEA207" s="10">
        <f>varoventtiili_koestus_kuva.description</f>
        <v>0</v>
      </c>
      <c r="FEB207" s="10">
        <f>varoventtiili_koestus_kuva.description</f>
        <v>0</v>
      </c>
      <c r="FEC207" s="10">
        <f>varoventtiili_koestus_kuva.description</f>
        <v>0</v>
      </c>
      <c r="FED207" s="10">
        <f>varoventtiili_koestus_kuva.description</f>
        <v>0</v>
      </c>
      <c r="FEE207" s="10">
        <f>varoventtiili_koestus_kuva.description</f>
        <v>0</v>
      </c>
      <c r="FEF207" s="10">
        <f>varoventtiili_koestus_kuva.description</f>
        <v>0</v>
      </c>
      <c r="FEG207" s="10">
        <f>varoventtiili_koestus_kuva.description</f>
        <v>0</v>
      </c>
      <c r="FEH207" s="10">
        <f>varoventtiili_koestus_kuva.description</f>
        <v>0</v>
      </c>
      <c r="FEI207" s="10">
        <f>varoventtiili_koestus_kuva.description</f>
        <v>0</v>
      </c>
      <c r="FEJ207" s="10">
        <f>varoventtiili_koestus_kuva.description</f>
        <v>0</v>
      </c>
      <c r="FEK207" s="10">
        <f>varoventtiili_koestus_kuva.description</f>
        <v>0</v>
      </c>
      <c r="FEL207" s="10">
        <f>varoventtiili_koestus_kuva.description</f>
        <v>0</v>
      </c>
      <c r="FEM207" s="10">
        <f>varoventtiili_koestus_kuva.description</f>
        <v>0</v>
      </c>
      <c r="FEN207" s="10">
        <f>varoventtiili_koestus_kuva.description</f>
        <v>0</v>
      </c>
      <c r="FEO207" s="10">
        <f>varoventtiili_koestus_kuva.description</f>
        <v>0</v>
      </c>
      <c r="FEP207" s="10">
        <f>varoventtiili_koestus_kuva.description</f>
        <v>0</v>
      </c>
      <c r="FEQ207" s="10">
        <f>varoventtiili_koestus_kuva.description</f>
        <v>0</v>
      </c>
      <c r="FER207" s="10">
        <f>varoventtiili_koestus_kuva.description</f>
        <v>0</v>
      </c>
      <c r="FES207" s="10">
        <f>varoventtiili_koestus_kuva.description</f>
        <v>0</v>
      </c>
      <c r="FET207" s="10">
        <f>varoventtiili_koestus_kuva.description</f>
        <v>0</v>
      </c>
      <c r="FEU207" s="10">
        <f>varoventtiili_koestus_kuva.description</f>
        <v>0</v>
      </c>
      <c r="FEV207" s="10">
        <f>varoventtiili_koestus_kuva.description</f>
        <v>0</v>
      </c>
      <c r="FEW207" s="10">
        <f>varoventtiili_koestus_kuva.description</f>
        <v>0</v>
      </c>
      <c r="FEX207" s="10">
        <f>varoventtiili_koestus_kuva.description</f>
        <v>0</v>
      </c>
      <c r="FEY207" s="10">
        <f>varoventtiili_koestus_kuva.description</f>
        <v>0</v>
      </c>
      <c r="FEZ207" s="10">
        <f>varoventtiili_koestus_kuva.description</f>
        <v>0</v>
      </c>
      <c r="FFA207" s="10">
        <f>varoventtiili_koestus_kuva.description</f>
        <v>0</v>
      </c>
      <c r="FFB207" s="10">
        <f>varoventtiili_koestus_kuva.description</f>
        <v>0</v>
      </c>
      <c r="FFC207" s="10">
        <f>varoventtiili_koestus_kuva.description</f>
        <v>0</v>
      </c>
      <c r="FFD207" s="10">
        <f>varoventtiili_koestus_kuva.description</f>
        <v>0</v>
      </c>
      <c r="FFE207" s="10">
        <f>varoventtiili_koestus_kuva.description</f>
        <v>0</v>
      </c>
      <c r="FFF207" s="10">
        <f>varoventtiili_koestus_kuva.description</f>
        <v>0</v>
      </c>
      <c r="FFG207" s="10">
        <f>varoventtiili_koestus_kuva.description</f>
        <v>0</v>
      </c>
      <c r="FFH207" s="10">
        <f>varoventtiili_koestus_kuva.description</f>
        <v>0</v>
      </c>
      <c r="FFI207" s="10">
        <f>varoventtiili_koestus_kuva.description</f>
        <v>0</v>
      </c>
      <c r="FFJ207" s="10">
        <f>varoventtiili_koestus_kuva.description</f>
        <v>0</v>
      </c>
      <c r="FFK207" s="10">
        <f>varoventtiili_koestus_kuva.description</f>
        <v>0</v>
      </c>
      <c r="FFL207" s="10">
        <f>varoventtiili_koestus_kuva.description</f>
        <v>0</v>
      </c>
      <c r="FFM207" s="10">
        <f>varoventtiili_koestus_kuva.description</f>
        <v>0</v>
      </c>
      <c r="FFN207" s="10">
        <f>varoventtiili_koestus_kuva.description</f>
        <v>0</v>
      </c>
      <c r="FFO207" s="10">
        <f>varoventtiili_koestus_kuva.description</f>
        <v>0</v>
      </c>
      <c r="FFP207" s="10">
        <f>varoventtiili_koestus_kuva.description</f>
        <v>0</v>
      </c>
      <c r="FFQ207" s="10">
        <f>varoventtiili_koestus_kuva.description</f>
        <v>0</v>
      </c>
      <c r="FFR207" s="10">
        <f>varoventtiili_koestus_kuva.description</f>
        <v>0</v>
      </c>
      <c r="FFS207" s="10">
        <f>varoventtiili_koestus_kuva.description</f>
        <v>0</v>
      </c>
      <c r="FFT207" s="10">
        <f>varoventtiili_koestus_kuva.description</f>
        <v>0</v>
      </c>
      <c r="FFU207" s="10">
        <f>varoventtiili_koestus_kuva.description</f>
        <v>0</v>
      </c>
      <c r="FFV207" s="10">
        <f>varoventtiili_koestus_kuva.description</f>
        <v>0</v>
      </c>
      <c r="FFW207" s="10">
        <f>varoventtiili_koestus_kuva.description</f>
        <v>0</v>
      </c>
      <c r="FFX207" s="10">
        <f>varoventtiili_koestus_kuva.description</f>
        <v>0</v>
      </c>
      <c r="FFY207" s="10">
        <f>varoventtiili_koestus_kuva.description</f>
        <v>0</v>
      </c>
      <c r="FFZ207" s="10">
        <f>varoventtiili_koestus_kuva.description</f>
        <v>0</v>
      </c>
      <c r="FGA207" s="10">
        <f>varoventtiili_koestus_kuva.description</f>
        <v>0</v>
      </c>
      <c r="FGB207" s="10">
        <f>varoventtiili_koestus_kuva.description</f>
        <v>0</v>
      </c>
      <c r="FGC207" s="10">
        <f>varoventtiili_koestus_kuva.description</f>
        <v>0</v>
      </c>
      <c r="FGD207" s="10">
        <f>varoventtiili_koestus_kuva.description</f>
        <v>0</v>
      </c>
      <c r="FGE207" s="10">
        <f>varoventtiili_koestus_kuva.description</f>
        <v>0</v>
      </c>
      <c r="FGF207" s="10">
        <f>varoventtiili_koestus_kuva.description</f>
        <v>0</v>
      </c>
      <c r="FGG207" s="10">
        <f>varoventtiili_koestus_kuva.description</f>
        <v>0</v>
      </c>
      <c r="FGH207" s="10">
        <f>varoventtiili_koestus_kuva.description</f>
        <v>0</v>
      </c>
      <c r="FGI207" s="10">
        <f>varoventtiili_koestus_kuva.description</f>
        <v>0</v>
      </c>
      <c r="FGJ207" s="10">
        <f>varoventtiili_koestus_kuva.description</f>
        <v>0</v>
      </c>
      <c r="FGK207" s="10">
        <f>varoventtiili_koestus_kuva.description</f>
        <v>0</v>
      </c>
      <c r="FGL207" s="10">
        <f>varoventtiili_koestus_kuva.description</f>
        <v>0</v>
      </c>
      <c r="FGM207" s="10">
        <f>varoventtiili_koestus_kuva.description</f>
        <v>0</v>
      </c>
      <c r="FGN207" s="10">
        <f>varoventtiili_koestus_kuva.description</f>
        <v>0</v>
      </c>
      <c r="FGO207" s="10">
        <f>varoventtiili_koestus_kuva.description</f>
        <v>0</v>
      </c>
      <c r="FGP207" s="10">
        <f>varoventtiili_koestus_kuva.description</f>
        <v>0</v>
      </c>
      <c r="FGQ207" s="10">
        <f>varoventtiili_koestus_kuva.description</f>
        <v>0</v>
      </c>
      <c r="FGR207" s="10">
        <f>varoventtiili_koestus_kuva.description</f>
        <v>0</v>
      </c>
      <c r="FGS207" s="10">
        <f>varoventtiili_koestus_kuva.description</f>
        <v>0</v>
      </c>
      <c r="FGT207" s="10">
        <f>varoventtiili_koestus_kuva.description</f>
        <v>0</v>
      </c>
      <c r="FGU207" s="10">
        <f>varoventtiili_koestus_kuva.description</f>
        <v>0</v>
      </c>
      <c r="FGV207" s="10">
        <f>varoventtiili_koestus_kuva.description</f>
        <v>0</v>
      </c>
      <c r="FGW207" s="10">
        <f>varoventtiili_koestus_kuva.description</f>
        <v>0</v>
      </c>
      <c r="FGX207" s="10">
        <f>varoventtiili_koestus_kuva.description</f>
        <v>0</v>
      </c>
      <c r="FGY207" s="10">
        <f>varoventtiili_koestus_kuva.description</f>
        <v>0</v>
      </c>
      <c r="FGZ207" s="10">
        <f>varoventtiili_koestus_kuva.description</f>
        <v>0</v>
      </c>
      <c r="FHA207" s="10">
        <f>varoventtiili_koestus_kuva.description</f>
        <v>0</v>
      </c>
      <c r="FHB207" s="10">
        <f>varoventtiili_koestus_kuva.description</f>
        <v>0</v>
      </c>
      <c r="FHC207" s="10">
        <f>varoventtiili_koestus_kuva.description</f>
        <v>0</v>
      </c>
      <c r="FHD207" s="10">
        <f>varoventtiili_koestus_kuva.description</f>
        <v>0</v>
      </c>
      <c r="FHE207" s="10">
        <f>varoventtiili_koestus_kuva.description</f>
        <v>0</v>
      </c>
      <c r="FHF207" s="10">
        <f>varoventtiili_koestus_kuva.description</f>
        <v>0</v>
      </c>
      <c r="FHG207" s="10">
        <f>varoventtiili_koestus_kuva.description</f>
        <v>0</v>
      </c>
      <c r="FHH207" s="10">
        <f>varoventtiili_koestus_kuva.description</f>
        <v>0</v>
      </c>
      <c r="FHI207" s="10">
        <f>varoventtiili_koestus_kuva.description</f>
        <v>0</v>
      </c>
      <c r="FHJ207" s="10">
        <f>varoventtiili_koestus_kuva.description</f>
        <v>0</v>
      </c>
      <c r="FHK207" s="10">
        <f>varoventtiili_koestus_kuva.description</f>
        <v>0</v>
      </c>
      <c r="FHL207" s="10">
        <f>varoventtiili_koestus_kuva.description</f>
        <v>0</v>
      </c>
      <c r="FHM207" s="10">
        <f>varoventtiili_koestus_kuva.description</f>
        <v>0</v>
      </c>
      <c r="FHN207" s="10">
        <f>varoventtiili_koestus_kuva.description</f>
        <v>0</v>
      </c>
      <c r="FHO207" s="10">
        <f>varoventtiili_koestus_kuva.description</f>
        <v>0</v>
      </c>
      <c r="FHP207" s="10">
        <f>varoventtiili_koestus_kuva.description</f>
        <v>0</v>
      </c>
      <c r="FHQ207" s="10">
        <f>varoventtiili_koestus_kuva.description</f>
        <v>0</v>
      </c>
      <c r="FHR207" s="10">
        <f>varoventtiili_koestus_kuva.description</f>
        <v>0</v>
      </c>
      <c r="FHS207" s="10">
        <f>varoventtiili_koestus_kuva.description</f>
        <v>0</v>
      </c>
      <c r="FHT207" s="10">
        <f>varoventtiili_koestus_kuva.description</f>
        <v>0</v>
      </c>
      <c r="FHU207" s="10">
        <f>varoventtiili_koestus_kuva.description</f>
        <v>0</v>
      </c>
      <c r="FHV207" s="10">
        <f>varoventtiili_koestus_kuva.description</f>
        <v>0</v>
      </c>
      <c r="FHW207" s="10">
        <f>varoventtiili_koestus_kuva.description</f>
        <v>0</v>
      </c>
      <c r="FHX207" s="10">
        <f>varoventtiili_koestus_kuva.description</f>
        <v>0</v>
      </c>
      <c r="FHY207" s="10">
        <f>varoventtiili_koestus_kuva.description</f>
        <v>0</v>
      </c>
      <c r="FHZ207" s="10">
        <f>varoventtiili_koestus_kuva.description</f>
        <v>0</v>
      </c>
      <c r="FIA207" s="10">
        <f>varoventtiili_koestus_kuva.description</f>
        <v>0</v>
      </c>
      <c r="FIB207" s="10">
        <f>varoventtiili_koestus_kuva.description</f>
        <v>0</v>
      </c>
      <c r="FIC207" s="10">
        <f>varoventtiili_koestus_kuva.description</f>
        <v>0</v>
      </c>
      <c r="FID207" s="10">
        <f>varoventtiili_koestus_kuva.description</f>
        <v>0</v>
      </c>
      <c r="FIE207" s="10">
        <f>varoventtiili_koestus_kuva.description</f>
        <v>0</v>
      </c>
      <c r="FIF207" s="10">
        <f>varoventtiili_koestus_kuva.description</f>
        <v>0</v>
      </c>
      <c r="FIG207" s="10">
        <f>varoventtiili_koestus_kuva.description</f>
        <v>0</v>
      </c>
      <c r="FIH207" s="10">
        <f>varoventtiili_koestus_kuva.description</f>
        <v>0</v>
      </c>
      <c r="FII207" s="10">
        <f>varoventtiili_koestus_kuva.description</f>
        <v>0</v>
      </c>
      <c r="FIJ207" s="10">
        <f>varoventtiili_koestus_kuva.description</f>
        <v>0</v>
      </c>
      <c r="FIK207" s="10">
        <f>varoventtiili_koestus_kuva.description</f>
        <v>0</v>
      </c>
      <c r="FIL207" s="10">
        <f>varoventtiili_koestus_kuva.description</f>
        <v>0</v>
      </c>
      <c r="FIM207" s="10">
        <f>varoventtiili_koestus_kuva.description</f>
        <v>0</v>
      </c>
      <c r="FIN207" s="10">
        <f>varoventtiili_koestus_kuva.description</f>
        <v>0</v>
      </c>
      <c r="FIO207" s="10">
        <f>varoventtiili_koestus_kuva.description</f>
        <v>0</v>
      </c>
      <c r="FIP207" s="10">
        <f>varoventtiili_koestus_kuva.description</f>
        <v>0</v>
      </c>
      <c r="FIQ207" s="10">
        <f>varoventtiili_koestus_kuva.description</f>
        <v>0</v>
      </c>
      <c r="FIR207" s="10">
        <f>varoventtiili_koestus_kuva.description</f>
        <v>0</v>
      </c>
      <c r="FIS207" s="10">
        <f>varoventtiili_koestus_kuva.description</f>
        <v>0</v>
      </c>
      <c r="FIT207" s="10">
        <f>varoventtiili_koestus_kuva.description</f>
        <v>0</v>
      </c>
      <c r="FIU207" s="10">
        <f>varoventtiili_koestus_kuva.description</f>
        <v>0</v>
      </c>
      <c r="FIV207" s="10">
        <f>varoventtiili_koestus_kuva.description</f>
        <v>0</v>
      </c>
      <c r="FIW207" s="10">
        <f>varoventtiili_koestus_kuva.description</f>
        <v>0</v>
      </c>
      <c r="FIX207" s="10">
        <f>varoventtiili_koestus_kuva.description</f>
        <v>0</v>
      </c>
      <c r="FIY207" s="10">
        <f>varoventtiili_koestus_kuva.description</f>
        <v>0</v>
      </c>
      <c r="FIZ207" s="10">
        <f>varoventtiili_koestus_kuva.description</f>
        <v>0</v>
      </c>
      <c r="FJA207" s="10">
        <f>varoventtiili_koestus_kuva.description</f>
        <v>0</v>
      </c>
      <c r="FJB207" s="10">
        <f>varoventtiili_koestus_kuva.description</f>
        <v>0</v>
      </c>
      <c r="FJC207" s="10">
        <f>varoventtiili_koestus_kuva.description</f>
        <v>0</v>
      </c>
      <c r="FJD207" s="10">
        <f>varoventtiili_koestus_kuva.description</f>
        <v>0</v>
      </c>
      <c r="FJE207" s="10">
        <f>varoventtiili_koestus_kuva.description</f>
        <v>0</v>
      </c>
      <c r="FJF207" s="10">
        <f>varoventtiili_koestus_kuva.description</f>
        <v>0</v>
      </c>
      <c r="FJG207" s="10">
        <f>varoventtiili_koestus_kuva.description</f>
        <v>0</v>
      </c>
      <c r="FJH207" s="10">
        <f>varoventtiili_koestus_kuva.description</f>
        <v>0</v>
      </c>
      <c r="FJI207" s="10">
        <f>varoventtiili_koestus_kuva.description</f>
        <v>0</v>
      </c>
      <c r="FJJ207" s="10">
        <f>varoventtiili_koestus_kuva.description</f>
        <v>0</v>
      </c>
      <c r="FJK207" s="10">
        <f>varoventtiili_koestus_kuva.description</f>
        <v>0</v>
      </c>
      <c r="FJL207" s="10">
        <f>varoventtiili_koestus_kuva.description</f>
        <v>0</v>
      </c>
      <c r="FJM207" s="10">
        <f>varoventtiili_koestus_kuva.description</f>
        <v>0</v>
      </c>
      <c r="FJN207" s="10">
        <f>varoventtiili_koestus_kuva.description</f>
        <v>0</v>
      </c>
      <c r="FJO207" s="10">
        <f>varoventtiili_koestus_kuva.description</f>
        <v>0</v>
      </c>
      <c r="FJP207" s="10">
        <f>varoventtiili_koestus_kuva.description</f>
        <v>0</v>
      </c>
      <c r="FJQ207" s="10">
        <f>varoventtiili_koestus_kuva.description</f>
        <v>0</v>
      </c>
      <c r="FJR207" s="10">
        <f>varoventtiili_koestus_kuva.description</f>
        <v>0</v>
      </c>
      <c r="FJS207" s="10">
        <f>varoventtiili_koestus_kuva.description</f>
        <v>0</v>
      </c>
      <c r="FJT207" s="10">
        <f>varoventtiili_koestus_kuva.description</f>
        <v>0</v>
      </c>
      <c r="FJU207" s="10">
        <f>varoventtiili_koestus_kuva.description</f>
        <v>0</v>
      </c>
      <c r="FJV207" s="10">
        <f>varoventtiili_koestus_kuva.description</f>
        <v>0</v>
      </c>
      <c r="FJW207" s="10">
        <f>varoventtiili_koestus_kuva.description</f>
        <v>0</v>
      </c>
      <c r="FJX207" s="10">
        <f>varoventtiili_koestus_kuva.description</f>
        <v>0</v>
      </c>
      <c r="FJY207" s="10">
        <f>varoventtiili_koestus_kuva.description</f>
        <v>0</v>
      </c>
      <c r="FJZ207" s="10">
        <f>varoventtiili_koestus_kuva.description</f>
        <v>0</v>
      </c>
      <c r="FKA207" s="10">
        <f>varoventtiili_koestus_kuva.description</f>
        <v>0</v>
      </c>
      <c r="FKB207" s="10">
        <f>varoventtiili_koestus_kuva.description</f>
        <v>0</v>
      </c>
      <c r="FKC207" s="10">
        <f>varoventtiili_koestus_kuva.description</f>
        <v>0</v>
      </c>
      <c r="FKD207" s="10">
        <f>varoventtiili_koestus_kuva.description</f>
        <v>0</v>
      </c>
      <c r="FKE207" s="10">
        <f>varoventtiili_koestus_kuva.description</f>
        <v>0</v>
      </c>
      <c r="FKF207" s="10">
        <f>varoventtiili_koestus_kuva.description</f>
        <v>0</v>
      </c>
      <c r="FKG207" s="10">
        <f>varoventtiili_koestus_kuva.description</f>
        <v>0</v>
      </c>
      <c r="FKH207" s="10">
        <f>varoventtiili_koestus_kuva.description</f>
        <v>0</v>
      </c>
      <c r="FKI207" s="10">
        <f>varoventtiili_koestus_kuva.description</f>
        <v>0</v>
      </c>
      <c r="FKJ207" s="10">
        <f>varoventtiili_koestus_kuva.description</f>
        <v>0</v>
      </c>
      <c r="FKK207" s="10">
        <f>varoventtiili_koestus_kuva.description</f>
        <v>0</v>
      </c>
      <c r="FKL207" s="10">
        <f>varoventtiili_koestus_kuva.description</f>
        <v>0</v>
      </c>
      <c r="FKM207" s="10">
        <f>varoventtiili_koestus_kuva.description</f>
        <v>0</v>
      </c>
      <c r="FKN207" s="10">
        <f>varoventtiili_koestus_kuva.description</f>
        <v>0</v>
      </c>
      <c r="FKO207" s="10">
        <f>varoventtiili_koestus_kuva.description</f>
        <v>0</v>
      </c>
      <c r="FKP207" s="10">
        <f>varoventtiili_koestus_kuva.description</f>
        <v>0</v>
      </c>
      <c r="FKQ207" s="10">
        <f>varoventtiili_koestus_kuva.description</f>
        <v>0</v>
      </c>
      <c r="FKR207" s="10">
        <f>varoventtiili_koestus_kuva.description</f>
        <v>0</v>
      </c>
      <c r="FKS207" s="10">
        <f>varoventtiili_koestus_kuva.description</f>
        <v>0</v>
      </c>
      <c r="FKT207" s="10">
        <f>varoventtiili_koestus_kuva.description</f>
        <v>0</v>
      </c>
      <c r="FKU207" s="10">
        <f>varoventtiili_koestus_kuva.description</f>
        <v>0</v>
      </c>
      <c r="FKV207" s="10">
        <f>varoventtiili_koestus_kuva.description</f>
        <v>0</v>
      </c>
      <c r="FKW207" s="10">
        <f>varoventtiili_koestus_kuva.description</f>
        <v>0</v>
      </c>
      <c r="FKX207" s="10">
        <f>varoventtiili_koestus_kuva.description</f>
        <v>0</v>
      </c>
      <c r="FKY207" s="10">
        <f>varoventtiili_koestus_kuva.description</f>
        <v>0</v>
      </c>
      <c r="FKZ207" s="10">
        <f>varoventtiili_koestus_kuva.description</f>
        <v>0</v>
      </c>
      <c r="FLA207" s="10">
        <f>varoventtiili_koestus_kuva.description</f>
        <v>0</v>
      </c>
      <c r="FLB207" s="10">
        <f>varoventtiili_koestus_kuva.description</f>
        <v>0</v>
      </c>
      <c r="FLC207" s="10">
        <f>varoventtiili_koestus_kuva.description</f>
        <v>0</v>
      </c>
      <c r="FLD207" s="10">
        <f>varoventtiili_koestus_kuva.description</f>
        <v>0</v>
      </c>
      <c r="FLE207" s="10">
        <f>varoventtiili_koestus_kuva.description</f>
        <v>0</v>
      </c>
      <c r="FLF207" s="10">
        <f>varoventtiili_koestus_kuva.description</f>
        <v>0</v>
      </c>
      <c r="FLG207" s="10">
        <f>varoventtiili_koestus_kuva.description</f>
        <v>0</v>
      </c>
      <c r="FLH207" s="10">
        <f>varoventtiili_koestus_kuva.description</f>
        <v>0</v>
      </c>
      <c r="FLI207" s="10">
        <f>varoventtiili_koestus_kuva.description</f>
        <v>0</v>
      </c>
      <c r="FLJ207" s="10">
        <f>varoventtiili_koestus_kuva.description</f>
        <v>0</v>
      </c>
      <c r="FLK207" s="10">
        <f>varoventtiili_koestus_kuva.description</f>
        <v>0</v>
      </c>
      <c r="FLL207" s="10">
        <f>varoventtiili_koestus_kuva.description</f>
        <v>0</v>
      </c>
      <c r="FLM207" s="10">
        <f>varoventtiili_koestus_kuva.description</f>
        <v>0</v>
      </c>
      <c r="FLN207" s="10">
        <f>varoventtiili_koestus_kuva.description</f>
        <v>0</v>
      </c>
      <c r="FLO207" s="10">
        <f>varoventtiili_koestus_kuva.description</f>
        <v>0</v>
      </c>
      <c r="FLP207" s="10">
        <f>varoventtiili_koestus_kuva.description</f>
        <v>0</v>
      </c>
      <c r="FLQ207" s="10">
        <f>varoventtiili_koestus_kuva.description</f>
        <v>0</v>
      </c>
      <c r="FLR207" s="10">
        <f>varoventtiili_koestus_kuva.description</f>
        <v>0</v>
      </c>
      <c r="FLS207" s="10">
        <f>varoventtiili_koestus_kuva.description</f>
        <v>0</v>
      </c>
      <c r="FLT207" s="10">
        <f>varoventtiili_koestus_kuva.description</f>
        <v>0</v>
      </c>
      <c r="FLU207" s="10">
        <f>varoventtiili_koestus_kuva.description</f>
        <v>0</v>
      </c>
      <c r="FLV207" s="10">
        <f>varoventtiili_koestus_kuva.description</f>
        <v>0</v>
      </c>
      <c r="FLW207" s="10">
        <f>varoventtiili_koestus_kuva.description</f>
        <v>0</v>
      </c>
      <c r="FLX207" s="10">
        <f>varoventtiili_koestus_kuva.description</f>
        <v>0</v>
      </c>
      <c r="FLY207" s="10">
        <f>varoventtiili_koestus_kuva.description</f>
        <v>0</v>
      </c>
      <c r="FLZ207" s="10">
        <f>varoventtiili_koestus_kuva.description</f>
        <v>0</v>
      </c>
      <c r="FMA207" s="10">
        <f>varoventtiili_koestus_kuva.description</f>
        <v>0</v>
      </c>
      <c r="FMB207" s="10">
        <f>varoventtiili_koestus_kuva.description</f>
        <v>0</v>
      </c>
      <c r="FMC207" s="10">
        <f>varoventtiili_koestus_kuva.description</f>
        <v>0</v>
      </c>
      <c r="FMD207" s="10">
        <f>varoventtiili_koestus_kuva.description</f>
        <v>0</v>
      </c>
      <c r="FME207" s="10">
        <f>varoventtiili_koestus_kuva.description</f>
        <v>0</v>
      </c>
      <c r="FMF207" s="10">
        <f>varoventtiili_koestus_kuva.description</f>
        <v>0</v>
      </c>
      <c r="FMG207" s="10">
        <f>varoventtiili_koestus_kuva.description</f>
        <v>0</v>
      </c>
      <c r="FMH207" s="10">
        <f>varoventtiili_koestus_kuva.description</f>
        <v>0</v>
      </c>
      <c r="FMI207" s="10">
        <f>varoventtiili_koestus_kuva.description</f>
        <v>0</v>
      </c>
      <c r="FMJ207" s="10">
        <f>varoventtiili_koestus_kuva.description</f>
        <v>0</v>
      </c>
      <c r="FMK207" s="10">
        <f>varoventtiili_koestus_kuva.description</f>
        <v>0</v>
      </c>
      <c r="FML207" s="10">
        <f>varoventtiili_koestus_kuva.description</f>
        <v>0</v>
      </c>
      <c r="FMM207" s="10">
        <f>varoventtiili_koestus_kuva.description</f>
        <v>0</v>
      </c>
      <c r="FMN207" s="10">
        <f>varoventtiili_koestus_kuva.description</f>
        <v>0</v>
      </c>
      <c r="FMO207" s="10">
        <f>varoventtiili_koestus_kuva.description</f>
        <v>0</v>
      </c>
      <c r="FMP207" s="10">
        <f>varoventtiili_koestus_kuva.description</f>
        <v>0</v>
      </c>
      <c r="FMQ207" s="10">
        <f>varoventtiili_koestus_kuva.description</f>
        <v>0</v>
      </c>
      <c r="FMR207" s="10">
        <f>varoventtiili_koestus_kuva.description</f>
        <v>0</v>
      </c>
      <c r="FMS207" s="10">
        <f>varoventtiili_koestus_kuva.description</f>
        <v>0</v>
      </c>
      <c r="FMT207" s="10">
        <f>varoventtiili_koestus_kuva.description</f>
        <v>0</v>
      </c>
      <c r="FMU207" s="10">
        <f>varoventtiili_koestus_kuva.description</f>
        <v>0</v>
      </c>
      <c r="FMV207" s="10">
        <f>varoventtiili_koestus_kuva.description</f>
        <v>0</v>
      </c>
      <c r="FMW207" s="10">
        <f>varoventtiili_koestus_kuva.description</f>
        <v>0</v>
      </c>
      <c r="FMX207" s="10">
        <f>varoventtiili_koestus_kuva.description</f>
        <v>0</v>
      </c>
      <c r="FMY207" s="10">
        <f>varoventtiili_koestus_kuva.description</f>
        <v>0</v>
      </c>
      <c r="FMZ207" s="10">
        <f>varoventtiili_koestus_kuva.description</f>
        <v>0</v>
      </c>
      <c r="FNA207" s="10">
        <f>varoventtiili_koestus_kuva.description</f>
        <v>0</v>
      </c>
      <c r="FNB207" s="10">
        <f>varoventtiili_koestus_kuva.description</f>
        <v>0</v>
      </c>
      <c r="FNC207" s="10">
        <f>varoventtiili_koestus_kuva.description</f>
        <v>0</v>
      </c>
      <c r="FND207" s="10">
        <f>varoventtiili_koestus_kuva.description</f>
        <v>0</v>
      </c>
      <c r="FNE207" s="10">
        <f>varoventtiili_koestus_kuva.description</f>
        <v>0</v>
      </c>
      <c r="FNF207" s="10">
        <f>varoventtiili_koestus_kuva.description</f>
        <v>0</v>
      </c>
      <c r="FNG207" s="10">
        <f>varoventtiili_koestus_kuva.description</f>
        <v>0</v>
      </c>
      <c r="FNH207" s="10">
        <f>varoventtiili_koestus_kuva.description</f>
        <v>0</v>
      </c>
      <c r="FNI207" s="10">
        <f>varoventtiili_koestus_kuva.description</f>
        <v>0</v>
      </c>
      <c r="FNJ207" s="10">
        <f>varoventtiili_koestus_kuva.description</f>
        <v>0</v>
      </c>
      <c r="FNK207" s="10">
        <f>varoventtiili_koestus_kuva.description</f>
        <v>0</v>
      </c>
      <c r="FNL207" s="10">
        <f>varoventtiili_koestus_kuva.description</f>
        <v>0</v>
      </c>
      <c r="FNM207" s="10">
        <f>varoventtiili_koestus_kuva.description</f>
        <v>0</v>
      </c>
      <c r="FNN207" s="10">
        <f>varoventtiili_koestus_kuva.description</f>
        <v>0</v>
      </c>
      <c r="FNO207" s="10">
        <f>varoventtiili_koestus_kuva.description</f>
        <v>0</v>
      </c>
      <c r="FNP207" s="10">
        <f>varoventtiili_koestus_kuva.description</f>
        <v>0</v>
      </c>
      <c r="FNQ207" s="10">
        <f>varoventtiili_koestus_kuva.description</f>
        <v>0</v>
      </c>
      <c r="FNR207" s="10">
        <f>varoventtiili_koestus_kuva.description</f>
        <v>0</v>
      </c>
      <c r="FNS207" s="10">
        <f>varoventtiili_koestus_kuva.description</f>
        <v>0</v>
      </c>
      <c r="FNT207" s="10">
        <f>varoventtiili_koestus_kuva.description</f>
        <v>0</v>
      </c>
      <c r="FNU207" s="10">
        <f>varoventtiili_koestus_kuva.description</f>
        <v>0</v>
      </c>
      <c r="FNV207" s="10">
        <f>varoventtiili_koestus_kuva.description</f>
        <v>0</v>
      </c>
      <c r="FNW207" s="10">
        <f>varoventtiili_koestus_kuva.description</f>
        <v>0</v>
      </c>
      <c r="FNX207" s="10">
        <f>varoventtiili_koestus_kuva.description</f>
        <v>0</v>
      </c>
      <c r="FNY207" s="10">
        <f>varoventtiili_koestus_kuva.description</f>
        <v>0</v>
      </c>
      <c r="FNZ207" s="10">
        <f>varoventtiili_koestus_kuva.description</f>
        <v>0</v>
      </c>
      <c r="FOA207" s="10">
        <f>varoventtiili_koestus_kuva.description</f>
        <v>0</v>
      </c>
      <c r="FOB207" s="10">
        <f>varoventtiili_koestus_kuva.description</f>
        <v>0</v>
      </c>
      <c r="FOC207" s="10">
        <f>varoventtiili_koestus_kuva.description</f>
        <v>0</v>
      </c>
      <c r="FOD207" s="10">
        <f>varoventtiili_koestus_kuva.description</f>
        <v>0</v>
      </c>
      <c r="FOE207" s="10">
        <f>varoventtiili_koestus_kuva.description</f>
        <v>0</v>
      </c>
      <c r="FOF207" s="10">
        <f>varoventtiili_koestus_kuva.description</f>
        <v>0</v>
      </c>
      <c r="FOG207" s="10">
        <f>varoventtiili_koestus_kuva.description</f>
        <v>0</v>
      </c>
      <c r="FOH207" s="10">
        <f>varoventtiili_koestus_kuva.description</f>
        <v>0</v>
      </c>
      <c r="FOI207" s="10">
        <f>varoventtiili_koestus_kuva.description</f>
        <v>0</v>
      </c>
      <c r="FOJ207" s="10">
        <f>varoventtiili_koestus_kuva.description</f>
        <v>0</v>
      </c>
      <c r="FOK207" s="10">
        <f>varoventtiili_koestus_kuva.description</f>
        <v>0</v>
      </c>
      <c r="FOL207" s="10">
        <f>varoventtiili_koestus_kuva.description</f>
        <v>0</v>
      </c>
      <c r="FOM207" s="10">
        <f>varoventtiili_koestus_kuva.description</f>
        <v>0</v>
      </c>
      <c r="FON207" s="10">
        <f>varoventtiili_koestus_kuva.description</f>
        <v>0</v>
      </c>
      <c r="FOO207" s="10">
        <f>varoventtiili_koestus_kuva.description</f>
        <v>0</v>
      </c>
      <c r="FOP207" s="10">
        <f>varoventtiili_koestus_kuva.description</f>
        <v>0</v>
      </c>
      <c r="FOQ207" s="10">
        <f>varoventtiili_koestus_kuva.description</f>
        <v>0</v>
      </c>
      <c r="FOR207" s="10">
        <f>varoventtiili_koestus_kuva.description</f>
        <v>0</v>
      </c>
      <c r="FOS207" s="10">
        <f>varoventtiili_koestus_kuva.description</f>
        <v>0</v>
      </c>
      <c r="FOT207" s="10">
        <f>varoventtiili_koestus_kuva.description</f>
        <v>0</v>
      </c>
      <c r="FOU207" s="10">
        <f>varoventtiili_koestus_kuva.description</f>
        <v>0</v>
      </c>
      <c r="FOV207" s="10">
        <f>varoventtiili_koestus_kuva.description</f>
        <v>0</v>
      </c>
      <c r="FOW207" s="10">
        <f>varoventtiili_koestus_kuva.description</f>
        <v>0</v>
      </c>
      <c r="FOX207" s="10">
        <f>varoventtiili_koestus_kuva.description</f>
        <v>0</v>
      </c>
      <c r="FOY207" s="10">
        <f>varoventtiili_koestus_kuva.description</f>
        <v>0</v>
      </c>
      <c r="FOZ207" s="10">
        <f>varoventtiili_koestus_kuva.description</f>
        <v>0</v>
      </c>
      <c r="FPA207" s="10">
        <f>varoventtiili_koestus_kuva.description</f>
        <v>0</v>
      </c>
      <c r="FPB207" s="10">
        <f>varoventtiili_koestus_kuva.description</f>
        <v>0</v>
      </c>
      <c r="FPC207" s="10">
        <f>varoventtiili_koestus_kuva.description</f>
        <v>0</v>
      </c>
      <c r="FPD207" s="10">
        <f>varoventtiili_koestus_kuva.description</f>
        <v>0</v>
      </c>
      <c r="FPE207" s="10">
        <f>varoventtiili_koestus_kuva.description</f>
        <v>0</v>
      </c>
      <c r="FPF207" s="10">
        <f>varoventtiili_koestus_kuva.description</f>
        <v>0</v>
      </c>
      <c r="FPG207" s="10">
        <f>varoventtiili_koestus_kuva.description</f>
        <v>0</v>
      </c>
      <c r="FPH207" s="10">
        <f>varoventtiili_koestus_kuva.description</f>
        <v>0</v>
      </c>
      <c r="FPI207" s="10">
        <f>varoventtiili_koestus_kuva.description</f>
        <v>0</v>
      </c>
      <c r="FPJ207" s="10">
        <f>varoventtiili_koestus_kuva.description</f>
        <v>0</v>
      </c>
      <c r="FPK207" s="10">
        <f>varoventtiili_koestus_kuva.description</f>
        <v>0</v>
      </c>
      <c r="FPL207" s="10">
        <f>varoventtiili_koestus_kuva.description</f>
        <v>0</v>
      </c>
      <c r="FPM207" s="10">
        <f>varoventtiili_koestus_kuva.description</f>
        <v>0</v>
      </c>
      <c r="FPN207" s="10">
        <f>varoventtiili_koestus_kuva.description</f>
        <v>0</v>
      </c>
      <c r="FPO207" s="10">
        <f>varoventtiili_koestus_kuva.description</f>
        <v>0</v>
      </c>
      <c r="FPP207" s="10">
        <f>varoventtiili_koestus_kuva.description</f>
        <v>0</v>
      </c>
      <c r="FPQ207" s="10">
        <f>varoventtiili_koestus_kuva.description</f>
        <v>0</v>
      </c>
      <c r="FPR207" s="10">
        <f>varoventtiili_koestus_kuva.description</f>
        <v>0</v>
      </c>
      <c r="FPS207" s="10">
        <f>varoventtiili_koestus_kuva.description</f>
        <v>0</v>
      </c>
      <c r="FPT207" s="10">
        <f>varoventtiili_koestus_kuva.description</f>
        <v>0</v>
      </c>
      <c r="FPU207" s="10">
        <f>varoventtiili_koestus_kuva.description</f>
        <v>0</v>
      </c>
      <c r="FPV207" s="10">
        <f>varoventtiili_koestus_kuva.description</f>
        <v>0</v>
      </c>
      <c r="FPW207" s="10">
        <f>varoventtiili_koestus_kuva.description</f>
        <v>0</v>
      </c>
      <c r="FPX207" s="10">
        <f>varoventtiili_koestus_kuva.description</f>
        <v>0</v>
      </c>
      <c r="FPY207" s="10">
        <f>varoventtiili_koestus_kuva.description</f>
        <v>0</v>
      </c>
      <c r="FPZ207" s="10">
        <f>varoventtiili_koestus_kuva.description</f>
        <v>0</v>
      </c>
      <c r="FQA207" s="10">
        <f>varoventtiili_koestus_kuva.description</f>
        <v>0</v>
      </c>
      <c r="FQB207" s="10">
        <f>varoventtiili_koestus_kuva.description</f>
        <v>0</v>
      </c>
      <c r="FQC207" s="10">
        <f>varoventtiili_koestus_kuva.description</f>
        <v>0</v>
      </c>
      <c r="FQD207" s="10">
        <f>varoventtiili_koestus_kuva.description</f>
        <v>0</v>
      </c>
      <c r="FQE207" s="10">
        <f>varoventtiili_koestus_kuva.description</f>
        <v>0</v>
      </c>
      <c r="FQF207" s="10">
        <f>varoventtiili_koestus_kuva.description</f>
        <v>0</v>
      </c>
      <c r="FQG207" s="10">
        <f>varoventtiili_koestus_kuva.description</f>
        <v>0</v>
      </c>
      <c r="FQH207" s="10">
        <f>varoventtiili_koestus_kuva.description</f>
        <v>0</v>
      </c>
      <c r="FQI207" s="10">
        <f>varoventtiili_koestus_kuva.description</f>
        <v>0</v>
      </c>
      <c r="FQJ207" s="10">
        <f>varoventtiili_koestus_kuva.description</f>
        <v>0</v>
      </c>
      <c r="FQK207" s="10">
        <f>varoventtiili_koestus_kuva.description</f>
        <v>0</v>
      </c>
      <c r="FQL207" s="10">
        <f>varoventtiili_koestus_kuva.description</f>
        <v>0</v>
      </c>
      <c r="FQM207" s="10">
        <f>varoventtiili_koestus_kuva.description</f>
        <v>0</v>
      </c>
      <c r="FQN207" s="10">
        <f>varoventtiili_koestus_kuva.description</f>
        <v>0</v>
      </c>
      <c r="FQO207" s="10">
        <f>varoventtiili_koestus_kuva.description</f>
        <v>0</v>
      </c>
      <c r="FQP207" s="10">
        <f>varoventtiili_koestus_kuva.description</f>
        <v>0</v>
      </c>
      <c r="FQQ207" s="10">
        <f>varoventtiili_koestus_kuva.description</f>
        <v>0</v>
      </c>
      <c r="FQR207" s="10">
        <f>varoventtiili_koestus_kuva.description</f>
        <v>0</v>
      </c>
      <c r="FQS207" s="10">
        <f>varoventtiili_koestus_kuva.description</f>
        <v>0</v>
      </c>
      <c r="FQT207" s="10">
        <f>varoventtiili_koestus_kuva.description</f>
        <v>0</v>
      </c>
      <c r="FQU207" s="10">
        <f>varoventtiili_koestus_kuva.description</f>
        <v>0</v>
      </c>
      <c r="FQV207" s="10">
        <f>varoventtiili_koestus_kuva.description</f>
        <v>0</v>
      </c>
      <c r="FQW207" s="10">
        <f>varoventtiili_koestus_kuva.description</f>
        <v>0</v>
      </c>
      <c r="FQX207" s="10">
        <f>varoventtiili_koestus_kuva.description</f>
        <v>0</v>
      </c>
      <c r="FQY207" s="10">
        <f>varoventtiili_koestus_kuva.description</f>
        <v>0</v>
      </c>
      <c r="FQZ207" s="10">
        <f>varoventtiili_koestus_kuva.description</f>
        <v>0</v>
      </c>
      <c r="FRA207" s="10">
        <f>varoventtiili_koestus_kuva.description</f>
        <v>0</v>
      </c>
      <c r="FRB207" s="10">
        <f>varoventtiili_koestus_kuva.description</f>
        <v>0</v>
      </c>
      <c r="FRC207" s="10">
        <f>varoventtiili_koestus_kuva.description</f>
        <v>0</v>
      </c>
      <c r="FRD207" s="10">
        <f>varoventtiili_koestus_kuva.description</f>
        <v>0</v>
      </c>
      <c r="FRE207" s="10">
        <f>varoventtiili_koestus_kuva.description</f>
        <v>0</v>
      </c>
      <c r="FRF207" s="10">
        <f>varoventtiili_koestus_kuva.description</f>
        <v>0</v>
      </c>
      <c r="FRG207" s="10">
        <f>varoventtiili_koestus_kuva.description</f>
        <v>0</v>
      </c>
      <c r="FRH207" s="10">
        <f>varoventtiili_koestus_kuva.description</f>
        <v>0</v>
      </c>
      <c r="FRI207" s="10">
        <f>varoventtiili_koestus_kuva.description</f>
        <v>0</v>
      </c>
      <c r="FRJ207" s="10">
        <f>varoventtiili_koestus_kuva.description</f>
        <v>0</v>
      </c>
      <c r="FRK207" s="10">
        <f>varoventtiili_koestus_kuva.description</f>
        <v>0</v>
      </c>
      <c r="FRL207" s="10">
        <f>varoventtiili_koestus_kuva.description</f>
        <v>0</v>
      </c>
      <c r="FRM207" s="10">
        <f>varoventtiili_koestus_kuva.description</f>
        <v>0</v>
      </c>
      <c r="FRN207" s="10">
        <f>varoventtiili_koestus_kuva.description</f>
        <v>0</v>
      </c>
      <c r="FRO207" s="10">
        <f>varoventtiili_koestus_kuva.description</f>
        <v>0</v>
      </c>
      <c r="FRP207" s="10">
        <f>varoventtiili_koestus_kuva.description</f>
        <v>0</v>
      </c>
      <c r="FRQ207" s="10">
        <f>varoventtiili_koestus_kuva.description</f>
        <v>0</v>
      </c>
      <c r="FRR207" s="10">
        <f>varoventtiili_koestus_kuva.description</f>
        <v>0</v>
      </c>
      <c r="FRS207" s="10">
        <f>varoventtiili_koestus_kuva.description</f>
        <v>0</v>
      </c>
      <c r="FRT207" s="10">
        <f>varoventtiili_koestus_kuva.description</f>
        <v>0</v>
      </c>
      <c r="FRU207" s="10">
        <f>varoventtiili_koestus_kuva.description</f>
        <v>0</v>
      </c>
      <c r="FRV207" s="10">
        <f>varoventtiili_koestus_kuva.description</f>
        <v>0</v>
      </c>
      <c r="FRW207" s="10">
        <f>varoventtiili_koestus_kuva.description</f>
        <v>0</v>
      </c>
      <c r="FRX207" s="10">
        <f>varoventtiili_koestus_kuva.description</f>
        <v>0</v>
      </c>
      <c r="FRY207" s="10">
        <f>varoventtiili_koestus_kuva.description</f>
        <v>0</v>
      </c>
      <c r="FRZ207" s="10">
        <f>varoventtiili_koestus_kuva.description</f>
        <v>0</v>
      </c>
      <c r="FSA207" s="10">
        <f>varoventtiili_koestus_kuva.description</f>
        <v>0</v>
      </c>
      <c r="FSB207" s="10">
        <f>varoventtiili_koestus_kuva.description</f>
        <v>0</v>
      </c>
      <c r="FSC207" s="10">
        <f>varoventtiili_koestus_kuva.description</f>
        <v>0</v>
      </c>
      <c r="FSD207" s="10">
        <f>varoventtiili_koestus_kuva.description</f>
        <v>0</v>
      </c>
      <c r="FSE207" s="10">
        <f>varoventtiili_koestus_kuva.description</f>
        <v>0</v>
      </c>
      <c r="FSF207" s="10">
        <f>varoventtiili_koestus_kuva.description</f>
        <v>0</v>
      </c>
      <c r="FSG207" s="10">
        <f>varoventtiili_koestus_kuva.description</f>
        <v>0</v>
      </c>
      <c r="FSH207" s="10">
        <f>varoventtiili_koestus_kuva.description</f>
        <v>0</v>
      </c>
      <c r="FSI207" s="10">
        <f>varoventtiili_koestus_kuva.description</f>
        <v>0</v>
      </c>
      <c r="FSJ207" s="10">
        <f>varoventtiili_koestus_kuva.description</f>
        <v>0</v>
      </c>
      <c r="FSK207" s="10">
        <f>varoventtiili_koestus_kuva.description</f>
        <v>0</v>
      </c>
      <c r="FSL207" s="10">
        <f>varoventtiili_koestus_kuva.description</f>
        <v>0</v>
      </c>
      <c r="FSM207" s="10">
        <f>varoventtiili_koestus_kuva.description</f>
        <v>0</v>
      </c>
      <c r="FSN207" s="10">
        <f>varoventtiili_koestus_kuva.description</f>
        <v>0</v>
      </c>
      <c r="FSO207" s="10">
        <f>varoventtiili_koestus_kuva.description</f>
        <v>0</v>
      </c>
      <c r="FSP207" s="10">
        <f>varoventtiili_koestus_kuva.description</f>
        <v>0</v>
      </c>
      <c r="FSQ207" s="10">
        <f>varoventtiili_koestus_kuva.description</f>
        <v>0</v>
      </c>
      <c r="FSR207" s="10">
        <f>varoventtiili_koestus_kuva.description</f>
        <v>0</v>
      </c>
      <c r="FSS207" s="10">
        <f>varoventtiili_koestus_kuva.description</f>
        <v>0</v>
      </c>
      <c r="FST207" s="10">
        <f>varoventtiili_koestus_kuva.description</f>
        <v>0</v>
      </c>
      <c r="FSU207" s="10">
        <f>varoventtiili_koestus_kuva.description</f>
        <v>0</v>
      </c>
      <c r="FSV207" s="10">
        <f>varoventtiili_koestus_kuva.description</f>
        <v>0</v>
      </c>
      <c r="FSW207" s="10">
        <f>varoventtiili_koestus_kuva.description</f>
        <v>0</v>
      </c>
      <c r="FSX207" s="10">
        <f>varoventtiili_koestus_kuva.description</f>
        <v>0</v>
      </c>
      <c r="FSY207" s="10">
        <f>varoventtiili_koestus_kuva.description</f>
        <v>0</v>
      </c>
      <c r="FSZ207" s="10">
        <f>varoventtiili_koestus_kuva.description</f>
        <v>0</v>
      </c>
      <c r="FTA207" s="10">
        <f>varoventtiili_koestus_kuva.description</f>
        <v>0</v>
      </c>
      <c r="FTB207" s="10">
        <f>varoventtiili_koestus_kuva.description</f>
        <v>0</v>
      </c>
      <c r="FTC207" s="10">
        <f>varoventtiili_koestus_kuva.description</f>
        <v>0</v>
      </c>
      <c r="FTD207" s="10">
        <f>varoventtiili_koestus_kuva.description</f>
        <v>0</v>
      </c>
      <c r="FTE207" s="10">
        <f>varoventtiili_koestus_kuva.description</f>
        <v>0</v>
      </c>
      <c r="FTF207" s="10">
        <f>varoventtiili_koestus_kuva.description</f>
        <v>0</v>
      </c>
      <c r="FTG207" s="10">
        <f>varoventtiili_koestus_kuva.description</f>
        <v>0</v>
      </c>
      <c r="FTH207" s="10">
        <f>varoventtiili_koestus_kuva.description</f>
        <v>0</v>
      </c>
      <c r="FTI207" s="10">
        <f>varoventtiili_koestus_kuva.description</f>
        <v>0</v>
      </c>
      <c r="FTJ207" s="10">
        <f>varoventtiili_koestus_kuva.description</f>
        <v>0</v>
      </c>
      <c r="FTK207" s="10">
        <f>varoventtiili_koestus_kuva.description</f>
        <v>0</v>
      </c>
      <c r="FTL207" s="10">
        <f>varoventtiili_koestus_kuva.description</f>
        <v>0</v>
      </c>
      <c r="FTM207" s="10">
        <f>varoventtiili_koestus_kuva.description</f>
        <v>0</v>
      </c>
      <c r="FTN207" s="10">
        <f>varoventtiili_koestus_kuva.description</f>
        <v>0</v>
      </c>
      <c r="FTO207" s="10">
        <f>varoventtiili_koestus_kuva.description</f>
        <v>0</v>
      </c>
      <c r="FTP207" s="10">
        <f>varoventtiili_koestus_kuva.description</f>
        <v>0</v>
      </c>
      <c r="FTQ207" s="10">
        <f>varoventtiili_koestus_kuva.description</f>
        <v>0</v>
      </c>
      <c r="FTR207" s="10">
        <f>varoventtiili_koestus_kuva.description</f>
        <v>0</v>
      </c>
      <c r="FTS207" s="10">
        <f>varoventtiili_koestus_kuva.description</f>
        <v>0</v>
      </c>
      <c r="FTT207" s="10">
        <f>varoventtiili_koestus_kuva.description</f>
        <v>0</v>
      </c>
      <c r="FTU207" s="10">
        <f>varoventtiili_koestus_kuva.description</f>
        <v>0</v>
      </c>
      <c r="FTV207" s="10">
        <f>varoventtiili_koestus_kuva.description</f>
        <v>0</v>
      </c>
      <c r="FTW207" s="10">
        <f>varoventtiili_koestus_kuva.description</f>
        <v>0</v>
      </c>
      <c r="FTX207" s="10">
        <f>varoventtiili_koestus_kuva.description</f>
        <v>0</v>
      </c>
      <c r="FTY207" s="10">
        <f>varoventtiili_koestus_kuva.description</f>
        <v>0</v>
      </c>
      <c r="FTZ207" s="10">
        <f>varoventtiili_koestus_kuva.description</f>
        <v>0</v>
      </c>
      <c r="FUA207" s="10">
        <f>varoventtiili_koestus_kuva.description</f>
        <v>0</v>
      </c>
      <c r="FUB207" s="10">
        <f>varoventtiili_koestus_kuva.description</f>
        <v>0</v>
      </c>
      <c r="FUC207" s="10">
        <f>varoventtiili_koestus_kuva.description</f>
        <v>0</v>
      </c>
      <c r="FUD207" s="10">
        <f>varoventtiili_koestus_kuva.description</f>
        <v>0</v>
      </c>
      <c r="FUE207" s="10">
        <f>varoventtiili_koestus_kuva.description</f>
        <v>0</v>
      </c>
      <c r="FUF207" s="10">
        <f>varoventtiili_koestus_kuva.description</f>
        <v>0</v>
      </c>
      <c r="FUG207" s="10">
        <f>varoventtiili_koestus_kuva.description</f>
        <v>0</v>
      </c>
      <c r="FUH207" s="10">
        <f>varoventtiili_koestus_kuva.description</f>
        <v>0</v>
      </c>
      <c r="FUI207" s="10">
        <f>varoventtiili_koestus_kuva.description</f>
        <v>0</v>
      </c>
      <c r="FUJ207" s="10">
        <f>varoventtiili_koestus_kuva.description</f>
        <v>0</v>
      </c>
      <c r="FUK207" s="10">
        <f>varoventtiili_koestus_kuva.description</f>
        <v>0</v>
      </c>
      <c r="FUL207" s="10">
        <f>varoventtiili_koestus_kuva.description</f>
        <v>0</v>
      </c>
      <c r="FUM207" s="10">
        <f>varoventtiili_koestus_kuva.description</f>
        <v>0</v>
      </c>
      <c r="FUN207" s="10">
        <f>varoventtiili_koestus_kuva.description</f>
        <v>0</v>
      </c>
      <c r="FUO207" s="10">
        <f>varoventtiili_koestus_kuva.description</f>
        <v>0</v>
      </c>
      <c r="FUP207" s="10">
        <f>varoventtiili_koestus_kuva.description</f>
        <v>0</v>
      </c>
      <c r="FUQ207" s="10">
        <f>varoventtiili_koestus_kuva.description</f>
        <v>0</v>
      </c>
      <c r="FUR207" s="10">
        <f>varoventtiili_koestus_kuva.description</f>
        <v>0</v>
      </c>
      <c r="FUS207" s="10">
        <f>varoventtiili_koestus_kuva.description</f>
        <v>0</v>
      </c>
      <c r="FUT207" s="10">
        <f>varoventtiili_koestus_kuva.description</f>
        <v>0</v>
      </c>
      <c r="FUU207" s="10">
        <f>varoventtiili_koestus_kuva.description</f>
        <v>0</v>
      </c>
      <c r="FUV207" s="10">
        <f>varoventtiili_koestus_kuva.description</f>
        <v>0</v>
      </c>
      <c r="FUW207" s="10">
        <f>varoventtiili_koestus_kuva.description</f>
        <v>0</v>
      </c>
      <c r="FUX207" s="10">
        <f>varoventtiili_koestus_kuva.description</f>
        <v>0</v>
      </c>
      <c r="FUY207" s="10">
        <f>varoventtiili_koestus_kuva.description</f>
        <v>0</v>
      </c>
      <c r="FUZ207" s="10">
        <f>varoventtiili_koestus_kuva.description</f>
        <v>0</v>
      </c>
      <c r="FVA207" s="10">
        <f>varoventtiili_koestus_kuva.description</f>
        <v>0</v>
      </c>
      <c r="FVB207" s="10">
        <f>varoventtiili_koestus_kuva.description</f>
        <v>0</v>
      </c>
      <c r="FVC207" s="10">
        <f>varoventtiili_koestus_kuva.description</f>
        <v>0</v>
      </c>
      <c r="FVD207" s="10">
        <f>varoventtiili_koestus_kuva.description</f>
        <v>0</v>
      </c>
      <c r="FVE207" s="10">
        <f>varoventtiili_koestus_kuva.description</f>
        <v>0</v>
      </c>
      <c r="FVF207" s="10">
        <f>varoventtiili_koestus_kuva.description</f>
        <v>0</v>
      </c>
      <c r="FVG207" s="10">
        <f>varoventtiili_koestus_kuva.description</f>
        <v>0</v>
      </c>
      <c r="FVH207" s="10">
        <f>varoventtiili_koestus_kuva.description</f>
        <v>0</v>
      </c>
      <c r="FVI207" s="10">
        <f>varoventtiili_koestus_kuva.description</f>
        <v>0</v>
      </c>
      <c r="FVJ207" s="10">
        <f>varoventtiili_koestus_kuva.description</f>
        <v>0</v>
      </c>
      <c r="FVK207" s="10">
        <f>varoventtiili_koestus_kuva.description</f>
        <v>0</v>
      </c>
      <c r="FVL207" s="10">
        <f>varoventtiili_koestus_kuva.description</f>
        <v>0</v>
      </c>
      <c r="FVM207" s="10">
        <f>varoventtiili_koestus_kuva.description</f>
        <v>0</v>
      </c>
      <c r="FVN207" s="10">
        <f>varoventtiili_koestus_kuva.description</f>
        <v>0</v>
      </c>
      <c r="FVO207" s="10">
        <f>varoventtiili_koestus_kuva.description</f>
        <v>0</v>
      </c>
      <c r="FVP207" s="10">
        <f>varoventtiili_koestus_kuva.description</f>
        <v>0</v>
      </c>
      <c r="FVQ207" s="10">
        <f>varoventtiili_koestus_kuva.description</f>
        <v>0</v>
      </c>
      <c r="FVR207" s="10">
        <f>varoventtiili_koestus_kuva.description</f>
        <v>0</v>
      </c>
      <c r="FVS207" s="10">
        <f>varoventtiili_koestus_kuva.description</f>
        <v>0</v>
      </c>
      <c r="FVT207" s="10">
        <f>varoventtiili_koestus_kuva.description</f>
        <v>0</v>
      </c>
      <c r="FVU207" s="10">
        <f>varoventtiili_koestus_kuva.description</f>
        <v>0</v>
      </c>
      <c r="FVV207" s="10">
        <f>varoventtiili_koestus_kuva.description</f>
        <v>0</v>
      </c>
      <c r="FVW207" s="10">
        <f>varoventtiili_koestus_kuva.description</f>
        <v>0</v>
      </c>
      <c r="FVX207" s="10">
        <f>varoventtiili_koestus_kuva.description</f>
        <v>0</v>
      </c>
      <c r="FVY207" s="10">
        <f>varoventtiili_koestus_kuva.description</f>
        <v>0</v>
      </c>
      <c r="FVZ207" s="10">
        <f>varoventtiili_koestus_kuva.description</f>
        <v>0</v>
      </c>
      <c r="FWA207" s="10">
        <f>varoventtiili_koestus_kuva.description</f>
        <v>0</v>
      </c>
      <c r="FWB207" s="10">
        <f>varoventtiili_koestus_kuva.description</f>
        <v>0</v>
      </c>
      <c r="FWC207" s="10">
        <f>varoventtiili_koestus_kuva.description</f>
        <v>0</v>
      </c>
      <c r="FWD207" s="10">
        <f>varoventtiili_koestus_kuva.description</f>
        <v>0</v>
      </c>
      <c r="FWE207" s="10">
        <f>varoventtiili_koestus_kuva.description</f>
        <v>0</v>
      </c>
      <c r="FWF207" s="10">
        <f>varoventtiili_koestus_kuva.description</f>
        <v>0</v>
      </c>
      <c r="FWG207" s="10">
        <f>varoventtiili_koestus_kuva.description</f>
        <v>0</v>
      </c>
      <c r="FWH207" s="10">
        <f>varoventtiili_koestus_kuva.description</f>
        <v>0</v>
      </c>
      <c r="FWI207" s="10">
        <f>varoventtiili_koestus_kuva.description</f>
        <v>0</v>
      </c>
      <c r="FWJ207" s="10">
        <f>varoventtiili_koestus_kuva.description</f>
        <v>0</v>
      </c>
      <c r="FWK207" s="10">
        <f>varoventtiili_koestus_kuva.description</f>
        <v>0</v>
      </c>
      <c r="FWL207" s="10">
        <f>varoventtiili_koestus_kuva.description</f>
        <v>0</v>
      </c>
      <c r="FWM207" s="10">
        <f>varoventtiili_koestus_kuva.description</f>
        <v>0</v>
      </c>
      <c r="FWN207" s="10">
        <f>varoventtiili_koestus_kuva.description</f>
        <v>0</v>
      </c>
      <c r="FWO207" s="10">
        <f>varoventtiili_koestus_kuva.description</f>
        <v>0</v>
      </c>
      <c r="FWP207" s="10">
        <f>varoventtiili_koestus_kuva.description</f>
        <v>0</v>
      </c>
      <c r="FWQ207" s="10">
        <f>varoventtiili_koestus_kuva.description</f>
        <v>0</v>
      </c>
      <c r="FWR207" s="10">
        <f>varoventtiili_koestus_kuva.description</f>
        <v>0</v>
      </c>
      <c r="FWS207" s="10">
        <f>varoventtiili_koestus_kuva.description</f>
        <v>0</v>
      </c>
      <c r="FWT207" s="10">
        <f>varoventtiili_koestus_kuva.description</f>
        <v>0</v>
      </c>
      <c r="FWU207" s="10">
        <f>varoventtiili_koestus_kuva.description</f>
        <v>0</v>
      </c>
      <c r="FWV207" s="10">
        <f>varoventtiili_koestus_kuva.description</f>
        <v>0</v>
      </c>
      <c r="FWW207" s="10">
        <f>varoventtiili_koestus_kuva.description</f>
        <v>0</v>
      </c>
      <c r="FWX207" s="10">
        <f>varoventtiili_koestus_kuva.description</f>
        <v>0</v>
      </c>
      <c r="FWY207" s="10">
        <f>varoventtiili_koestus_kuva.description</f>
        <v>0</v>
      </c>
      <c r="FWZ207" s="10">
        <f>varoventtiili_koestus_kuva.description</f>
        <v>0</v>
      </c>
      <c r="FXA207" s="10">
        <f>varoventtiili_koestus_kuva.description</f>
        <v>0</v>
      </c>
      <c r="FXB207" s="10">
        <f>varoventtiili_koestus_kuva.description</f>
        <v>0</v>
      </c>
      <c r="FXC207" s="10">
        <f>varoventtiili_koestus_kuva.description</f>
        <v>0</v>
      </c>
      <c r="FXD207" s="10">
        <f>varoventtiili_koestus_kuva.description</f>
        <v>0</v>
      </c>
      <c r="FXE207" s="10">
        <f>varoventtiili_koestus_kuva.description</f>
        <v>0</v>
      </c>
      <c r="FXF207" s="10">
        <f>varoventtiili_koestus_kuva.description</f>
        <v>0</v>
      </c>
      <c r="FXG207" s="10">
        <f>varoventtiili_koestus_kuva.description</f>
        <v>0</v>
      </c>
      <c r="FXH207" s="10">
        <f>varoventtiili_koestus_kuva.description</f>
        <v>0</v>
      </c>
      <c r="FXI207" s="10">
        <f>varoventtiili_koestus_kuva.description</f>
        <v>0</v>
      </c>
      <c r="FXJ207" s="10">
        <f>varoventtiili_koestus_kuva.description</f>
        <v>0</v>
      </c>
      <c r="FXK207" s="10">
        <f>varoventtiili_koestus_kuva.description</f>
        <v>0</v>
      </c>
      <c r="FXL207" s="10">
        <f>varoventtiili_koestus_kuva.description</f>
        <v>0</v>
      </c>
      <c r="FXM207" s="10">
        <f>varoventtiili_koestus_kuva.description</f>
        <v>0</v>
      </c>
      <c r="FXN207" s="10">
        <f>varoventtiili_koestus_kuva.description</f>
        <v>0</v>
      </c>
      <c r="FXO207" s="10">
        <f>varoventtiili_koestus_kuva.description</f>
        <v>0</v>
      </c>
      <c r="FXP207" s="10">
        <f>varoventtiili_koestus_kuva.description</f>
        <v>0</v>
      </c>
      <c r="FXQ207" s="10">
        <f>varoventtiili_koestus_kuva.description</f>
        <v>0</v>
      </c>
      <c r="FXR207" s="10">
        <f>varoventtiili_koestus_kuva.description</f>
        <v>0</v>
      </c>
      <c r="FXS207" s="10">
        <f>varoventtiili_koestus_kuva.description</f>
        <v>0</v>
      </c>
      <c r="FXT207" s="10">
        <f>varoventtiili_koestus_kuva.description</f>
        <v>0</v>
      </c>
      <c r="FXU207" s="10">
        <f>varoventtiili_koestus_kuva.description</f>
        <v>0</v>
      </c>
      <c r="FXV207" s="10">
        <f>varoventtiili_koestus_kuva.description</f>
        <v>0</v>
      </c>
      <c r="FXW207" s="10">
        <f>varoventtiili_koestus_kuva.description</f>
        <v>0</v>
      </c>
      <c r="FXX207" s="10">
        <f>varoventtiili_koestus_kuva.description</f>
        <v>0</v>
      </c>
      <c r="FXY207" s="10">
        <f>varoventtiili_koestus_kuva.description</f>
        <v>0</v>
      </c>
      <c r="FXZ207" s="10">
        <f>varoventtiili_koestus_kuva.description</f>
        <v>0</v>
      </c>
      <c r="FYA207" s="10">
        <f>varoventtiili_koestus_kuva.description</f>
        <v>0</v>
      </c>
      <c r="FYB207" s="10">
        <f>varoventtiili_koestus_kuva.description</f>
        <v>0</v>
      </c>
      <c r="FYC207" s="10">
        <f>varoventtiili_koestus_kuva.description</f>
        <v>0</v>
      </c>
      <c r="FYD207" s="10">
        <f>varoventtiili_koestus_kuva.description</f>
        <v>0</v>
      </c>
      <c r="FYE207" s="10">
        <f>varoventtiili_koestus_kuva.description</f>
        <v>0</v>
      </c>
      <c r="FYF207" s="10">
        <f>varoventtiili_koestus_kuva.description</f>
        <v>0</v>
      </c>
      <c r="FYG207" s="10">
        <f>varoventtiili_koestus_kuva.description</f>
        <v>0</v>
      </c>
      <c r="FYH207" s="10">
        <f>varoventtiili_koestus_kuva.description</f>
        <v>0</v>
      </c>
      <c r="FYI207" s="10">
        <f>varoventtiili_koestus_kuva.description</f>
        <v>0</v>
      </c>
      <c r="FYJ207" s="10">
        <f>varoventtiili_koestus_kuva.description</f>
        <v>0</v>
      </c>
      <c r="FYK207" s="10">
        <f>varoventtiili_koestus_kuva.description</f>
        <v>0</v>
      </c>
      <c r="FYL207" s="10">
        <f>varoventtiili_koestus_kuva.description</f>
        <v>0</v>
      </c>
      <c r="FYM207" s="10">
        <f>varoventtiili_koestus_kuva.description</f>
        <v>0</v>
      </c>
      <c r="FYN207" s="10">
        <f>varoventtiili_koestus_kuva.description</f>
        <v>0</v>
      </c>
      <c r="FYO207" s="10">
        <f>varoventtiili_koestus_kuva.description</f>
        <v>0</v>
      </c>
      <c r="FYP207" s="10">
        <f>varoventtiili_koestus_kuva.description</f>
        <v>0</v>
      </c>
      <c r="FYQ207" s="10">
        <f>varoventtiili_koestus_kuva.description</f>
        <v>0</v>
      </c>
      <c r="FYR207" s="10">
        <f>varoventtiili_koestus_kuva.description</f>
        <v>0</v>
      </c>
      <c r="FYS207" s="10">
        <f>varoventtiili_koestus_kuva.description</f>
        <v>0</v>
      </c>
      <c r="FYT207" s="10">
        <f>varoventtiili_koestus_kuva.description</f>
        <v>0</v>
      </c>
      <c r="FYU207" s="10">
        <f>varoventtiili_koestus_kuva.description</f>
        <v>0</v>
      </c>
      <c r="FYV207" s="10">
        <f>varoventtiili_koestus_kuva.description</f>
        <v>0</v>
      </c>
      <c r="FYW207" s="10">
        <f>varoventtiili_koestus_kuva.description</f>
        <v>0</v>
      </c>
      <c r="FYX207" s="10">
        <f>varoventtiili_koestus_kuva.description</f>
        <v>0</v>
      </c>
      <c r="FYY207" s="10">
        <f>varoventtiili_koestus_kuva.description</f>
        <v>0</v>
      </c>
      <c r="FYZ207" s="10">
        <f>varoventtiili_koestus_kuva.description</f>
        <v>0</v>
      </c>
      <c r="FZA207" s="10">
        <f>varoventtiili_koestus_kuva.description</f>
        <v>0</v>
      </c>
      <c r="FZB207" s="10">
        <f>varoventtiili_koestus_kuva.description</f>
        <v>0</v>
      </c>
      <c r="FZC207" s="10">
        <f>varoventtiili_koestus_kuva.description</f>
        <v>0</v>
      </c>
      <c r="FZD207" s="10">
        <f>varoventtiili_koestus_kuva.description</f>
        <v>0</v>
      </c>
      <c r="FZE207" s="10">
        <f>varoventtiili_koestus_kuva.description</f>
        <v>0</v>
      </c>
      <c r="FZF207" s="10">
        <f>varoventtiili_koestus_kuva.description</f>
        <v>0</v>
      </c>
      <c r="FZG207" s="10">
        <f>varoventtiili_koestus_kuva.description</f>
        <v>0</v>
      </c>
      <c r="FZH207" s="10">
        <f>varoventtiili_koestus_kuva.description</f>
        <v>0</v>
      </c>
      <c r="FZI207" s="10">
        <f>varoventtiili_koestus_kuva.description</f>
        <v>0</v>
      </c>
      <c r="FZJ207" s="10">
        <f>varoventtiili_koestus_kuva.description</f>
        <v>0</v>
      </c>
      <c r="FZK207" s="10">
        <f>varoventtiili_koestus_kuva.description</f>
        <v>0</v>
      </c>
      <c r="FZL207" s="10">
        <f>varoventtiili_koestus_kuva.description</f>
        <v>0</v>
      </c>
      <c r="FZM207" s="10">
        <f>varoventtiili_koestus_kuva.description</f>
        <v>0</v>
      </c>
      <c r="FZN207" s="10">
        <f>varoventtiili_koestus_kuva.description</f>
        <v>0</v>
      </c>
      <c r="FZO207" s="10">
        <f>varoventtiili_koestus_kuva.description</f>
        <v>0</v>
      </c>
      <c r="FZP207" s="10">
        <f>varoventtiili_koestus_kuva.description</f>
        <v>0</v>
      </c>
      <c r="FZQ207" s="10">
        <f>varoventtiili_koestus_kuva.description</f>
        <v>0</v>
      </c>
      <c r="FZR207" s="10">
        <f>varoventtiili_koestus_kuva.description</f>
        <v>0</v>
      </c>
      <c r="FZS207" s="10">
        <f>varoventtiili_koestus_kuva.description</f>
        <v>0</v>
      </c>
      <c r="FZT207" s="10">
        <f>varoventtiili_koestus_kuva.description</f>
        <v>0</v>
      </c>
      <c r="FZU207" s="10">
        <f>varoventtiili_koestus_kuva.description</f>
        <v>0</v>
      </c>
      <c r="FZV207" s="10">
        <f>varoventtiili_koestus_kuva.description</f>
        <v>0</v>
      </c>
      <c r="FZW207" s="10">
        <f>varoventtiili_koestus_kuva.description</f>
        <v>0</v>
      </c>
      <c r="FZX207" s="10">
        <f>varoventtiili_koestus_kuva.description</f>
        <v>0</v>
      </c>
      <c r="FZY207" s="10">
        <f>varoventtiili_koestus_kuva.description</f>
        <v>0</v>
      </c>
      <c r="FZZ207" s="10">
        <f>varoventtiili_koestus_kuva.description</f>
        <v>0</v>
      </c>
      <c r="GAA207" s="10">
        <f>varoventtiili_koestus_kuva.description</f>
        <v>0</v>
      </c>
      <c r="GAB207" s="10">
        <f>varoventtiili_koestus_kuva.description</f>
        <v>0</v>
      </c>
      <c r="GAC207" s="10">
        <f>varoventtiili_koestus_kuva.description</f>
        <v>0</v>
      </c>
      <c r="GAD207" s="10">
        <f>varoventtiili_koestus_kuva.description</f>
        <v>0</v>
      </c>
      <c r="GAE207" s="10">
        <f>varoventtiili_koestus_kuva.description</f>
        <v>0</v>
      </c>
      <c r="GAF207" s="10">
        <f>varoventtiili_koestus_kuva.description</f>
        <v>0</v>
      </c>
      <c r="GAG207" s="10">
        <f>varoventtiili_koestus_kuva.description</f>
        <v>0</v>
      </c>
      <c r="GAH207" s="10">
        <f>varoventtiili_koestus_kuva.description</f>
        <v>0</v>
      </c>
      <c r="GAI207" s="10">
        <f>varoventtiili_koestus_kuva.description</f>
        <v>0</v>
      </c>
      <c r="GAJ207" s="10">
        <f>varoventtiili_koestus_kuva.description</f>
        <v>0</v>
      </c>
      <c r="GAK207" s="10">
        <f>varoventtiili_koestus_kuva.description</f>
        <v>0</v>
      </c>
      <c r="GAL207" s="10">
        <f>varoventtiili_koestus_kuva.description</f>
        <v>0</v>
      </c>
      <c r="GAM207" s="10">
        <f>varoventtiili_koestus_kuva.description</f>
        <v>0</v>
      </c>
      <c r="GAN207" s="10">
        <f>varoventtiili_koestus_kuva.description</f>
        <v>0</v>
      </c>
      <c r="GAO207" s="10">
        <f>varoventtiili_koestus_kuva.description</f>
        <v>0</v>
      </c>
      <c r="GAP207" s="10">
        <f>varoventtiili_koestus_kuva.description</f>
        <v>0</v>
      </c>
      <c r="GAQ207" s="10">
        <f>varoventtiili_koestus_kuva.description</f>
        <v>0</v>
      </c>
      <c r="GAR207" s="10">
        <f>varoventtiili_koestus_kuva.description</f>
        <v>0</v>
      </c>
      <c r="GAS207" s="10">
        <f>varoventtiili_koestus_kuva.description</f>
        <v>0</v>
      </c>
      <c r="GAT207" s="10">
        <f>varoventtiili_koestus_kuva.description</f>
        <v>0</v>
      </c>
      <c r="GAU207" s="10">
        <f>varoventtiili_koestus_kuva.description</f>
        <v>0</v>
      </c>
      <c r="GAV207" s="10">
        <f>varoventtiili_koestus_kuva.description</f>
        <v>0</v>
      </c>
      <c r="GAW207" s="10">
        <f>varoventtiili_koestus_kuva.description</f>
        <v>0</v>
      </c>
      <c r="GAX207" s="10">
        <f>varoventtiili_koestus_kuva.description</f>
        <v>0</v>
      </c>
      <c r="GAY207" s="10">
        <f>varoventtiili_koestus_kuva.description</f>
        <v>0</v>
      </c>
      <c r="GAZ207" s="10">
        <f>varoventtiili_koestus_kuva.description</f>
        <v>0</v>
      </c>
      <c r="GBA207" s="10">
        <f>varoventtiili_koestus_kuva.description</f>
        <v>0</v>
      </c>
      <c r="GBB207" s="10">
        <f>varoventtiili_koestus_kuva.description</f>
        <v>0</v>
      </c>
      <c r="GBC207" s="10">
        <f>varoventtiili_koestus_kuva.description</f>
        <v>0</v>
      </c>
      <c r="GBD207" s="10">
        <f>varoventtiili_koestus_kuva.description</f>
        <v>0</v>
      </c>
      <c r="GBE207" s="10">
        <f>varoventtiili_koestus_kuva.description</f>
        <v>0</v>
      </c>
      <c r="GBF207" s="10">
        <f>varoventtiili_koestus_kuva.description</f>
        <v>0</v>
      </c>
      <c r="GBG207" s="10">
        <f>varoventtiili_koestus_kuva.description</f>
        <v>0</v>
      </c>
      <c r="GBH207" s="10">
        <f>varoventtiili_koestus_kuva.description</f>
        <v>0</v>
      </c>
      <c r="GBI207" s="10">
        <f>varoventtiili_koestus_kuva.description</f>
        <v>0</v>
      </c>
      <c r="GBJ207" s="10">
        <f>varoventtiili_koestus_kuva.description</f>
        <v>0</v>
      </c>
      <c r="GBK207" s="10">
        <f>varoventtiili_koestus_kuva.description</f>
        <v>0</v>
      </c>
      <c r="GBL207" s="10">
        <f>varoventtiili_koestus_kuva.description</f>
        <v>0</v>
      </c>
      <c r="GBM207" s="10">
        <f>varoventtiili_koestus_kuva.description</f>
        <v>0</v>
      </c>
      <c r="GBN207" s="10">
        <f>varoventtiili_koestus_kuva.description</f>
        <v>0</v>
      </c>
      <c r="GBO207" s="10">
        <f>varoventtiili_koestus_kuva.description</f>
        <v>0</v>
      </c>
      <c r="GBP207" s="10">
        <f>varoventtiili_koestus_kuva.description</f>
        <v>0</v>
      </c>
      <c r="GBQ207" s="10">
        <f>varoventtiili_koestus_kuva.description</f>
        <v>0</v>
      </c>
      <c r="GBR207" s="10">
        <f>varoventtiili_koestus_kuva.description</f>
        <v>0</v>
      </c>
      <c r="GBS207" s="10">
        <f>varoventtiili_koestus_kuva.description</f>
        <v>0</v>
      </c>
      <c r="GBT207" s="10">
        <f>varoventtiili_koestus_kuva.description</f>
        <v>0</v>
      </c>
      <c r="GBU207" s="10">
        <f>varoventtiili_koestus_kuva.description</f>
        <v>0</v>
      </c>
      <c r="GBV207" s="10">
        <f>varoventtiili_koestus_kuva.description</f>
        <v>0</v>
      </c>
      <c r="GBW207" s="10">
        <f>varoventtiili_koestus_kuva.description</f>
        <v>0</v>
      </c>
      <c r="GBX207" s="10">
        <f>varoventtiili_koestus_kuva.description</f>
        <v>0</v>
      </c>
      <c r="GBY207" s="10">
        <f>varoventtiili_koestus_kuva.description</f>
        <v>0</v>
      </c>
      <c r="GBZ207" s="10">
        <f>varoventtiili_koestus_kuva.description</f>
        <v>0</v>
      </c>
      <c r="GCA207" s="10">
        <f>varoventtiili_koestus_kuva.description</f>
        <v>0</v>
      </c>
      <c r="GCB207" s="10">
        <f>varoventtiili_koestus_kuva.description</f>
        <v>0</v>
      </c>
      <c r="GCC207" s="10">
        <f>varoventtiili_koestus_kuva.description</f>
        <v>0</v>
      </c>
      <c r="GCD207" s="10">
        <f>varoventtiili_koestus_kuva.description</f>
        <v>0</v>
      </c>
      <c r="GCE207" s="10">
        <f>varoventtiili_koestus_kuva.description</f>
        <v>0</v>
      </c>
      <c r="GCF207" s="10">
        <f>varoventtiili_koestus_kuva.description</f>
        <v>0</v>
      </c>
      <c r="GCG207" s="10">
        <f>varoventtiili_koestus_kuva.description</f>
        <v>0</v>
      </c>
      <c r="GCH207" s="10">
        <f>varoventtiili_koestus_kuva.description</f>
        <v>0</v>
      </c>
      <c r="GCI207" s="10">
        <f>varoventtiili_koestus_kuva.description</f>
        <v>0</v>
      </c>
      <c r="GCJ207" s="10">
        <f>varoventtiili_koestus_kuva.description</f>
        <v>0</v>
      </c>
      <c r="GCK207" s="10">
        <f>varoventtiili_koestus_kuva.description</f>
        <v>0</v>
      </c>
      <c r="GCL207" s="10">
        <f>varoventtiili_koestus_kuva.description</f>
        <v>0</v>
      </c>
      <c r="GCM207" s="10">
        <f>varoventtiili_koestus_kuva.description</f>
        <v>0</v>
      </c>
      <c r="GCN207" s="10">
        <f>varoventtiili_koestus_kuva.description</f>
        <v>0</v>
      </c>
      <c r="GCO207" s="10">
        <f>varoventtiili_koestus_kuva.description</f>
        <v>0</v>
      </c>
      <c r="GCP207" s="10">
        <f>varoventtiili_koestus_kuva.description</f>
        <v>0</v>
      </c>
      <c r="GCQ207" s="10">
        <f>varoventtiili_koestus_kuva.description</f>
        <v>0</v>
      </c>
      <c r="GCR207" s="10">
        <f>varoventtiili_koestus_kuva.description</f>
        <v>0</v>
      </c>
      <c r="GCS207" s="10">
        <f>varoventtiili_koestus_kuva.description</f>
        <v>0</v>
      </c>
      <c r="GCT207" s="10">
        <f>varoventtiili_koestus_kuva.description</f>
        <v>0</v>
      </c>
      <c r="GCU207" s="10">
        <f>varoventtiili_koestus_kuva.description</f>
        <v>0</v>
      </c>
      <c r="GCV207" s="10">
        <f>varoventtiili_koestus_kuva.description</f>
        <v>0</v>
      </c>
      <c r="GCW207" s="10">
        <f>varoventtiili_koestus_kuva.description</f>
        <v>0</v>
      </c>
      <c r="GCX207" s="10">
        <f>varoventtiili_koestus_kuva.description</f>
        <v>0</v>
      </c>
      <c r="GCY207" s="10">
        <f>varoventtiili_koestus_kuva.description</f>
        <v>0</v>
      </c>
      <c r="GCZ207" s="10">
        <f>varoventtiili_koestus_kuva.description</f>
        <v>0</v>
      </c>
      <c r="GDA207" s="10">
        <f>varoventtiili_koestus_kuva.description</f>
        <v>0</v>
      </c>
      <c r="GDB207" s="10">
        <f>varoventtiili_koestus_kuva.description</f>
        <v>0</v>
      </c>
      <c r="GDC207" s="10">
        <f>varoventtiili_koestus_kuva.description</f>
        <v>0</v>
      </c>
      <c r="GDD207" s="10">
        <f>varoventtiili_koestus_kuva.description</f>
        <v>0</v>
      </c>
      <c r="GDE207" s="10">
        <f>varoventtiili_koestus_kuva.description</f>
        <v>0</v>
      </c>
      <c r="GDF207" s="10">
        <f>varoventtiili_koestus_kuva.description</f>
        <v>0</v>
      </c>
      <c r="GDG207" s="10">
        <f>varoventtiili_koestus_kuva.description</f>
        <v>0</v>
      </c>
      <c r="GDH207" s="10">
        <f>varoventtiili_koestus_kuva.description</f>
        <v>0</v>
      </c>
      <c r="GDI207" s="10">
        <f>varoventtiili_koestus_kuva.description</f>
        <v>0</v>
      </c>
      <c r="GDJ207" s="10">
        <f>varoventtiili_koestus_kuva.description</f>
        <v>0</v>
      </c>
      <c r="GDK207" s="10">
        <f>varoventtiili_koestus_kuva.description</f>
        <v>0</v>
      </c>
      <c r="GDL207" s="10">
        <f>varoventtiili_koestus_kuva.description</f>
        <v>0</v>
      </c>
      <c r="GDM207" s="10">
        <f>varoventtiili_koestus_kuva.description</f>
        <v>0</v>
      </c>
      <c r="GDN207" s="10">
        <f>varoventtiili_koestus_kuva.description</f>
        <v>0</v>
      </c>
      <c r="GDO207" s="10">
        <f>varoventtiili_koestus_kuva.description</f>
        <v>0</v>
      </c>
      <c r="GDP207" s="10">
        <f>varoventtiili_koestus_kuva.description</f>
        <v>0</v>
      </c>
      <c r="GDQ207" s="10">
        <f>varoventtiili_koestus_kuva.description</f>
        <v>0</v>
      </c>
      <c r="GDR207" s="10">
        <f>varoventtiili_koestus_kuva.description</f>
        <v>0</v>
      </c>
      <c r="GDS207" s="10">
        <f>varoventtiili_koestus_kuva.description</f>
        <v>0</v>
      </c>
      <c r="GDT207" s="10">
        <f>varoventtiili_koestus_kuva.description</f>
        <v>0</v>
      </c>
      <c r="GDU207" s="10">
        <f>varoventtiili_koestus_kuva.description</f>
        <v>0</v>
      </c>
      <c r="GDV207" s="10">
        <f>varoventtiili_koestus_kuva.description</f>
        <v>0</v>
      </c>
      <c r="GDW207" s="10">
        <f>varoventtiili_koestus_kuva.description</f>
        <v>0</v>
      </c>
      <c r="GDX207" s="10">
        <f>varoventtiili_koestus_kuva.description</f>
        <v>0</v>
      </c>
      <c r="GDY207" s="10">
        <f>varoventtiili_koestus_kuva.description</f>
        <v>0</v>
      </c>
      <c r="GDZ207" s="10">
        <f>varoventtiili_koestus_kuva.description</f>
        <v>0</v>
      </c>
      <c r="GEA207" s="10">
        <f>varoventtiili_koestus_kuva.description</f>
        <v>0</v>
      </c>
      <c r="GEB207" s="10">
        <f>varoventtiili_koestus_kuva.description</f>
        <v>0</v>
      </c>
      <c r="GEC207" s="10">
        <f>varoventtiili_koestus_kuva.description</f>
        <v>0</v>
      </c>
      <c r="GED207" s="10">
        <f>varoventtiili_koestus_kuva.description</f>
        <v>0</v>
      </c>
      <c r="GEE207" s="10">
        <f>varoventtiili_koestus_kuva.description</f>
        <v>0</v>
      </c>
      <c r="GEF207" s="10">
        <f>varoventtiili_koestus_kuva.description</f>
        <v>0</v>
      </c>
      <c r="GEG207" s="10">
        <f>varoventtiili_koestus_kuva.description</f>
        <v>0</v>
      </c>
      <c r="GEH207" s="10">
        <f>varoventtiili_koestus_kuva.description</f>
        <v>0</v>
      </c>
      <c r="GEI207" s="10">
        <f>varoventtiili_koestus_kuva.description</f>
        <v>0</v>
      </c>
      <c r="GEJ207" s="10">
        <f>varoventtiili_koestus_kuva.description</f>
        <v>0</v>
      </c>
      <c r="GEK207" s="10">
        <f>varoventtiili_koestus_kuva.description</f>
        <v>0</v>
      </c>
      <c r="GEL207" s="10">
        <f>varoventtiili_koestus_kuva.description</f>
        <v>0</v>
      </c>
      <c r="GEM207" s="10">
        <f>varoventtiili_koestus_kuva.description</f>
        <v>0</v>
      </c>
      <c r="GEN207" s="10">
        <f>varoventtiili_koestus_kuva.description</f>
        <v>0</v>
      </c>
      <c r="GEO207" s="10">
        <f>varoventtiili_koestus_kuva.description</f>
        <v>0</v>
      </c>
      <c r="GEP207" s="10">
        <f>varoventtiili_koestus_kuva.description</f>
        <v>0</v>
      </c>
      <c r="GEQ207" s="10">
        <f>varoventtiili_koestus_kuva.description</f>
        <v>0</v>
      </c>
      <c r="GER207" s="10">
        <f>varoventtiili_koestus_kuva.description</f>
        <v>0</v>
      </c>
      <c r="GES207" s="10">
        <f>varoventtiili_koestus_kuva.description</f>
        <v>0</v>
      </c>
      <c r="GET207" s="10">
        <f>varoventtiili_koestus_kuva.description</f>
        <v>0</v>
      </c>
      <c r="GEU207" s="10">
        <f>varoventtiili_koestus_kuva.description</f>
        <v>0</v>
      </c>
      <c r="GEV207" s="10">
        <f>varoventtiili_koestus_kuva.description</f>
        <v>0</v>
      </c>
      <c r="GEW207" s="10">
        <f>varoventtiili_koestus_kuva.description</f>
        <v>0</v>
      </c>
      <c r="GEX207" s="10">
        <f>varoventtiili_koestus_kuva.description</f>
        <v>0</v>
      </c>
      <c r="GEY207" s="10">
        <f>varoventtiili_koestus_kuva.description</f>
        <v>0</v>
      </c>
      <c r="GEZ207" s="10">
        <f>varoventtiili_koestus_kuva.description</f>
        <v>0</v>
      </c>
      <c r="GFA207" s="10">
        <f>varoventtiili_koestus_kuva.description</f>
        <v>0</v>
      </c>
      <c r="GFB207" s="10">
        <f>varoventtiili_koestus_kuva.description</f>
        <v>0</v>
      </c>
      <c r="GFC207" s="10">
        <f>varoventtiili_koestus_kuva.description</f>
        <v>0</v>
      </c>
      <c r="GFD207" s="10">
        <f>varoventtiili_koestus_kuva.description</f>
        <v>0</v>
      </c>
      <c r="GFE207" s="10">
        <f>varoventtiili_koestus_kuva.description</f>
        <v>0</v>
      </c>
      <c r="GFF207" s="10">
        <f>varoventtiili_koestus_kuva.description</f>
        <v>0</v>
      </c>
      <c r="GFG207" s="10">
        <f>varoventtiili_koestus_kuva.description</f>
        <v>0</v>
      </c>
      <c r="GFH207" s="10">
        <f>varoventtiili_koestus_kuva.description</f>
        <v>0</v>
      </c>
      <c r="GFI207" s="10">
        <f>varoventtiili_koestus_kuva.description</f>
        <v>0</v>
      </c>
      <c r="GFJ207" s="10">
        <f>varoventtiili_koestus_kuva.description</f>
        <v>0</v>
      </c>
      <c r="GFK207" s="10">
        <f>varoventtiili_koestus_kuva.description</f>
        <v>0</v>
      </c>
      <c r="GFL207" s="10">
        <f>varoventtiili_koestus_kuva.description</f>
        <v>0</v>
      </c>
      <c r="GFM207" s="10">
        <f>varoventtiili_koestus_kuva.description</f>
        <v>0</v>
      </c>
      <c r="GFN207" s="10">
        <f>varoventtiili_koestus_kuva.description</f>
        <v>0</v>
      </c>
      <c r="GFO207" s="10">
        <f>varoventtiili_koestus_kuva.description</f>
        <v>0</v>
      </c>
      <c r="GFP207" s="10">
        <f>varoventtiili_koestus_kuva.description</f>
        <v>0</v>
      </c>
      <c r="GFQ207" s="10">
        <f>varoventtiili_koestus_kuva.description</f>
        <v>0</v>
      </c>
      <c r="GFR207" s="10">
        <f>varoventtiili_koestus_kuva.description</f>
        <v>0</v>
      </c>
      <c r="GFS207" s="10">
        <f>varoventtiili_koestus_kuva.description</f>
        <v>0</v>
      </c>
      <c r="GFT207" s="10">
        <f>varoventtiili_koestus_kuva.description</f>
        <v>0</v>
      </c>
      <c r="GFU207" s="10">
        <f>varoventtiili_koestus_kuva.description</f>
        <v>0</v>
      </c>
      <c r="GFV207" s="10">
        <f>varoventtiili_koestus_kuva.description</f>
        <v>0</v>
      </c>
      <c r="GFW207" s="10">
        <f>varoventtiili_koestus_kuva.description</f>
        <v>0</v>
      </c>
      <c r="GFX207" s="10">
        <f>varoventtiili_koestus_kuva.description</f>
        <v>0</v>
      </c>
      <c r="GFY207" s="10">
        <f>varoventtiili_koestus_kuva.description</f>
        <v>0</v>
      </c>
      <c r="GFZ207" s="10">
        <f>varoventtiili_koestus_kuva.description</f>
        <v>0</v>
      </c>
      <c r="GGA207" s="10">
        <f>varoventtiili_koestus_kuva.description</f>
        <v>0</v>
      </c>
      <c r="GGB207" s="10">
        <f>varoventtiili_koestus_kuva.description</f>
        <v>0</v>
      </c>
      <c r="GGC207" s="10">
        <f>varoventtiili_koestus_kuva.description</f>
        <v>0</v>
      </c>
      <c r="GGD207" s="10">
        <f>varoventtiili_koestus_kuva.description</f>
        <v>0</v>
      </c>
      <c r="GGE207" s="10">
        <f>varoventtiili_koestus_kuva.description</f>
        <v>0</v>
      </c>
      <c r="GGF207" s="10">
        <f>varoventtiili_koestus_kuva.description</f>
        <v>0</v>
      </c>
      <c r="GGG207" s="10">
        <f>varoventtiili_koestus_kuva.description</f>
        <v>0</v>
      </c>
      <c r="GGH207" s="10">
        <f>varoventtiili_koestus_kuva.description</f>
        <v>0</v>
      </c>
      <c r="GGI207" s="10">
        <f>varoventtiili_koestus_kuva.description</f>
        <v>0</v>
      </c>
      <c r="GGJ207" s="10">
        <f>varoventtiili_koestus_kuva.description</f>
        <v>0</v>
      </c>
      <c r="GGK207" s="10">
        <f>varoventtiili_koestus_kuva.description</f>
        <v>0</v>
      </c>
      <c r="GGL207" s="10">
        <f>varoventtiili_koestus_kuva.description</f>
        <v>0</v>
      </c>
      <c r="GGM207" s="10">
        <f>varoventtiili_koestus_kuva.description</f>
        <v>0</v>
      </c>
      <c r="GGN207" s="10">
        <f>varoventtiili_koestus_kuva.description</f>
        <v>0</v>
      </c>
      <c r="GGO207" s="10">
        <f>varoventtiili_koestus_kuva.description</f>
        <v>0</v>
      </c>
      <c r="GGP207" s="10">
        <f>varoventtiili_koestus_kuva.description</f>
        <v>0</v>
      </c>
      <c r="GGQ207" s="10">
        <f>varoventtiili_koestus_kuva.description</f>
        <v>0</v>
      </c>
      <c r="GGR207" s="10">
        <f>varoventtiili_koestus_kuva.description</f>
        <v>0</v>
      </c>
      <c r="GGS207" s="10">
        <f>varoventtiili_koestus_kuva.description</f>
        <v>0</v>
      </c>
      <c r="GGT207" s="10">
        <f>varoventtiili_koestus_kuva.description</f>
        <v>0</v>
      </c>
      <c r="GGU207" s="10">
        <f>varoventtiili_koestus_kuva.description</f>
        <v>0</v>
      </c>
      <c r="GGV207" s="10">
        <f>varoventtiili_koestus_kuva.description</f>
        <v>0</v>
      </c>
      <c r="GGW207" s="10">
        <f>varoventtiili_koestus_kuva.description</f>
        <v>0</v>
      </c>
      <c r="GGX207" s="10">
        <f>varoventtiili_koestus_kuva.description</f>
        <v>0</v>
      </c>
      <c r="GGY207" s="10">
        <f>varoventtiili_koestus_kuva.description</f>
        <v>0</v>
      </c>
      <c r="GGZ207" s="10">
        <f>varoventtiili_koestus_kuva.description</f>
        <v>0</v>
      </c>
      <c r="GHA207" s="10">
        <f>varoventtiili_koestus_kuva.description</f>
        <v>0</v>
      </c>
      <c r="GHB207" s="10">
        <f>varoventtiili_koestus_kuva.description</f>
        <v>0</v>
      </c>
      <c r="GHC207" s="10">
        <f>varoventtiili_koestus_kuva.description</f>
        <v>0</v>
      </c>
      <c r="GHD207" s="10">
        <f>varoventtiili_koestus_kuva.description</f>
        <v>0</v>
      </c>
      <c r="GHE207" s="10">
        <f>varoventtiili_koestus_kuva.description</f>
        <v>0</v>
      </c>
      <c r="GHF207" s="10">
        <f>varoventtiili_koestus_kuva.description</f>
        <v>0</v>
      </c>
      <c r="GHG207" s="10">
        <f>varoventtiili_koestus_kuva.description</f>
        <v>0</v>
      </c>
      <c r="GHH207" s="10">
        <f>varoventtiili_koestus_kuva.description</f>
        <v>0</v>
      </c>
      <c r="GHI207" s="10">
        <f>varoventtiili_koestus_kuva.description</f>
        <v>0</v>
      </c>
      <c r="GHJ207" s="10">
        <f>varoventtiili_koestus_kuva.description</f>
        <v>0</v>
      </c>
      <c r="GHK207" s="10">
        <f>varoventtiili_koestus_kuva.description</f>
        <v>0</v>
      </c>
      <c r="GHL207" s="10">
        <f>varoventtiili_koestus_kuva.description</f>
        <v>0</v>
      </c>
      <c r="GHM207" s="10">
        <f>varoventtiili_koestus_kuva.description</f>
        <v>0</v>
      </c>
      <c r="GHN207" s="10">
        <f>varoventtiili_koestus_kuva.description</f>
        <v>0</v>
      </c>
      <c r="GHO207" s="10">
        <f>varoventtiili_koestus_kuva.description</f>
        <v>0</v>
      </c>
      <c r="GHP207" s="10">
        <f>varoventtiili_koestus_kuva.description</f>
        <v>0</v>
      </c>
      <c r="GHQ207" s="10">
        <f>varoventtiili_koestus_kuva.description</f>
        <v>0</v>
      </c>
      <c r="GHR207" s="10">
        <f>varoventtiili_koestus_kuva.description</f>
        <v>0</v>
      </c>
      <c r="GHS207" s="10">
        <f>varoventtiili_koestus_kuva.description</f>
        <v>0</v>
      </c>
      <c r="GHT207" s="10">
        <f>varoventtiili_koestus_kuva.description</f>
        <v>0</v>
      </c>
      <c r="GHU207" s="10">
        <f>varoventtiili_koestus_kuva.description</f>
        <v>0</v>
      </c>
      <c r="GHV207" s="10">
        <f>varoventtiili_koestus_kuva.description</f>
        <v>0</v>
      </c>
      <c r="GHW207" s="10">
        <f>varoventtiili_koestus_kuva.description</f>
        <v>0</v>
      </c>
      <c r="GHX207" s="10">
        <f>varoventtiili_koestus_kuva.description</f>
        <v>0</v>
      </c>
      <c r="GHY207" s="10">
        <f>varoventtiili_koestus_kuva.description</f>
        <v>0</v>
      </c>
      <c r="GHZ207" s="10">
        <f>varoventtiili_koestus_kuva.description</f>
        <v>0</v>
      </c>
      <c r="GIA207" s="10">
        <f>varoventtiili_koestus_kuva.description</f>
        <v>0</v>
      </c>
      <c r="GIB207" s="10">
        <f>varoventtiili_koestus_kuva.description</f>
        <v>0</v>
      </c>
      <c r="GIC207" s="10">
        <f>varoventtiili_koestus_kuva.description</f>
        <v>0</v>
      </c>
      <c r="GID207" s="10">
        <f>varoventtiili_koestus_kuva.description</f>
        <v>0</v>
      </c>
      <c r="GIE207" s="10">
        <f>varoventtiili_koestus_kuva.description</f>
        <v>0</v>
      </c>
      <c r="GIF207" s="10">
        <f>varoventtiili_koestus_kuva.description</f>
        <v>0</v>
      </c>
      <c r="GIG207" s="10">
        <f>varoventtiili_koestus_kuva.description</f>
        <v>0</v>
      </c>
      <c r="GIH207" s="10">
        <f>varoventtiili_koestus_kuva.description</f>
        <v>0</v>
      </c>
      <c r="GII207" s="10">
        <f>varoventtiili_koestus_kuva.description</f>
        <v>0</v>
      </c>
      <c r="GIJ207" s="10">
        <f>varoventtiili_koestus_kuva.description</f>
        <v>0</v>
      </c>
      <c r="GIK207" s="10">
        <f>varoventtiili_koestus_kuva.description</f>
        <v>0</v>
      </c>
      <c r="GIL207" s="10">
        <f>varoventtiili_koestus_kuva.description</f>
        <v>0</v>
      </c>
      <c r="GIM207" s="10">
        <f>varoventtiili_koestus_kuva.description</f>
        <v>0</v>
      </c>
      <c r="GIN207" s="10">
        <f>varoventtiili_koestus_kuva.description</f>
        <v>0</v>
      </c>
      <c r="GIO207" s="10">
        <f>varoventtiili_koestus_kuva.description</f>
        <v>0</v>
      </c>
      <c r="GIP207" s="10">
        <f>varoventtiili_koestus_kuva.description</f>
        <v>0</v>
      </c>
      <c r="GIQ207" s="10">
        <f>varoventtiili_koestus_kuva.description</f>
        <v>0</v>
      </c>
      <c r="GIR207" s="10">
        <f>varoventtiili_koestus_kuva.description</f>
        <v>0</v>
      </c>
      <c r="GIS207" s="10">
        <f>varoventtiili_koestus_kuva.description</f>
        <v>0</v>
      </c>
      <c r="GIT207" s="10">
        <f>varoventtiili_koestus_kuva.description</f>
        <v>0</v>
      </c>
      <c r="GIU207" s="10">
        <f>varoventtiili_koestus_kuva.description</f>
        <v>0</v>
      </c>
      <c r="GIV207" s="10">
        <f>varoventtiili_koestus_kuva.description</f>
        <v>0</v>
      </c>
      <c r="GIW207" s="10">
        <f>varoventtiili_koestus_kuva.description</f>
        <v>0</v>
      </c>
      <c r="GIX207" s="10">
        <f>varoventtiili_koestus_kuva.description</f>
        <v>0</v>
      </c>
      <c r="GIY207" s="10">
        <f>varoventtiili_koestus_kuva.description</f>
        <v>0</v>
      </c>
      <c r="GIZ207" s="10">
        <f>varoventtiili_koestus_kuva.description</f>
        <v>0</v>
      </c>
      <c r="GJA207" s="10">
        <f>varoventtiili_koestus_kuva.description</f>
        <v>0</v>
      </c>
      <c r="GJB207" s="10">
        <f>varoventtiili_koestus_kuva.description</f>
        <v>0</v>
      </c>
      <c r="GJC207" s="10">
        <f>varoventtiili_koestus_kuva.description</f>
        <v>0</v>
      </c>
      <c r="GJD207" s="10">
        <f>varoventtiili_koestus_kuva.description</f>
        <v>0</v>
      </c>
      <c r="GJE207" s="10">
        <f>varoventtiili_koestus_kuva.description</f>
        <v>0</v>
      </c>
      <c r="GJF207" s="10">
        <f>varoventtiili_koestus_kuva.description</f>
        <v>0</v>
      </c>
      <c r="GJG207" s="10">
        <f>varoventtiili_koestus_kuva.description</f>
        <v>0</v>
      </c>
      <c r="GJH207" s="10">
        <f>varoventtiili_koestus_kuva.description</f>
        <v>0</v>
      </c>
      <c r="GJI207" s="10">
        <f>varoventtiili_koestus_kuva.description</f>
        <v>0</v>
      </c>
      <c r="GJJ207" s="10">
        <f>varoventtiili_koestus_kuva.description</f>
        <v>0</v>
      </c>
      <c r="GJK207" s="10">
        <f>varoventtiili_koestus_kuva.description</f>
        <v>0</v>
      </c>
      <c r="GJL207" s="10">
        <f>varoventtiili_koestus_kuva.description</f>
        <v>0</v>
      </c>
      <c r="GJM207" s="10">
        <f>varoventtiili_koestus_kuva.description</f>
        <v>0</v>
      </c>
      <c r="GJN207" s="10">
        <f>varoventtiili_koestus_kuva.description</f>
        <v>0</v>
      </c>
      <c r="GJO207" s="10">
        <f>varoventtiili_koestus_kuva.description</f>
        <v>0</v>
      </c>
      <c r="GJP207" s="10">
        <f>varoventtiili_koestus_kuva.description</f>
        <v>0</v>
      </c>
      <c r="GJQ207" s="10">
        <f>varoventtiili_koestus_kuva.description</f>
        <v>0</v>
      </c>
      <c r="GJR207" s="10">
        <f>varoventtiili_koestus_kuva.description</f>
        <v>0</v>
      </c>
      <c r="GJS207" s="10">
        <f>varoventtiili_koestus_kuva.description</f>
        <v>0</v>
      </c>
      <c r="GJT207" s="10">
        <f>varoventtiili_koestus_kuva.description</f>
        <v>0</v>
      </c>
      <c r="GJU207" s="10">
        <f>varoventtiili_koestus_kuva.description</f>
        <v>0</v>
      </c>
      <c r="GJV207" s="10">
        <f>varoventtiili_koestus_kuva.description</f>
        <v>0</v>
      </c>
      <c r="GJW207" s="10">
        <f>varoventtiili_koestus_kuva.description</f>
        <v>0</v>
      </c>
      <c r="GJX207" s="10">
        <f>varoventtiili_koestus_kuva.description</f>
        <v>0</v>
      </c>
      <c r="GJY207" s="10">
        <f>varoventtiili_koestus_kuva.description</f>
        <v>0</v>
      </c>
      <c r="GJZ207" s="10">
        <f>varoventtiili_koestus_kuva.description</f>
        <v>0</v>
      </c>
      <c r="GKA207" s="10">
        <f>varoventtiili_koestus_kuva.description</f>
        <v>0</v>
      </c>
      <c r="GKB207" s="10">
        <f>varoventtiili_koestus_kuva.description</f>
        <v>0</v>
      </c>
      <c r="GKC207" s="10">
        <f>varoventtiili_koestus_kuva.description</f>
        <v>0</v>
      </c>
      <c r="GKD207" s="10">
        <f>varoventtiili_koestus_kuva.description</f>
        <v>0</v>
      </c>
      <c r="GKE207" s="10">
        <f>varoventtiili_koestus_kuva.description</f>
        <v>0</v>
      </c>
      <c r="GKF207" s="10">
        <f>varoventtiili_koestus_kuva.description</f>
        <v>0</v>
      </c>
      <c r="GKG207" s="10">
        <f>varoventtiili_koestus_kuva.description</f>
        <v>0</v>
      </c>
      <c r="GKH207" s="10">
        <f>varoventtiili_koestus_kuva.description</f>
        <v>0</v>
      </c>
      <c r="GKI207" s="10">
        <f>varoventtiili_koestus_kuva.description</f>
        <v>0</v>
      </c>
      <c r="GKJ207" s="10">
        <f>varoventtiili_koestus_kuva.description</f>
        <v>0</v>
      </c>
      <c r="GKK207" s="10">
        <f>varoventtiili_koestus_kuva.description</f>
        <v>0</v>
      </c>
      <c r="GKL207" s="10">
        <f>varoventtiili_koestus_kuva.description</f>
        <v>0</v>
      </c>
      <c r="GKM207" s="10">
        <f>varoventtiili_koestus_kuva.description</f>
        <v>0</v>
      </c>
      <c r="GKN207" s="10">
        <f>varoventtiili_koestus_kuva.description</f>
        <v>0</v>
      </c>
      <c r="GKO207" s="10">
        <f>varoventtiili_koestus_kuva.description</f>
        <v>0</v>
      </c>
      <c r="GKP207" s="10">
        <f>varoventtiili_koestus_kuva.description</f>
        <v>0</v>
      </c>
      <c r="GKQ207" s="10">
        <f>varoventtiili_koestus_kuva.description</f>
        <v>0</v>
      </c>
      <c r="GKR207" s="10">
        <f>varoventtiili_koestus_kuva.description</f>
        <v>0</v>
      </c>
      <c r="GKS207" s="10">
        <f>varoventtiili_koestus_kuva.description</f>
        <v>0</v>
      </c>
      <c r="GKT207" s="10">
        <f>varoventtiili_koestus_kuva.description</f>
        <v>0</v>
      </c>
      <c r="GKU207" s="10">
        <f>varoventtiili_koestus_kuva.description</f>
        <v>0</v>
      </c>
      <c r="GKV207" s="10">
        <f>varoventtiili_koestus_kuva.description</f>
        <v>0</v>
      </c>
      <c r="GKW207" s="10">
        <f>varoventtiili_koestus_kuva.description</f>
        <v>0</v>
      </c>
      <c r="GKX207" s="10">
        <f>varoventtiili_koestus_kuva.description</f>
        <v>0</v>
      </c>
      <c r="GKY207" s="10">
        <f>varoventtiili_koestus_kuva.description</f>
        <v>0</v>
      </c>
      <c r="GKZ207" s="10">
        <f>varoventtiili_koestus_kuva.description</f>
        <v>0</v>
      </c>
      <c r="GLA207" s="10">
        <f>varoventtiili_koestus_kuva.description</f>
        <v>0</v>
      </c>
      <c r="GLB207" s="10">
        <f>varoventtiili_koestus_kuva.description</f>
        <v>0</v>
      </c>
      <c r="GLC207" s="10">
        <f>varoventtiili_koestus_kuva.description</f>
        <v>0</v>
      </c>
      <c r="GLD207" s="10">
        <f>varoventtiili_koestus_kuva.description</f>
        <v>0</v>
      </c>
      <c r="GLE207" s="10">
        <f>varoventtiili_koestus_kuva.description</f>
        <v>0</v>
      </c>
      <c r="GLF207" s="10">
        <f>varoventtiili_koestus_kuva.description</f>
        <v>0</v>
      </c>
      <c r="GLG207" s="10">
        <f>varoventtiili_koestus_kuva.description</f>
        <v>0</v>
      </c>
      <c r="GLH207" s="10">
        <f>varoventtiili_koestus_kuva.description</f>
        <v>0</v>
      </c>
      <c r="GLI207" s="10">
        <f>varoventtiili_koestus_kuva.description</f>
        <v>0</v>
      </c>
      <c r="GLJ207" s="10">
        <f>varoventtiili_koestus_kuva.description</f>
        <v>0</v>
      </c>
      <c r="GLK207" s="10">
        <f>varoventtiili_koestus_kuva.description</f>
        <v>0</v>
      </c>
      <c r="GLL207" s="10">
        <f>varoventtiili_koestus_kuva.description</f>
        <v>0</v>
      </c>
      <c r="GLM207" s="10">
        <f>varoventtiili_koestus_kuva.description</f>
        <v>0</v>
      </c>
      <c r="GLN207" s="10">
        <f>varoventtiili_koestus_kuva.description</f>
        <v>0</v>
      </c>
      <c r="GLO207" s="10">
        <f>varoventtiili_koestus_kuva.description</f>
        <v>0</v>
      </c>
      <c r="GLP207" s="10">
        <f>varoventtiili_koestus_kuva.description</f>
        <v>0</v>
      </c>
      <c r="GLQ207" s="10">
        <f>varoventtiili_koestus_kuva.description</f>
        <v>0</v>
      </c>
      <c r="GLR207" s="10">
        <f>varoventtiili_koestus_kuva.description</f>
        <v>0</v>
      </c>
      <c r="GLS207" s="10">
        <f>varoventtiili_koestus_kuva.description</f>
        <v>0</v>
      </c>
      <c r="GLT207" s="10">
        <f>varoventtiili_koestus_kuva.description</f>
        <v>0</v>
      </c>
      <c r="GLU207" s="10">
        <f>varoventtiili_koestus_kuva.description</f>
        <v>0</v>
      </c>
      <c r="GLV207" s="10">
        <f>varoventtiili_koestus_kuva.description</f>
        <v>0</v>
      </c>
      <c r="GLW207" s="10">
        <f>varoventtiili_koestus_kuva.description</f>
        <v>0</v>
      </c>
      <c r="GLX207" s="10">
        <f>varoventtiili_koestus_kuva.description</f>
        <v>0</v>
      </c>
      <c r="GLY207" s="10">
        <f>varoventtiili_koestus_kuva.description</f>
        <v>0</v>
      </c>
      <c r="GLZ207" s="10">
        <f>varoventtiili_koestus_kuva.description</f>
        <v>0</v>
      </c>
      <c r="GMA207" s="10">
        <f>varoventtiili_koestus_kuva.description</f>
        <v>0</v>
      </c>
      <c r="GMB207" s="10">
        <f>varoventtiili_koestus_kuva.description</f>
        <v>0</v>
      </c>
      <c r="GMC207" s="10">
        <f>varoventtiili_koestus_kuva.description</f>
        <v>0</v>
      </c>
      <c r="GMD207" s="10">
        <f>varoventtiili_koestus_kuva.description</f>
        <v>0</v>
      </c>
      <c r="GME207" s="10">
        <f>varoventtiili_koestus_kuva.description</f>
        <v>0</v>
      </c>
      <c r="GMF207" s="10">
        <f>varoventtiili_koestus_kuva.description</f>
        <v>0</v>
      </c>
      <c r="GMG207" s="10">
        <f>varoventtiili_koestus_kuva.description</f>
        <v>0</v>
      </c>
      <c r="GMH207" s="10">
        <f>varoventtiili_koestus_kuva.description</f>
        <v>0</v>
      </c>
      <c r="GMI207" s="10">
        <f>varoventtiili_koestus_kuva.description</f>
        <v>0</v>
      </c>
      <c r="GMJ207" s="10">
        <f>varoventtiili_koestus_kuva.description</f>
        <v>0</v>
      </c>
      <c r="GMK207" s="10">
        <f>varoventtiili_koestus_kuva.description</f>
        <v>0</v>
      </c>
      <c r="GML207" s="10">
        <f>varoventtiili_koestus_kuva.description</f>
        <v>0</v>
      </c>
      <c r="GMM207" s="10">
        <f>varoventtiili_koestus_kuva.description</f>
        <v>0</v>
      </c>
      <c r="GMN207" s="10">
        <f>varoventtiili_koestus_kuva.description</f>
        <v>0</v>
      </c>
      <c r="GMO207" s="10">
        <f>varoventtiili_koestus_kuva.description</f>
        <v>0</v>
      </c>
      <c r="GMP207" s="10">
        <f>varoventtiili_koestus_kuva.description</f>
        <v>0</v>
      </c>
      <c r="GMQ207" s="10">
        <f>varoventtiili_koestus_kuva.description</f>
        <v>0</v>
      </c>
      <c r="GMR207" s="10">
        <f>varoventtiili_koestus_kuva.description</f>
        <v>0</v>
      </c>
      <c r="GMS207" s="10">
        <f>varoventtiili_koestus_kuva.description</f>
        <v>0</v>
      </c>
      <c r="GMT207" s="10">
        <f>varoventtiili_koestus_kuva.description</f>
        <v>0</v>
      </c>
      <c r="GMU207" s="10">
        <f>varoventtiili_koestus_kuva.description</f>
        <v>0</v>
      </c>
      <c r="GMV207" s="10">
        <f>varoventtiili_koestus_kuva.description</f>
        <v>0</v>
      </c>
      <c r="GMW207" s="10">
        <f>varoventtiili_koestus_kuva.description</f>
        <v>0</v>
      </c>
      <c r="GMX207" s="10">
        <f>varoventtiili_koestus_kuva.description</f>
        <v>0</v>
      </c>
      <c r="GMY207" s="10">
        <f>varoventtiili_koestus_kuva.description</f>
        <v>0</v>
      </c>
      <c r="GMZ207" s="10">
        <f>varoventtiili_koestus_kuva.description</f>
        <v>0</v>
      </c>
      <c r="GNA207" s="10">
        <f>varoventtiili_koestus_kuva.description</f>
        <v>0</v>
      </c>
      <c r="GNB207" s="10">
        <f>varoventtiili_koestus_kuva.description</f>
        <v>0</v>
      </c>
      <c r="GNC207" s="10">
        <f>varoventtiili_koestus_kuva.description</f>
        <v>0</v>
      </c>
      <c r="GND207" s="10">
        <f>varoventtiili_koestus_kuva.description</f>
        <v>0</v>
      </c>
      <c r="GNE207" s="10">
        <f>varoventtiili_koestus_kuva.description</f>
        <v>0</v>
      </c>
      <c r="GNF207" s="10">
        <f>varoventtiili_koestus_kuva.description</f>
        <v>0</v>
      </c>
      <c r="GNG207" s="10">
        <f>varoventtiili_koestus_kuva.description</f>
        <v>0</v>
      </c>
      <c r="GNH207" s="10">
        <f>varoventtiili_koestus_kuva.description</f>
        <v>0</v>
      </c>
      <c r="GNI207" s="10">
        <f>varoventtiili_koestus_kuva.description</f>
        <v>0</v>
      </c>
      <c r="GNJ207" s="10">
        <f>varoventtiili_koestus_kuva.description</f>
        <v>0</v>
      </c>
      <c r="GNK207" s="10">
        <f>varoventtiili_koestus_kuva.description</f>
        <v>0</v>
      </c>
      <c r="GNL207" s="10">
        <f>varoventtiili_koestus_kuva.description</f>
        <v>0</v>
      </c>
      <c r="GNM207" s="10">
        <f>varoventtiili_koestus_kuva.description</f>
        <v>0</v>
      </c>
      <c r="GNN207" s="10">
        <f>varoventtiili_koestus_kuva.description</f>
        <v>0</v>
      </c>
      <c r="GNO207" s="10">
        <f>varoventtiili_koestus_kuva.description</f>
        <v>0</v>
      </c>
      <c r="GNP207" s="10">
        <f>varoventtiili_koestus_kuva.description</f>
        <v>0</v>
      </c>
      <c r="GNQ207" s="10">
        <f>varoventtiili_koestus_kuva.description</f>
        <v>0</v>
      </c>
      <c r="GNR207" s="10">
        <f>varoventtiili_koestus_kuva.description</f>
        <v>0</v>
      </c>
      <c r="GNS207" s="10">
        <f>varoventtiili_koestus_kuva.description</f>
        <v>0</v>
      </c>
      <c r="GNT207" s="10">
        <f>varoventtiili_koestus_kuva.description</f>
        <v>0</v>
      </c>
      <c r="GNU207" s="10">
        <f>varoventtiili_koestus_kuva.description</f>
        <v>0</v>
      </c>
      <c r="GNV207" s="10">
        <f>varoventtiili_koestus_kuva.description</f>
        <v>0</v>
      </c>
      <c r="GNW207" s="10">
        <f>varoventtiili_koestus_kuva.description</f>
        <v>0</v>
      </c>
      <c r="GNX207" s="10">
        <f>varoventtiili_koestus_kuva.description</f>
        <v>0</v>
      </c>
      <c r="GNY207" s="10">
        <f>varoventtiili_koestus_kuva.description</f>
        <v>0</v>
      </c>
      <c r="GNZ207" s="10">
        <f>varoventtiili_koestus_kuva.description</f>
        <v>0</v>
      </c>
      <c r="GOA207" s="10">
        <f>varoventtiili_koestus_kuva.description</f>
        <v>0</v>
      </c>
      <c r="GOB207" s="10">
        <f>varoventtiili_koestus_kuva.description</f>
        <v>0</v>
      </c>
      <c r="GOC207" s="10">
        <f>varoventtiili_koestus_kuva.description</f>
        <v>0</v>
      </c>
      <c r="GOD207" s="10">
        <f>varoventtiili_koestus_kuva.description</f>
        <v>0</v>
      </c>
      <c r="GOE207" s="10">
        <f>varoventtiili_koestus_kuva.description</f>
        <v>0</v>
      </c>
      <c r="GOF207" s="10">
        <f>varoventtiili_koestus_kuva.description</f>
        <v>0</v>
      </c>
      <c r="GOG207" s="10">
        <f>varoventtiili_koestus_kuva.description</f>
        <v>0</v>
      </c>
      <c r="GOH207" s="10">
        <f>varoventtiili_koestus_kuva.description</f>
        <v>0</v>
      </c>
      <c r="GOI207" s="10">
        <f>varoventtiili_koestus_kuva.description</f>
        <v>0</v>
      </c>
      <c r="GOJ207" s="10">
        <f>varoventtiili_koestus_kuva.description</f>
        <v>0</v>
      </c>
      <c r="GOK207" s="10">
        <f>varoventtiili_koestus_kuva.description</f>
        <v>0</v>
      </c>
      <c r="GOL207" s="10">
        <f>varoventtiili_koestus_kuva.description</f>
        <v>0</v>
      </c>
      <c r="GOM207" s="10">
        <f>varoventtiili_koestus_kuva.description</f>
        <v>0</v>
      </c>
      <c r="GON207" s="10">
        <f>varoventtiili_koestus_kuva.description</f>
        <v>0</v>
      </c>
      <c r="GOO207" s="10">
        <f>varoventtiili_koestus_kuva.description</f>
        <v>0</v>
      </c>
      <c r="GOP207" s="10">
        <f>varoventtiili_koestus_kuva.description</f>
        <v>0</v>
      </c>
      <c r="GOQ207" s="10">
        <f>varoventtiili_koestus_kuva.description</f>
        <v>0</v>
      </c>
      <c r="GOR207" s="10">
        <f>varoventtiili_koestus_kuva.description</f>
        <v>0</v>
      </c>
      <c r="GOS207" s="10">
        <f>varoventtiili_koestus_kuva.description</f>
        <v>0</v>
      </c>
      <c r="GOT207" s="10">
        <f>varoventtiili_koestus_kuva.description</f>
        <v>0</v>
      </c>
      <c r="GOU207" s="10">
        <f>varoventtiili_koestus_kuva.description</f>
        <v>0</v>
      </c>
      <c r="GOV207" s="10">
        <f>varoventtiili_koestus_kuva.description</f>
        <v>0</v>
      </c>
      <c r="GOW207" s="10">
        <f>varoventtiili_koestus_kuva.description</f>
        <v>0</v>
      </c>
      <c r="GOX207" s="10">
        <f>varoventtiili_koestus_kuva.description</f>
        <v>0</v>
      </c>
      <c r="GOY207" s="10">
        <f>varoventtiili_koestus_kuva.description</f>
        <v>0</v>
      </c>
      <c r="GOZ207" s="10">
        <f>varoventtiili_koestus_kuva.description</f>
        <v>0</v>
      </c>
      <c r="GPA207" s="10">
        <f>varoventtiili_koestus_kuva.description</f>
        <v>0</v>
      </c>
      <c r="GPB207" s="10">
        <f>varoventtiili_koestus_kuva.description</f>
        <v>0</v>
      </c>
      <c r="GPC207" s="10">
        <f>varoventtiili_koestus_kuva.description</f>
        <v>0</v>
      </c>
      <c r="GPD207" s="10">
        <f>varoventtiili_koestus_kuva.description</f>
        <v>0</v>
      </c>
      <c r="GPE207" s="10">
        <f>varoventtiili_koestus_kuva.description</f>
        <v>0</v>
      </c>
      <c r="GPF207" s="10">
        <f>varoventtiili_koestus_kuva.description</f>
        <v>0</v>
      </c>
      <c r="GPG207" s="10">
        <f>varoventtiili_koestus_kuva.description</f>
        <v>0</v>
      </c>
      <c r="GPH207" s="10">
        <f>varoventtiili_koestus_kuva.description</f>
        <v>0</v>
      </c>
      <c r="GPI207" s="10">
        <f>varoventtiili_koestus_kuva.description</f>
        <v>0</v>
      </c>
      <c r="GPJ207" s="10">
        <f>varoventtiili_koestus_kuva.description</f>
        <v>0</v>
      </c>
      <c r="GPK207" s="10">
        <f>varoventtiili_koestus_kuva.description</f>
        <v>0</v>
      </c>
      <c r="GPL207" s="10">
        <f>varoventtiili_koestus_kuva.description</f>
        <v>0</v>
      </c>
      <c r="GPM207" s="10">
        <f>varoventtiili_koestus_kuva.description</f>
        <v>0</v>
      </c>
      <c r="GPN207" s="10">
        <f>varoventtiili_koestus_kuva.description</f>
        <v>0</v>
      </c>
      <c r="GPO207" s="10">
        <f>varoventtiili_koestus_kuva.description</f>
        <v>0</v>
      </c>
      <c r="GPP207" s="10">
        <f>varoventtiili_koestus_kuva.description</f>
        <v>0</v>
      </c>
      <c r="GPQ207" s="10">
        <f>varoventtiili_koestus_kuva.description</f>
        <v>0</v>
      </c>
      <c r="GPR207" s="10">
        <f>varoventtiili_koestus_kuva.description</f>
        <v>0</v>
      </c>
      <c r="GPS207" s="10">
        <f>varoventtiili_koestus_kuva.description</f>
        <v>0</v>
      </c>
      <c r="GPT207" s="10">
        <f>varoventtiili_koestus_kuva.description</f>
        <v>0</v>
      </c>
      <c r="GPU207" s="10">
        <f>varoventtiili_koestus_kuva.description</f>
        <v>0</v>
      </c>
      <c r="GPV207" s="10">
        <f>varoventtiili_koestus_kuva.description</f>
        <v>0</v>
      </c>
      <c r="GPW207" s="10">
        <f>varoventtiili_koestus_kuva.description</f>
        <v>0</v>
      </c>
      <c r="GPX207" s="10">
        <f>varoventtiili_koestus_kuva.description</f>
        <v>0</v>
      </c>
      <c r="GPY207" s="10">
        <f>varoventtiili_koestus_kuva.description</f>
        <v>0</v>
      </c>
      <c r="GPZ207" s="10">
        <f>varoventtiili_koestus_kuva.description</f>
        <v>0</v>
      </c>
      <c r="GQA207" s="10">
        <f>varoventtiili_koestus_kuva.description</f>
        <v>0</v>
      </c>
      <c r="GQB207" s="10">
        <f>varoventtiili_koestus_kuva.description</f>
        <v>0</v>
      </c>
      <c r="GQC207" s="10">
        <f>varoventtiili_koestus_kuva.description</f>
        <v>0</v>
      </c>
      <c r="GQD207" s="10">
        <f>varoventtiili_koestus_kuva.description</f>
        <v>0</v>
      </c>
      <c r="GQE207" s="10">
        <f>varoventtiili_koestus_kuva.description</f>
        <v>0</v>
      </c>
      <c r="GQF207" s="10">
        <f>varoventtiili_koestus_kuva.description</f>
        <v>0</v>
      </c>
      <c r="GQG207" s="10">
        <f>varoventtiili_koestus_kuva.description</f>
        <v>0</v>
      </c>
      <c r="GQH207" s="10">
        <f>varoventtiili_koestus_kuva.description</f>
        <v>0</v>
      </c>
      <c r="GQI207" s="10">
        <f>varoventtiili_koestus_kuva.description</f>
        <v>0</v>
      </c>
      <c r="GQJ207" s="10">
        <f>varoventtiili_koestus_kuva.description</f>
        <v>0</v>
      </c>
      <c r="GQK207" s="10">
        <f>varoventtiili_koestus_kuva.description</f>
        <v>0</v>
      </c>
      <c r="GQL207" s="10">
        <f>varoventtiili_koestus_kuva.description</f>
        <v>0</v>
      </c>
      <c r="GQM207" s="10">
        <f>varoventtiili_koestus_kuva.description</f>
        <v>0</v>
      </c>
      <c r="GQN207" s="10">
        <f>varoventtiili_koestus_kuva.description</f>
        <v>0</v>
      </c>
      <c r="GQO207" s="10">
        <f>varoventtiili_koestus_kuva.description</f>
        <v>0</v>
      </c>
      <c r="GQP207" s="10">
        <f>varoventtiili_koestus_kuva.description</f>
        <v>0</v>
      </c>
      <c r="GQQ207" s="10">
        <f>varoventtiili_koestus_kuva.description</f>
        <v>0</v>
      </c>
      <c r="GQR207" s="10">
        <f>varoventtiili_koestus_kuva.description</f>
        <v>0</v>
      </c>
      <c r="GQS207" s="10">
        <f>varoventtiili_koestus_kuva.description</f>
        <v>0</v>
      </c>
      <c r="GQT207" s="10">
        <f>varoventtiili_koestus_kuva.description</f>
        <v>0</v>
      </c>
      <c r="GQU207" s="10">
        <f>varoventtiili_koestus_kuva.description</f>
        <v>0</v>
      </c>
      <c r="GQV207" s="10">
        <f>varoventtiili_koestus_kuva.description</f>
        <v>0</v>
      </c>
      <c r="GQW207" s="10">
        <f>varoventtiili_koestus_kuva.description</f>
        <v>0</v>
      </c>
      <c r="GQX207" s="10">
        <f>varoventtiili_koestus_kuva.description</f>
        <v>0</v>
      </c>
      <c r="GQY207" s="10">
        <f>varoventtiili_koestus_kuva.description</f>
        <v>0</v>
      </c>
      <c r="GQZ207" s="10">
        <f>varoventtiili_koestus_kuva.description</f>
        <v>0</v>
      </c>
      <c r="GRA207" s="10">
        <f>varoventtiili_koestus_kuva.description</f>
        <v>0</v>
      </c>
      <c r="GRB207" s="10">
        <f>varoventtiili_koestus_kuva.description</f>
        <v>0</v>
      </c>
      <c r="GRC207" s="10">
        <f>varoventtiili_koestus_kuva.description</f>
        <v>0</v>
      </c>
      <c r="GRD207" s="10">
        <f>varoventtiili_koestus_kuva.description</f>
        <v>0</v>
      </c>
      <c r="GRE207" s="10">
        <f>varoventtiili_koestus_kuva.description</f>
        <v>0</v>
      </c>
      <c r="GRF207" s="10">
        <f>varoventtiili_koestus_kuva.description</f>
        <v>0</v>
      </c>
      <c r="GRG207" s="10">
        <f>varoventtiili_koestus_kuva.description</f>
        <v>0</v>
      </c>
      <c r="GRH207" s="10">
        <f>varoventtiili_koestus_kuva.description</f>
        <v>0</v>
      </c>
      <c r="GRI207" s="10">
        <f>varoventtiili_koestus_kuva.description</f>
        <v>0</v>
      </c>
      <c r="GRJ207" s="10">
        <f>varoventtiili_koestus_kuva.description</f>
        <v>0</v>
      </c>
      <c r="GRK207" s="10">
        <f>varoventtiili_koestus_kuva.description</f>
        <v>0</v>
      </c>
      <c r="GRL207" s="10">
        <f>varoventtiili_koestus_kuva.description</f>
        <v>0</v>
      </c>
      <c r="GRM207" s="10">
        <f>varoventtiili_koestus_kuva.description</f>
        <v>0</v>
      </c>
      <c r="GRN207" s="10">
        <f>varoventtiili_koestus_kuva.description</f>
        <v>0</v>
      </c>
      <c r="GRO207" s="10">
        <f>varoventtiili_koestus_kuva.description</f>
        <v>0</v>
      </c>
      <c r="GRP207" s="10">
        <f>varoventtiili_koestus_kuva.description</f>
        <v>0</v>
      </c>
      <c r="GRQ207" s="10">
        <f>varoventtiili_koestus_kuva.description</f>
        <v>0</v>
      </c>
      <c r="GRR207" s="10">
        <f>varoventtiili_koestus_kuva.description</f>
        <v>0</v>
      </c>
      <c r="GRS207" s="10">
        <f>varoventtiili_koestus_kuva.description</f>
        <v>0</v>
      </c>
      <c r="GRT207" s="10">
        <f>varoventtiili_koestus_kuva.description</f>
        <v>0</v>
      </c>
      <c r="GRU207" s="10">
        <f>varoventtiili_koestus_kuva.description</f>
        <v>0</v>
      </c>
      <c r="GRV207" s="10">
        <f>varoventtiili_koestus_kuva.description</f>
        <v>0</v>
      </c>
      <c r="GRW207" s="10">
        <f>varoventtiili_koestus_kuva.description</f>
        <v>0</v>
      </c>
      <c r="GRX207" s="10">
        <f>varoventtiili_koestus_kuva.description</f>
        <v>0</v>
      </c>
      <c r="GRY207" s="10">
        <f>varoventtiili_koestus_kuva.description</f>
        <v>0</v>
      </c>
      <c r="GRZ207" s="10">
        <f>varoventtiili_koestus_kuva.description</f>
        <v>0</v>
      </c>
      <c r="GSA207" s="10">
        <f>varoventtiili_koestus_kuva.description</f>
        <v>0</v>
      </c>
      <c r="GSB207" s="10">
        <f>varoventtiili_koestus_kuva.description</f>
        <v>0</v>
      </c>
      <c r="GSC207" s="10">
        <f>varoventtiili_koestus_kuva.description</f>
        <v>0</v>
      </c>
      <c r="GSD207" s="10">
        <f>varoventtiili_koestus_kuva.description</f>
        <v>0</v>
      </c>
      <c r="GSE207" s="10">
        <f>varoventtiili_koestus_kuva.description</f>
        <v>0</v>
      </c>
      <c r="GSF207" s="10">
        <f>varoventtiili_koestus_kuva.description</f>
        <v>0</v>
      </c>
      <c r="GSG207" s="10">
        <f>varoventtiili_koestus_kuva.description</f>
        <v>0</v>
      </c>
      <c r="GSH207" s="10">
        <f>varoventtiili_koestus_kuva.description</f>
        <v>0</v>
      </c>
      <c r="GSI207" s="10">
        <f>varoventtiili_koestus_kuva.description</f>
        <v>0</v>
      </c>
      <c r="GSJ207" s="10">
        <f>varoventtiili_koestus_kuva.description</f>
        <v>0</v>
      </c>
      <c r="GSK207" s="10">
        <f>varoventtiili_koestus_kuva.description</f>
        <v>0</v>
      </c>
      <c r="GSL207" s="10">
        <f>varoventtiili_koestus_kuva.description</f>
        <v>0</v>
      </c>
      <c r="GSM207" s="10">
        <f>varoventtiili_koestus_kuva.description</f>
        <v>0</v>
      </c>
      <c r="GSN207" s="10">
        <f>varoventtiili_koestus_kuva.description</f>
        <v>0</v>
      </c>
      <c r="GSO207" s="10">
        <f>varoventtiili_koestus_kuva.description</f>
        <v>0</v>
      </c>
      <c r="GSP207" s="10">
        <f>varoventtiili_koestus_kuva.description</f>
        <v>0</v>
      </c>
      <c r="GSQ207" s="10">
        <f>varoventtiili_koestus_kuva.description</f>
        <v>0</v>
      </c>
      <c r="GSR207" s="10">
        <f>varoventtiili_koestus_kuva.description</f>
        <v>0</v>
      </c>
      <c r="GSS207" s="10">
        <f>varoventtiili_koestus_kuva.description</f>
        <v>0</v>
      </c>
      <c r="GST207" s="10">
        <f>varoventtiili_koestus_kuva.description</f>
        <v>0</v>
      </c>
      <c r="GSU207" s="10">
        <f>varoventtiili_koestus_kuva.description</f>
        <v>0</v>
      </c>
      <c r="GSV207" s="10">
        <f>varoventtiili_koestus_kuva.description</f>
        <v>0</v>
      </c>
      <c r="GSW207" s="10">
        <f>varoventtiili_koestus_kuva.description</f>
        <v>0</v>
      </c>
      <c r="GSX207" s="10">
        <f>varoventtiili_koestus_kuva.description</f>
        <v>0</v>
      </c>
      <c r="GSY207" s="10">
        <f>varoventtiili_koestus_kuva.description</f>
        <v>0</v>
      </c>
      <c r="GSZ207" s="10">
        <f>varoventtiili_koestus_kuva.description</f>
        <v>0</v>
      </c>
      <c r="GTA207" s="10">
        <f>varoventtiili_koestus_kuva.description</f>
        <v>0</v>
      </c>
      <c r="GTB207" s="10">
        <f>varoventtiili_koestus_kuva.description</f>
        <v>0</v>
      </c>
      <c r="GTC207" s="10">
        <f>varoventtiili_koestus_kuva.description</f>
        <v>0</v>
      </c>
      <c r="GTD207" s="10">
        <f>varoventtiili_koestus_kuva.description</f>
        <v>0</v>
      </c>
      <c r="GTE207" s="10">
        <f>varoventtiili_koestus_kuva.description</f>
        <v>0</v>
      </c>
      <c r="GTF207" s="10">
        <f>varoventtiili_koestus_kuva.description</f>
        <v>0</v>
      </c>
      <c r="GTG207" s="10">
        <f>varoventtiili_koestus_kuva.description</f>
        <v>0</v>
      </c>
      <c r="GTH207" s="10">
        <f>varoventtiili_koestus_kuva.description</f>
        <v>0</v>
      </c>
      <c r="GTI207" s="10">
        <f>varoventtiili_koestus_kuva.description</f>
        <v>0</v>
      </c>
      <c r="GTJ207" s="10">
        <f>varoventtiili_koestus_kuva.description</f>
        <v>0</v>
      </c>
      <c r="GTK207" s="10">
        <f>varoventtiili_koestus_kuva.description</f>
        <v>0</v>
      </c>
      <c r="GTL207" s="10">
        <f>varoventtiili_koestus_kuva.description</f>
        <v>0</v>
      </c>
      <c r="GTM207" s="10">
        <f>varoventtiili_koestus_kuva.description</f>
        <v>0</v>
      </c>
      <c r="GTN207" s="10">
        <f>varoventtiili_koestus_kuva.description</f>
        <v>0</v>
      </c>
      <c r="GTO207" s="10">
        <f>varoventtiili_koestus_kuva.description</f>
        <v>0</v>
      </c>
      <c r="GTP207" s="10">
        <f>varoventtiili_koestus_kuva.description</f>
        <v>0</v>
      </c>
      <c r="GTQ207" s="10">
        <f>varoventtiili_koestus_kuva.description</f>
        <v>0</v>
      </c>
      <c r="GTR207" s="10">
        <f>varoventtiili_koestus_kuva.description</f>
        <v>0</v>
      </c>
      <c r="GTS207" s="10">
        <f>varoventtiili_koestus_kuva.description</f>
        <v>0</v>
      </c>
      <c r="GTT207" s="10">
        <f>varoventtiili_koestus_kuva.description</f>
        <v>0</v>
      </c>
      <c r="GTU207" s="10">
        <f>varoventtiili_koestus_kuva.description</f>
        <v>0</v>
      </c>
      <c r="GTV207" s="10">
        <f>varoventtiili_koestus_kuva.description</f>
        <v>0</v>
      </c>
      <c r="GTW207" s="10">
        <f>varoventtiili_koestus_kuva.description</f>
        <v>0</v>
      </c>
      <c r="GTX207" s="10">
        <f>varoventtiili_koestus_kuva.description</f>
        <v>0</v>
      </c>
      <c r="GTY207" s="10">
        <f>varoventtiili_koestus_kuva.description</f>
        <v>0</v>
      </c>
      <c r="GTZ207" s="10">
        <f>varoventtiili_koestus_kuva.description</f>
        <v>0</v>
      </c>
      <c r="GUA207" s="10">
        <f>varoventtiili_koestus_kuva.description</f>
        <v>0</v>
      </c>
      <c r="GUB207" s="10">
        <f>varoventtiili_koestus_kuva.description</f>
        <v>0</v>
      </c>
      <c r="GUC207" s="10">
        <f>varoventtiili_koestus_kuva.description</f>
        <v>0</v>
      </c>
      <c r="GUD207" s="10">
        <f>varoventtiili_koestus_kuva.description</f>
        <v>0</v>
      </c>
      <c r="GUE207" s="10">
        <f>varoventtiili_koestus_kuva.description</f>
        <v>0</v>
      </c>
      <c r="GUF207" s="10">
        <f>varoventtiili_koestus_kuva.description</f>
        <v>0</v>
      </c>
      <c r="GUG207" s="10">
        <f>varoventtiili_koestus_kuva.description</f>
        <v>0</v>
      </c>
      <c r="GUH207" s="10">
        <f>varoventtiili_koestus_kuva.description</f>
        <v>0</v>
      </c>
      <c r="GUI207" s="10">
        <f>varoventtiili_koestus_kuva.description</f>
        <v>0</v>
      </c>
      <c r="GUJ207" s="10">
        <f>varoventtiili_koestus_kuva.description</f>
        <v>0</v>
      </c>
      <c r="GUK207" s="10">
        <f>varoventtiili_koestus_kuva.description</f>
        <v>0</v>
      </c>
      <c r="GUL207" s="10">
        <f>varoventtiili_koestus_kuva.description</f>
        <v>0</v>
      </c>
      <c r="GUM207" s="10">
        <f>varoventtiili_koestus_kuva.description</f>
        <v>0</v>
      </c>
      <c r="GUN207" s="10">
        <f>varoventtiili_koestus_kuva.description</f>
        <v>0</v>
      </c>
      <c r="GUO207" s="10">
        <f>varoventtiili_koestus_kuva.description</f>
        <v>0</v>
      </c>
      <c r="GUP207" s="10">
        <f>varoventtiili_koestus_kuva.description</f>
        <v>0</v>
      </c>
      <c r="GUQ207" s="10">
        <f>varoventtiili_koestus_kuva.description</f>
        <v>0</v>
      </c>
      <c r="GUR207" s="10">
        <f>varoventtiili_koestus_kuva.description</f>
        <v>0</v>
      </c>
      <c r="GUS207" s="10">
        <f>varoventtiili_koestus_kuva.description</f>
        <v>0</v>
      </c>
      <c r="GUT207" s="10">
        <f>varoventtiili_koestus_kuva.description</f>
        <v>0</v>
      </c>
      <c r="GUU207" s="10">
        <f>varoventtiili_koestus_kuva.description</f>
        <v>0</v>
      </c>
      <c r="GUV207" s="10">
        <f>varoventtiili_koestus_kuva.description</f>
        <v>0</v>
      </c>
      <c r="GUW207" s="10">
        <f>varoventtiili_koestus_kuva.description</f>
        <v>0</v>
      </c>
      <c r="GUX207" s="10">
        <f>varoventtiili_koestus_kuva.description</f>
        <v>0</v>
      </c>
      <c r="GUY207" s="10">
        <f>varoventtiili_koestus_kuva.description</f>
        <v>0</v>
      </c>
      <c r="GUZ207" s="10">
        <f>varoventtiili_koestus_kuva.description</f>
        <v>0</v>
      </c>
      <c r="GVA207" s="10">
        <f>varoventtiili_koestus_kuva.description</f>
        <v>0</v>
      </c>
      <c r="GVB207" s="10">
        <f>varoventtiili_koestus_kuva.description</f>
        <v>0</v>
      </c>
      <c r="GVC207" s="10">
        <f>varoventtiili_koestus_kuva.description</f>
        <v>0</v>
      </c>
      <c r="GVD207" s="10">
        <f>varoventtiili_koestus_kuva.description</f>
        <v>0</v>
      </c>
      <c r="GVE207" s="10">
        <f>varoventtiili_koestus_kuva.description</f>
        <v>0</v>
      </c>
      <c r="GVF207" s="10">
        <f>varoventtiili_koestus_kuva.description</f>
        <v>0</v>
      </c>
      <c r="GVG207" s="10">
        <f>varoventtiili_koestus_kuva.description</f>
        <v>0</v>
      </c>
      <c r="GVH207" s="10">
        <f>varoventtiili_koestus_kuva.description</f>
        <v>0</v>
      </c>
      <c r="GVI207" s="10">
        <f>varoventtiili_koestus_kuva.description</f>
        <v>0</v>
      </c>
      <c r="GVJ207" s="10">
        <f>varoventtiili_koestus_kuva.description</f>
        <v>0</v>
      </c>
      <c r="GVK207" s="10">
        <f>varoventtiili_koestus_kuva.description</f>
        <v>0</v>
      </c>
      <c r="GVL207" s="10">
        <f>varoventtiili_koestus_kuva.description</f>
        <v>0</v>
      </c>
      <c r="GVM207" s="10">
        <f>varoventtiili_koestus_kuva.description</f>
        <v>0</v>
      </c>
      <c r="GVN207" s="10">
        <f>varoventtiili_koestus_kuva.description</f>
        <v>0</v>
      </c>
      <c r="GVO207" s="10">
        <f>varoventtiili_koestus_kuva.description</f>
        <v>0</v>
      </c>
      <c r="GVP207" s="10">
        <f>varoventtiili_koestus_kuva.description</f>
        <v>0</v>
      </c>
      <c r="GVQ207" s="10">
        <f>varoventtiili_koestus_kuva.description</f>
        <v>0</v>
      </c>
      <c r="GVR207" s="10">
        <f>varoventtiili_koestus_kuva.description</f>
        <v>0</v>
      </c>
      <c r="GVS207" s="10">
        <f>varoventtiili_koestus_kuva.description</f>
        <v>0</v>
      </c>
      <c r="GVT207" s="10">
        <f>varoventtiili_koestus_kuva.description</f>
        <v>0</v>
      </c>
      <c r="GVU207" s="10">
        <f>varoventtiili_koestus_kuva.description</f>
        <v>0</v>
      </c>
      <c r="GVV207" s="10">
        <f>varoventtiili_koestus_kuva.description</f>
        <v>0</v>
      </c>
      <c r="GVW207" s="10">
        <f>varoventtiili_koestus_kuva.description</f>
        <v>0</v>
      </c>
      <c r="GVX207" s="10">
        <f>varoventtiili_koestus_kuva.description</f>
        <v>0</v>
      </c>
      <c r="GVY207" s="10">
        <f>varoventtiili_koestus_kuva.description</f>
        <v>0</v>
      </c>
      <c r="GVZ207" s="10">
        <f>varoventtiili_koestus_kuva.description</f>
        <v>0</v>
      </c>
      <c r="GWA207" s="10">
        <f>varoventtiili_koestus_kuva.description</f>
        <v>0</v>
      </c>
      <c r="GWB207" s="10">
        <f>varoventtiili_koestus_kuva.description</f>
        <v>0</v>
      </c>
      <c r="GWC207" s="10">
        <f>varoventtiili_koestus_kuva.description</f>
        <v>0</v>
      </c>
      <c r="GWD207" s="10">
        <f>varoventtiili_koestus_kuva.description</f>
        <v>0</v>
      </c>
      <c r="GWE207" s="10">
        <f>varoventtiili_koestus_kuva.description</f>
        <v>0</v>
      </c>
      <c r="GWF207" s="10">
        <f>varoventtiili_koestus_kuva.description</f>
        <v>0</v>
      </c>
      <c r="GWG207" s="10">
        <f>varoventtiili_koestus_kuva.description</f>
        <v>0</v>
      </c>
      <c r="GWH207" s="10">
        <f>varoventtiili_koestus_kuva.description</f>
        <v>0</v>
      </c>
      <c r="GWI207" s="10">
        <f>varoventtiili_koestus_kuva.description</f>
        <v>0</v>
      </c>
      <c r="GWJ207" s="10">
        <f>varoventtiili_koestus_kuva.description</f>
        <v>0</v>
      </c>
      <c r="GWK207" s="10">
        <f>varoventtiili_koestus_kuva.description</f>
        <v>0</v>
      </c>
      <c r="GWL207" s="10">
        <f>varoventtiili_koestus_kuva.description</f>
        <v>0</v>
      </c>
      <c r="GWM207" s="10">
        <f>varoventtiili_koestus_kuva.description</f>
        <v>0</v>
      </c>
      <c r="GWN207" s="10">
        <f>varoventtiili_koestus_kuva.description</f>
        <v>0</v>
      </c>
      <c r="GWO207" s="10">
        <f>varoventtiili_koestus_kuva.description</f>
        <v>0</v>
      </c>
      <c r="GWP207" s="10">
        <f>varoventtiili_koestus_kuva.description</f>
        <v>0</v>
      </c>
      <c r="GWQ207" s="10">
        <f>varoventtiili_koestus_kuva.description</f>
        <v>0</v>
      </c>
      <c r="GWR207" s="10">
        <f>varoventtiili_koestus_kuva.description</f>
        <v>0</v>
      </c>
      <c r="GWS207" s="10">
        <f>varoventtiili_koestus_kuva.description</f>
        <v>0</v>
      </c>
      <c r="GWT207" s="10">
        <f>varoventtiili_koestus_kuva.description</f>
        <v>0</v>
      </c>
      <c r="GWU207" s="10">
        <f>varoventtiili_koestus_kuva.description</f>
        <v>0</v>
      </c>
      <c r="GWV207" s="10">
        <f>varoventtiili_koestus_kuva.description</f>
        <v>0</v>
      </c>
      <c r="GWW207" s="10">
        <f>varoventtiili_koestus_kuva.description</f>
        <v>0</v>
      </c>
      <c r="GWX207" s="10">
        <f>varoventtiili_koestus_kuva.description</f>
        <v>0</v>
      </c>
      <c r="GWY207" s="10">
        <f>varoventtiili_koestus_kuva.description</f>
        <v>0</v>
      </c>
      <c r="GWZ207" s="10">
        <f>varoventtiili_koestus_kuva.description</f>
        <v>0</v>
      </c>
      <c r="GXA207" s="10">
        <f>varoventtiili_koestus_kuva.description</f>
        <v>0</v>
      </c>
      <c r="GXB207" s="10">
        <f>varoventtiili_koestus_kuva.description</f>
        <v>0</v>
      </c>
      <c r="GXC207" s="10">
        <f>varoventtiili_koestus_kuva.description</f>
        <v>0</v>
      </c>
      <c r="GXD207" s="10">
        <f>varoventtiili_koestus_kuva.description</f>
        <v>0</v>
      </c>
      <c r="GXE207" s="10">
        <f>varoventtiili_koestus_kuva.description</f>
        <v>0</v>
      </c>
      <c r="GXF207" s="10">
        <f>varoventtiili_koestus_kuva.description</f>
        <v>0</v>
      </c>
      <c r="GXG207" s="10">
        <f>varoventtiili_koestus_kuva.description</f>
        <v>0</v>
      </c>
      <c r="GXH207" s="10">
        <f>varoventtiili_koestus_kuva.description</f>
        <v>0</v>
      </c>
      <c r="GXI207" s="10">
        <f>varoventtiili_koestus_kuva.description</f>
        <v>0</v>
      </c>
      <c r="GXJ207" s="10">
        <f>varoventtiili_koestus_kuva.description</f>
        <v>0</v>
      </c>
      <c r="GXK207" s="10">
        <f>varoventtiili_koestus_kuva.description</f>
        <v>0</v>
      </c>
      <c r="GXL207" s="10">
        <f>varoventtiili_koestus_kuva.description</f>
        <v>0</v>
      </c>
      <c r="GXM207" s="10">
        <f>varoventtiili_koestus_kuva.description</f>
        <v>0</v>
      </c>
      <c r="GXN207" s="10">
        <f>varoventtiili_koestus_kuva.description</f>
        <v>0</v>
      </c>
      <c r="GXO207" s="10">
        <f>varoventtiili_koestus_kuva.description</f>
        <v>0</v>
      </c>
      <c r="GXP207" s="10">
        <f>varoventtiili_koestus_kuva.description</f>
        <v>0</v>
      </c>
      <c r="GXQ207" s="10">
        <f>varoventtiili_koestus_kuva.description</f>
        <v>0</v>
      </c>
      <c r="GXR207" s="10">
        <f>varoventtiili_koestus_kuva.description</f>
        <v>0</v>
      </c>
      <c r="GXS207" s="10">
        <f>varoventtiili_koestus_kuva.description</f>
        <v>0</v>
      </c>
      <c r="GXT207" s="10">
        <f>varoventtiili_koestus_kuva.description</f>
        <v>0</v>
      </c>
      <c r="GXU207" s="10">
        <f>varoventtiili_koestus_kuva.description</f>
        <v>0</v>
      </c>
      <c r="GXV207" s="10">
        <f>varoventtiili_koestus_kuva.description</f>
        <v>0</v>
      </c>
      <c r="GXW207" s="10">
        <f>varoventtiili_koestus_kuva.description</f>
        <v>0</v>
      </c>
      <c r="GXX207" s="10">
        <f>varoventtiili_koestus_kuva.description</f>
        <v>0</v>
      </c>
      <c r="GXY207" s="10">
        <f>varoventtiili_koestus_kuva.description</f>
        <v>0</v>
      </c>
      <c r="GXZ207" s="10">
        <f>varoventtiili_koestus_kuva.description</f>
        <v>0</v>
      </c>
      <c r="GYA207" s="10">
        <f>varoventtiili_koestus_kuva.description</f>
        <v>0</v>
      </c>
      <c r="GYB207" s="10">
        <f>varoventtiili_koestus_kuva.description</f>
        <v>0</v>
      </c>
      <c r="GYC207" s="10">
        <f>varoventtiili_koestus_kuva.description</f>
        <v>0</v>
      </c>
      <c r="GYD207" s="10">
        <f>varoventtiili_koestus_kuva.description</f>
        <v>0</v>
      </c>
      <c r="GYE207" s="10">
        <f>varoventtiili_koestus_kuva.description</f>
        <v>0</v>
      </c>
      <c r="GYF207" s="10">
        <f>varoventtiili_koestus_kuva.description</f>
        <v>0</v>
      </c>
      <c r="GYG207" s="10">
        <f>varoventtiili_koestus_kuva.description</f>
        <v>0</v>
      </c>
      <c r="GYH207" s="10">
        <f>varoventtiili_koestus_kuva.description</f>
        <v>0</v>
      </c>
      <c r="GYI207" s="10">
        <f>varoventtiili_koestus_kuva.description</f>
        <v>0</v>
      </c>
      <c r="GYJ207" s="10">
        <f>varoventtiili_koestus_kuva.description</f>
        <v>0</v>
      </c>
      <c r="GYK207" s="10">
        <f>varoventtiili_koestus_kuva.description</f>
        <v>0</v>
      </c>
      <c r="GYL207" s="10">
        <f>varoventtiili_koestus_kuva.description</f>
        <v>0</v>
      </c>
      <c r="GYM207" s="10">
        <f>varoventtiili_koestus_kuva.description</f>
        <v>0</v>
      </c>
      <c r="GYN207" s="10">
        <f>varoventtiili_koestus_kuva.description</f>
        <v>0</v>
      </c>
      <c r="GYO207" s="10">
        <f>varoventtiili_koestus_kuva.description</f>
        <v>0</v>
      </c>
      <c r="GYP207" s="10">
        <f>varoventtiili_koestus_kuva.description</f>
        <v>0</v>
      </c>
      <c r="GYQ207" s="10">
        <f>varoventtiili_koestus_kuva.description</f>
        <v>0</v>
      </c>
      <c r="GYR207" s="10">
        <f>varoventtiili_koestus_kuva.description</f>
        <v>0</v>
      </c>
      <c r="GYS207" s="10">
        <f>varoventtiili_koestus_kuva.description</f>
        <v>0</v>
      </c>
      <c r="GYT207" s="10">
        <f>varoventtiili_koestus_kuva.description</f>
        <v>0</v>
      </c>
      <c r="GYU207" s="10">
        <f>varoventtiili_koestus_kuva.description</f>
        <v>0</v>
      </c>
      <c r="GYV207" s="10">
        <f>varoventtiili_koestus_kuva.description</f>
        <v>0</v>
      </c>
      <c r="GYW207" s="10">
        <f>varoventtiili_koestus_kuva.description</f>
        <v>0</v>
      </c>
      <c r="GYX207" s="10">
        <f>varoventtiili_koestus_kuva.description</f>
        <v>0</v>
      </c>
      <c r="GYY207" s="10">
        <f>varoventtiili_koestus_kuva.description</f>
        <v>0</v>
      </c>
      <c r="GYZ207" s="10">
        <f>varoventtiili_koestus_kuva.description</f>
        <v>0</v>
      </c>
      <c r="GZA207" s="10">
        <f>varoventtiili_koestus_kuva.description</f>
        <v>0</v>
      </c>
      <c r="GZB207" s="10">
        <f>varoventtiili_koestus_kuva.description</f>
        <v>0</v>
      </c>
      <c r="GZC207" s="10">
        <f>varoventtiili_koestus_kuva.description</f>
        <v>0</v>
      </c>
      <c r="GZD207" s="10">
        <f>varoventtiili_koestus_kuva.description</f>
        <v>0</v>
      </c>
      <c r="GZE207" s="10">
        <f>varoventtiili_koestus_kuva.description</f>
        <v>0</v>
      </c>
      <c r="GZF207" s="10">
        <f>varoventtiili_koestus_kuva.description</f>
        <v>0</v>
      </c>
      <c r="GZG207" s="10">
        <f>varoventtiili_koestus_kuva.description</f>
        <v>0</v>
      </c>
      <c r="GZH207" s="10">
        <f>varoventtiili_koestus_kuva.description</f>
        <v>0</v>
      </c>
      <c r="GZI207" s="10">
        <f>varoventtiili_koestus_kuva.description</f>
        <v>0</v>
      </c>
      <c r="GZJ207" s="10">
        <f>varoventtiili_koestus_kuva.description</f>
        <v>0</v>
      </c>
      <c r="GZK207" s="10">
        <f>varoventtiili_koestus_kuva.description</f>
        <v>0</v>
      </c>
      <c r="GZL207" s="10">
        <f>varoventtiili_koestus_kuva.description</f>
        <v>0</v>
      </c>
      <c r="GZM207" s="10">
        <f>varoventtiili_koestus_kuva.description</f>
        <v>0</v>
      </c>
      <c r="GZN207" s="10">
        <f>varoventtiili_koestus_kuva.description</f>
        <v>0</v>
      </c>
      <c r="GZO207" s="10">
        <f>varoventtiili_koestus_kuva.description</f>
        <v>0</v>
      </c>
      <c r="GZP207" s="10">
        <f>varoventtiili_koestus_kuva.description</f>
        <v>0</v>
      </c>
      <c r="GZQ207" s="10">
        <f>varoventtiili_koestus_kuva.description</f>
        <v>0</v>
      </c>
      <c r="GZR207" s="10">
        <f>varoventtiili_koestus_kuva.description</f>
        <v>0</v>
      </c>
      <c r="GZS207" s="10">
        <f>varoventtiili_koestus_kuva.description</f>
        <v>0</v>
      </c>
      <c r="GZT207" s="10">
        <f>varoventtiili_koestus_kuva.description</f>
        <v>0</v>
      </c>
      <c r="GZU207" s="10">
        <f>varoventtiili_koestus_kuva.description</f>
        <v>0</v>
      </c>
      <c r="GZV207" s="10">
        <f>varoventtiili_koestus_kuva.description</f>
        <v>0</v>
      </c>
      <c r="GZW207" s="10">
        <f>varoventtiili_koestus_kuva.description</f>
        <v>0</v>
      </c>
      <c r="GZX207" s="10">
        <f>varoventtiili_koestus_kuva.description</f>
        <v>0</v>
      </c>
      <c r="GZY207" s="10">
        <f>varoventtiili_koestus_kuva.description</f>
        <v>0</v>
      </c>
      <c r="GZZ207" s="10">
        <f>varoventtiili_koestus_kuva.description</f>
        <v>0</v>
      </c>
      <c r="HAA207" s="10">
        <f>varoventtiili_koestus_kuva.description</f>
        <v>0</v>
      </c>
      <c r="HAB207" s="10">
        <f>varoventtiili_koestus_kuva.description</f>
        <v>0</v>
      </c>
      <c r="HAC207" s="10">
        <f>varoventtiili_koestus_kuva.description</f>
        <v>0</v>
      </c>
      <c r="HAD207" s="10">
        <f>varoventtiili_koestus_kuva.description</f>
        <v>0</v>
      </c>
      <c r="HAE207" s="10">
        <f>varoventtiili_koestus_kuva.description</f>
        <v>0</v>
      </c>
      <c r="HAF207" s="10">
        <f>varoventtiili_koestus_kuva.description</f>
        <v>0</v>
      </c>
      <c r="HAG207" s="10">
        <f>varoventtiili_koestus_kuva.description</f>
        <v>0</v>
      </c>
      <c r="HAH207" s="10">
        <f>varoventtiili_koestus_kuva.description</f>
        <v>0</v>
      </c>
      <c r="HAI207" s="10">
        <f>varoventtiili_koestus_kuva.description</f>
        <v>0</v>
      </c>
      <c r="HAJ207" s="10">
        <f>varoventtiili_koestus_kuva.description</f>
        <v>0</v>
      </c>
      <c r="HAK207" s="10">
        <f>varoventtiili_koestus_kuva.description</f>
        <v>0</v>
      </c>
      <c r="HAL207" s="10">
        <f>varoventtiili_koestus_kuva.description</f>
        <v>0</v>
      </c>
      <c r="HAM207" s="10">
        <f>varoventtiili_koestus_kuva.description</f>
        <v>0</v>
      </c>
      <c r="HAN207" s="10">
        <f>varoventtiili_koestus_kuva.description</f>
        <v>0</v>
      </c>
      <c r="HAO207" s="10">
        <f>varoventtiili_koestus_kuva.description</f>
        <v>0</v>
      </c>
      <c r="HAP207" s="10">
        <f>varoventtiili_koestus_kuva.description</f>
        <v>0</v>
      </c>
      <c r="HAQ207" s="10">
        <f>varoventtiili_koestus_kuva.description</f>
        <v>0</v>
      </c>
      <c r="HAR207" s="10">
        <f>varoventtiili_koestus_kuva.description</f>
        <v>0</v>
      </c>
      <c r="HAS207" s="10">
        <f>varoventtiili_koestus_kuva.description</f>
        <v>0</v>
      </c>
      <c r="HAT207" s="10">
        <f>varoventtiili_koestus_kuva.description</f>
        <v>0</v>
      </c>
      <c r="HAU207" s="10">
        <f>varoventtiili_koestus_kuva.description</f>
        <v>0</v>
      </c>
      <c r="HAV207" s="10">
        <f>varoventtiili_koestus_kuva.description</f>
        <v>0</v>
      </c>
      <c r="HAW207" s="10">
        <f>varoventtiili_koestus_kuva.description</f>
        <v>0</v>
      </c>
      <c r="HAX207" s="10">
        <f>varoventtiili_koestus_kuva.description</f>
        <v>0</v>
      </c>
      <c r="HAY207" s="10">
        <f>varoventtiili_koestus_kuva.description</f>
        <v>0</v>
      </c>
      <c r="HAZ207" s="10">
        <f>varoventtiili_koestus_kuva.description</f>
        <v>0</v>
      </c>
      <c r="HBA207" s="10">
        <f>varoventtiili_koestus_kuva.description</f>
        <v>0</v>
      </c>
      <c r="HBB207" s="10">
        <f>varoventtiili_koestus_kuva.description</f>
        <v>0</v>
      </c>
      <c r="HBC207" s="10">
        <f>varoventtiili_koestus_kuva.description</f>
        <v>0</v>
      </c>
      <c r="HBD207" s="10">
        <f>varoventtiili_koestus_kuva.description</f>
        <v>0</v>
      </c>
      <c r="HBE207" s="10">
        <f>varoventtiili_koestus_kuva.description</f>
        <v>0</v>
      </c>
      <c r="HBF207" s="10">
        <f>varoventtiili_koestus_kuva.description</f>
        <v>0</v>
      </c>
      <c r="HBG207" s="10">
        <f>varoventtiili_koestus_kuva.description</f>
        <v>0</v>
      </c>
      <c r="HBH207" s="10">
        <f>varoventtiili_koestus_kuva.description</f>
        <v>0</v>
      </c>
      <c r="HBI207" s="10">
        <f>varoventtiili_koestus_kuva.description</f>
        <v>0</v>
      </c>
      <c r="HBJ207" s="10">
        <f>varoventtiili_koestus_kuva.description</f>
        <v>0</v>
      </c>
      <c r="HBK207" s="10">
        <f>varoventtiili_koestus_kuva.description</f>
        <v>0</v>
      </c>
      <c r="HBL207" s="10">
        <f>varoventtiili_koestus_kuva.description</f>
        <v>0</v>
      </c>
      <c r="HBM207" s="10">
        <f>varoventtiili_koestus_kuva.description</f>
        <v>0</v>
      </c>
      <c r="HBN207" s="10">
        <f>varoventtiili_koestus_kuva.description</f>
        <v>0</v>
      </c>
      <c r="HBO207" s="10">
        <f>varoventtiili_koestus_kuva.description</f>
        <v>0</v>
      </c>
      <c r="HBP207" s="10">
        <f>varoventtiili_koestus_kuva.description</f>
        <v>0</v>
      </c>
      <c r="HBQ207" s="10">
        <f>varoventtiili_koestus_kuva.description</f>
        <v>0</v>
      </c>
      <c r="HBR207" s="10">
        <f>varoventtiili_koestus_kuva.description</f>
        <v>0</v>
      </c>
      <c r="HBS207" s="10">
        <f>varoventtiili_koestus_kuva.description</f>
        <v>0</v>
      </c>
      <c r="HBT207" s="10">
        <f>varoventtiili_koestus_kuva.description</f>
        <v>0</v>
      </c>
      <c r="HBU207" s="10">
        <f>varoventtiili_koestus_kuva.description</f>
        <v>0</v>
      </c>
      <c r="HBV207" s="10">
        <f>varoventtiili_koestus_kuva.description</f>
        <v>0</v>
      </c>
      <c r="HBW207" s="10">
        <f>varoventtiili_koestus_kuva.description</f>
        <v>0</v>
      </c>
      <c r="HBX207" s="10">
        <f>varoventtiili_koestus_kuva.description</f>
        <v>0</v>
      </c>
      <c r="HBY207" s="10">
        <f>varoventtiili_koestus_kuva.description</f>
        <v>0</v>
      </c>
      <c r="HBZ207" s="10">
        <f>varoventtiili_koestus_kuva.description</f>
        <v>0</v>
      </c>
      <c r="HCA207" s="10">
        <f>varoventtiili_koestus_kuva.description</f>
        <v>0</v>
      </c>
      <c r="HCB207" s="10">
        <f>varoventtiili_koestus_kuva.description</f>
        <v>0</v>
      </c>
      <c r="HCC207" s="10">
        <f>varoventtiili_koestus_kuva.description</f>
        <v>0</v>
      </c>
      <c r="HCD207" s="10">
        <f>varoventtiili_koestus_kuva.description</f>
        <v>0</v>
      </c>
      <c r="HCE207" s="10">
        <f>varoventtiili_koestus_kuva.description</f>
        <v>0</v>
      </c>
      <c r="HCF207" s="10">
        <f>varoventtiili_koestus_kuva.description</f>
        <v>0</v>
      </c>
      <c r="HCG207" s="10">
        <f>varoventtiili_koestus_kuva.description</f>
        <v>0</v>
      </c>
      <c r="HCH207" s="10">
        <f>varoventtiili_koestus_kuva.description</f>
        <v>0</v>
      </c>
      <c r="HCI207" s="10">
        <f>varoventtiili_koestus_kuva.description</f>
        <v>0</v>
      </c>
      <c r="HCJ207" s="10">
        <f>varoventtiili_koestus_kuva.description</f>
        <v>0</v>
      </c>
      <c r="HCK207" s="10">
        <f>varoventtiili_koestus_kuva.description</f>
        <v>0</v>
      </c>
      <c r="HCL207" s="10">
        <f>varoventtiili_koestus_kuva.description</f>
        <v>0</v>
      </c>
      <c r="HCM207" s="10">
        <f>varoventtiili_koestus_kuva.description</f>
        <v>0</v>
      </c>
      <c r="HCN207" s="10">
        <f>varoventtiili_koestus_kuva.description</f>
        <v>0</v>
      </c>
      <c r="HCO207" s="10">
        <f>varoventtiili_koestus_kuva.description</f>
        <v>0</v>
      </c>
      <c r="HCP207" s="10">
        <f>varoventtiili_koestus_kuva.description</f>
        <v>0</v>
      </c>
      <c r="HCQ207" s="10">
        <f>varoventtiili_koestus_kuva.description</f>
        <v>0</v>
      </c>
      <c r="HCR207" s="10">
        <f>varoventtiili_koestus_kuva.description</f>
        <v>0</v>
      </c>
      <c r="HCS207" s="10">
        <f>varoventtiili_koestus_kuva.description</f>
        <v>0</v>
      </c>
      <c r="HCT207" s="10">
        <f>varoventtiili_koestus_kuva.description</f>
        <v>0</v>
      </c>
      <c r="HCU207" s="10">
        <f>varoventtiili_koestus_kuva.description</f>
        <v>0</v>
      </c>
      <c r="HCV207" s="10">
        <f>varoventtiili_koestus_kuva.description</f>
        <v>0</v>
      </c>
      <c r="HCW207" s="10">
        <f>varoventtiili_koestus_kuva.description</f>
        <v>0</v>
      </c>
      <c r="HCX207" s="10">
        <f>varoventtiili_koestus_kuva.description</f>
        <v>0</v>
      </c>
      <c r="HCY207" s="10">
        <f>varoventtiili_koestus_kuva.description</f>
        <v>0</v>
      </c>
      <c r="HCZ207" s="10">
        <f>varoventtiili_koestus_kuva.description</f>
        <v>0</v>
      </c>
      <c r="HDA207" s="10">
        <f>varoventtiili_koestus_kuva.description</f>
        <v>0</v>
      </c>
      <c r="HDB207" s="10">
        <f>varoventtiili_koestus_kuva.description</f>
        <v>0</v>
      </c>
      <c r="HDC207" s="10">
        <f>varoventtiili_koestus_kuva.description</f>
        <v>0</v>
      </c>
      <c r="HDD207" s="10">
        <f>varoventtiili_koestus_kuva.description</f>
        <v>0</v>
      </c>
      <c r="HDE207" s="10">
        <f>varoventtiili_koestus_kuva.description</f>
        <v>0</v>
      </c>
      <c r="HDF207" s="10">
        <f>varoventtiili_koestus_kuva.description</f>
        <v>0</v>
      </c>
      <c r="HDG207" s="10">
        <f>varoventtiili_koestus_kuva.description</f>
        <v>0</v>
      </c>
      <c r="HDH207" s="10">
        <f>varoventtiili_koestus_kuva.description</f>
        <v>0</v>
      </c>
      <c r="HDI207" s="10">
        <f>varoventtiili_koestus_kuva.description</f>
        <v>0</v>
      </c>
      <c r="HDJ207" s="10">
        <f>varoventtiili_koestus_kuva.description</f>
        <v>0</v>
      </c>
      <c r="HDK207" s="10">
        <f>varoventtiili_koestus_kuva.description</f>
        <v>0</v>
      </c>
      <c r="HDL207" s="10">
        <f>varoventtiili_koestus_kuva.description</f>
        <v>0</v>
      </c>
      <c r="HDM207" s="10">
        <f>varoventtiili_koestus_kuva.description</f>
        <v>0</v>
      </c>
      <c r="HDN207" s="10">
        <f>varoventtiili_koestus_kuva.description</f>
        <v>0</v>
      </c>
      <c r="HDO207" s="10">
        <f>varoventtiili_koestus_kuva.description</f>
        <v>0</v>
      </c>
      <c r="HDP207" s="10">
        <f>varoventtiili_koestus_kuva.description</f>
        <v>0</v>
      </c>
      <c r="HDQ207" s="10">
        <f>varoventtiili_koestus_kuva.description</f>
        <v>0</v>
      </c>
      <c r="HDR207" s="10">
        <f>varoventtiili_koestus_kuva.description</f>
        <v>0</v>
      </c>
      <c r="HDS207" s="10">
        <f>varoventtiili_koestus_kuva.description</f>
        <v>0</v>
      </c>
      <c r="HDT207" s="10">
        <f>varoventtiili_koestus_kuva.description</f>
        <v>0</v>
      </c>
      <c r="HDU207" s="10">
        <f>varoventtiili_koestus_kuva.description</f>
        <v>0</v>
      </c>
      <c r="HDV207" s="10">
        <f>varoventtiili_koestus_kuva.description</f>
        <v>0</v>
      </c>
      <c r="HDW207" s="10">
        <f>varoventtiili_koestus_kuva.description</f>
        <v>0</v>
      </c>
      <c r="HDX207" s="10">
        <f>varoventtiili_koestus_kuva.description</f>
        <v>0</v>
      </c>
      <c r="HDY207" s="10">
        <f>varoventtiili_koestus_kuva.description</f>
        <v>0</v>
      </c>
      <c r="HDZ207" s="10">
        <f>varoventtiili_koestus_kuva.description</f>
        <v>0</v>
      </c>
      <c r="HEA207" s="10">
        <f>varoventtiili_koestus_kuva.description</f>
        <v>0</v>
      </c>
      <c r="HEB207" s="10">
        <f>varoventtiili_koestus_kuva.description</f>
        <v>0</v>
      </c>
      <c r="HEC207" s="10">
        <f>varoventtiili_koestus_kuva.description</f>
        <v>0</v>
      </c>
      <c r="HED207" s="10">
        <f>varoventtiili_koestus_kuva.description</f>
        <v>0</v>
      </c>
      <c r="HEE207" s="10">
        <f>varoventtiili_koestus_kuva.description</f>
        <v>0</v>
      </c>
      <c r="HEF207" s="10">
        <f>varoventtiili_koestus_kuva.description</f>
        <v>0</v>
      </c>
      <c r="HEG207" s="10">
        <f>varoventtiili_koestus_kuva.description</f>
        <v>0</v>
      </c>
      <c r="HEH207" s="10">
        <f>varoventtiili_koestus_kuva.description</f>
        <v>0</v>
      </c>
      <c r="HEI207" s="10">
        <f>varoventtiili_koestus_kuva.description</f>
        <v>0</v>
      </c>
      <c r="HEJ207" s="10">
        <f>varoventtiili_koestus_kuva.description</f>
        <v>0</v>
      </c>
      <c r="HEK207" s="10">
        <f>varoventtiili_koestus_kuva.description</f>
        <v>0</v>
      </c>
      <c r="HEL207" s="10">
        <f>varoventtiili_koestus_kuva.description</f>
        <v>0</v>
      </c>
      <c r="HEM207" s="10">
        <f>varoventtiili_koestus_kuva.description</f>
        <v>0</v>
      </c>
      <c r="HEN207" s="10">
        <f>varoventtiili_koestus_kuva.description</f>
        <v>0</v>
      </c>
      <c r="HEO207" s="10">
        <f>varoventtiili_koestus_kuva.description</f>
        <v>0</v>
      </c>
      <c r="HEP207" s="10">
        <f>varoventtiili_koestus_kuva.description</f>
        <v>0</v>
      </c>
      <c r="HEQ207" s="10">
        <f>varoventtiili_koestus_kuva.description</f>
        <v>0</v>
      </c>
      <c r="HER207" s="10">
        <f>varoventtiili_koestus_kuva.description</f>
        <v>0</v>
      </c>
      <c r="HES207" s="10">
        <f>varoventtiili_koestus_kuva.description</f>
        <v>0</v>
      </c>
      <c r="HET207" s="10">
        <f>varoventtiili_koestus_kuva.description</f>
        <v>0</v>
      </c>
      <c r="HEU207" s="10">
        <f>varoventtiili_koestus_kuva.description</f>
        <v>0</v>
      </c>
      <c r="HEV207" s="10">
        <f>varoventtiili_koestus_kuva.description</f>
        <v>0</v>
      </c>
      <c r="HEW207" s="10">
        <f>varoventtiili_koestus_kuva.description</f>
        <v>0</v>
      </c>
      <c r="HEX207" s="10">
        <f>varoventtiili_koestus_kuva.description</f>
        <v>0</v>
      </c>
      <c r="HEY207" s="10">
        <f>varoventtiili_koestus_kuva.description</f>
        <v>0</v>
      </c>
      <c r="HEZ207" s="10">
        <f>varoventtiili_koestus_kuva.description</f>
        <v>0</v>
      </c>
      <c r="HFA207" s="10">
        <f>varoventtiili_koestus_kuva.description</f>
        <v>0</v>
      </c>
      <c r="HFB207" s="10">
        <f>varoventtiili_koestus_kuva.description</f>
        <v>0</v>
      </c>
      <c r="HFC207" s="10">
        <f>varoventtiili_koestus_kuva.description</f>
        <v>0</v>
      </c>
      <c r="HFD207" s="10">
        <f>varoventtiili_koestus_kuva.description</f>
        <v>0</v>
      </c>
      <c r="HFE207" s="10">
        <f>varoventtiili_koestus_kuva.description</f>
        <v>0</v>
      </c>
      <c r="HFF207" s="10">
        <f>varoventtiili_koestus_kuva.description</f>
        <v>0</v>
      </c>
      <c r="HFG207" s="10">
        <f>varoventtiili_koestus_kuva.description</f>
        <v>0</v>
      </c>
      <c r="HFH207" s="10">
        <f>varoventtiili_koestus_kuva.description</f>
        <v>0</v>
      </c>
      <c r="HFI207" s="10">
        <f>varoventtiili_koestus_kuva.description</f>
        <v>0</v>
      </c>
      <c r="HFJ207" s="10">
        <f>varoventtiili_koestus_kuva.description</f>
        <v>0</v>
      </c>
      <c r="HFK207" s="10">
        <f>varoventtiili_koestus_kuva.description</f>
        <v>0</v>
      </c>
      <c r="HFL207" s="10">
        <f>varoventtiili_koestus_kuva.description</f>
        <v>0</v>
      </c>
      <c r="HFM207" s="10">
        <f>varoventtiili_koestus_kuva.description</f>
        <v>0</v>
      </c>
      <c r="HFN207" s="10">
        <f>varoventtiili_koestus_kuva.description</f>
        <v>0</v>
      </c>
      <c r="HFO207" s="10">
        <f>varoventtiili_koestus_kuva.description</f>
        <v>0</v>
      </c>
      <c r="HFP207" s="10">
        <f>varoventtiili_koestus_kuva.description</f>
        <v>0</v>
      </c>
      <c r="HFQ207" s="10">
        <f>varoventtiili_koestus_kuva.description</f>
        <v>0</v>
      </c>
      <c r="HFR207" s="10">
        <f>varoventtiili_koestus_kuva.description</f>
        <v>0</v>
      </c>
      <c r="HFS207" s="10">
        <f>varoventtiili_koestus_kuva.description</f>
        <v>0</v>
      </c>
      <c r="HFT207" s="10">
        <f>varoventtiili_koestus_kuva.description</f>
        <v>0</v>
      </c>
      <c r="HFU207" s="10">
        <f>varoventtiili_koestus_kuva.description</f>
        <v>0</v>
      </c>
      <c r="HFV207" s="10">
        <f>varoventtiili_koestus_kuva.description</f>
        <v>0</v>
      </c>
      <c r="HFW207" s="10">
        <f>varoventtiili_koestus_kuva.description</f>
        <v>0</v>
      </c>
      <c r="HFX207" s="10">
        <f>varoventtiili_koestus_kuva.description</f>
        <v>0</v>
      </c>
      <c r="HFY207" s="10">
        <f>varoventtiili_koestus_kuva.description</f>
        <v>0</v>
      </c>
      <c r="HFZ207" s="10">
        <f>varoventtiili_koestus_kuva.description</f>
        <v>0</v>
      </c>
      <c r="HGA207" s="10">
        <f>varoventtiili_koestus_kuva.description</f>
        <v>0</v>
      </c>
      <c r="HGB207" s="10">
        <f>varoventtiili_koestus_kuva.description</f>
        <v>0</v>
      </c>
      <c r="HGC207" s="10">
        <f>varoventtiili_koestus_kuva.description</f>
        <v>0</v>
      </c>
      <c r="HGD207" s="10">
        <f>varoventtiili_koestus_kuva.description</f>
        <v>0</v>
      </c>
      <c r="HGE207" s="10">
        <f>varoventtiili_koestus_kuva.description</f>
        <v>0</v>
      </c>
      <c r="HGF207" s="10">
        <f>varoventtiili_koestus_kuva.description</f>
        <v>0</v>
      </c>
      <c r="HGG207" s="10">
        <f>varoventtiili_koestus_kuva.description</f>
        <v>0</v>
      </c>
      <c r="HGH207" s="10">
        <f>varoventtiili_koestus_kuva.description</f>
        <v>0</v>
      </c>
      <c r="HGI207" s="10">
        <f>varoventtiili_koestus_kuva.description</f>
        <v>0</v>
      </c>
      <c r="HGJ207" s="10">
        <f>varoventtiili_koestus_kuva.description</f>
        <v>0</v>
      </c>
      <c r="HGK207" s="10">
        <f>varoventtiili_koestus_kuva.description</f>
        <v>0</v>
      </c>
      <c r="HGL207" s="10">
        <f>varoventtiili_koestus_kuva.description</f>
        <v>0</v>
      </c>
      <c r="HGM207" s="10">
        <f>varoventtiili_koestus_kuva.description</f>
        <v>0</v>
      </c>
      <c r="HGN207" s="10">
        <f>varoventtiili_koestus_kuva.description</f>
        <v>0</v>
      </c>
      <c r="HGO207" s="10">
        <f>varoventtiili_koestus_kuva.description</f>
        <v>0</v>
      </c>
      <c r="HGP207" s="10">
        <f>varoventtiili_koestus_kuva.description</f>
        <v>0</v>
      </c>
      <c r="HGQ207" s="10">
        <f>varoventtiili_koestus_kuva.description</f>
        <v>0</v>
      </c>
      <c r="HGR207" s="10">
        <f>varoventtiili_koestus_kuva.description</f>
        <v>0</v>
      </c>
      <c r="HGS207" s="10">
        <f>varoventtiili_koestus_kuva.description</f>
        <v>0</v>
      </c>
      <c r="HGT207" s="10">
        <f>varoventtiili_koestus_kuva.description</f>
        <v>0</v>
      </c>
      <c r="HGU207" s="10">
        <f>varoventtiili_koestus_kuva.description</f>
        <v>0</v>
      </c>
      <c r="HGV207" s="10">
        <f>varoventtiili_koestus_kuva.description</f>
        <v>0</v>
      </c>
      <c r="HGW207" s="10">
        <f>varoventtiili_koestus_kuva.description</f>
        <v>0</v>
      </c>
      <c r="HGX207" s="10">
        <f>varoventtiili_koestus_kuva.description</f>
        <v>0</v>
      </c>
      <c r="HGY207" s="10">
        <f>varoventtiili_koestus_kuva.description</f>
        <v>0</v>
      </c>
      <c r="HGZ207" s="10">
        <f>varoventtiili_koestus_kuva.description</f>
        <v>0</v>
      </c>
      <c r="HHA207" s="10">
        <f>varoventtiili_koestus_kuva.description</f>
        <v>0</v>
      </c>
      <c r="HHB207" s="10">
        <f>varoventtiili_koestus_kuva.description</f>
        <v>0</v>
      </c>
      <c r="HHC207" s="10">
        <f>varoventtiili_koestus_kuva.description</f>
        <v>0</v>
      </c>
      <c r="HHD207" s="10">
        <f>varoventtiili_koestus_kuva.description</f>
        <v>0</v>
      </c>
      <c r="HHE207" s="10">
        <f>varoventtiili_koestus_kuva.description</f>
        <v>0</v>
      </c>
      <c r="HHF207" s="10">
        <f>varoventtiili_koestus_kuva.description</f>
        <v>0</v>
      </c>
      <c r="HHG207" s="10">
        <f>varoventtiili_koestus_kuva.description</f>
        <v>0</v>
      </c>
      <c r="HHH207" s="10">
        <f>varoventtiili_koestus_kuva.description</f>
        <v>0</v>
      </c>
      <c r="HHI207" s="10">
        <f>varoventtiili_koestus_kuva.description</f>
        <v>0</v>
      </c>
      <c r="HHJ207" s="10">
        <f>varoventtiili_koestus_kuva.description</f>
        <v>0</v>
      </c>
      <c r="HHK207" s="10">
        <f>varoventtiili_koestus_kuva.description</f>
        <v>0</v>
      </c>
      <c r="HHL207" s="10">
        <f>varoventtiili_koestus_kuva.description</f>
        <v>0</v>
      </c>
      <c r="HHM207" s="10">
        <f>varoventtiili_koestus_kuva.description</f>
        <v>0</v>
      </c>
      <c r="HHN207" s="10">
        <f>varoventtiili_koestus_kuva.description</f>
        <v>0</v>
      </c>
      <c r="HHO207" s="10">
        <f>varoventtiili_koestus_kuva.description</f>
        <v>0</v>
      </c>
      <c r="HHP207" s="10">
        <f>varoventtiili_koestus_kuva.description</f>
        <v>0</v>
      </c>
      <c r="HHQ207" s="10">
        <f>varoventtiili_koestus_kuva.description</f>
        <v>0</v>
      </c>
      <c r="HHR207" s="10">
        <f>varoventtiili_koestus_kuva.description</f>
        <v>0</v>
      </c>
      <c r="HHS207" s="10">
        <f>varoventtiili_koestus_kuva.description</f>
        <v>0</v>
      </c>
      <c r="HHT207" s="10">
        <f>varoventtiili_koestus_kuva.description</f>
        <v>0</v>
      </c>
      <c r="HHU207" s="10">
        <f>varoventtiili_koestus_kuva.description</f>
        <v>0</v>
      </c>
      <c r="HHV207" s="10">
        <f>varoventtiili_koestus_kuva.description</f>
        <v>0</v>
      </c>
      <c r="HHW207" s="10">
        <f>varoventtiili_koestus_kuva.description</f>
        <v>0</v>
      </c>
      <c r="HHX207" s="10">
        <f>varoventtiili_koestus_kuva.description</f>
        <v>0</v>
      </c>
      <c r="HHY207" s="10">
        <f>varoventtiili_koestus_kuva.description</f>
        <v>0</v>
      </c>
      <c r="HHZ207" s="10">
        <f>varoventtiili_koestus_kuva.description</f>
        <v>0</v>
      </c>
      <c r="HIA207" s="10">
        <f>varoventtiili_koestus_kuva.description</f>
        <v>0</v>
      </c>
      <c r="HIB207" s="10">
        <f>varoventtiili_koestus_kuva.description</f>
        <v>0</v>
      </c>
      <c r="HIC207" s="10">
        <f>varoventtiili_koestus_kuva.description</f>
        <v>0</v>
      </c>
      <c r="HID207" s="10">
        <f>varoventtiili_koestus_kuva.description</f>
        <v>0</v>
      </c>
      <c r="HIE207" s="10">
        <f>varoventtiili_koestus_kuva.description</f>
        <v>0</v>
      </c>
      <c r="HIF207" s="10">
        <f>varoventtiili_koestus_kuva.description</f>
        <v>0</v>
      </c>
      <c r="HIG207" s="10">
        <f>varoventtiili_koestus_kuva.description</f>
        <v>0</v>
      </c>
      <c r="HIH207" s="10">
        <f>varoventtiili_koestus_kuva.description</f>
        <v>0</v>
      </c>
      <c r="HII207" s="10">
        <f>varoventtiili_koestus_kuva.description</f>
        <v>0</v>
      </c>
      <c r="HIJ207" s="10">
        <f>varoventtiili_koestus_kuva.description</f>
        <v>0</v>
      </c>
      <c r="HIK207" s="10">
        <f>varoventtiili_koestus_kuva.description</f>
        <v>0</v>
      </c>
      <c r="HIL207" s="10">
        <f>varoventtiili_koestus_kuva.description</f>
        <v>0</v>
      </c>
      <c r="HIM207" s="10">
        <f>varoventtiili_koestus_kuva.description</f>
        <v>0</v>
      </c>
      <c r="HIN207" s="10">
        <f>varoventtiili_koestus_kuva.description</f>
        <v>0</v>
      </c>
      <c r="HIO207" s="10">
        <f>varoventtiili_koestus_kuva.description</f>
        <v>0</v>
      </c>
      <c r="HIP207" s="10">
        <f>varoventtiili_koestus_kuva.description</f>
        <v>0</v>
      </c>
      <c r="HIQ207" s="10">
        <f>varoventtiili_koestus_kuva.description</f>
        <v>0</v>
      </c>
      <c r="HIR207" s="10">
        <f>varoventtiili_koestus_kuva.description</f>
        <v>0</v>
      </c>
      <c r="HIS207" s="10">
        <f>varoventtiili_koestus_kuva.description</f>
        <v>0</v>
      </c>
      <c r="HIT207" s="10">
        <f>varoventtiili_koestus_kuva.description</f>
        <v>0</v>
      </c>
      <c r="HIU207" s="10">
        <f>varoventtiili_koestus_kuva.description</f>
        <v>0</v>
      </c>
      <c r="HIV207" s="10">
        <f>varoventtiili_koestus_kuva.description</f>
        <v>0</v>
      </c>
      <c r="HIW207" s="10">
        <f>varoventtiili_koestus_kuva.description</f>
        <v>0</v>
      </c>
      <c r="HIX207" s="10">
        <f>varoventtiili_koestus_kuva.description</f>
        <v>0</v>
      </c>
      <c r="HIY207" s="10">
        <f>varoventtiili_koestus_kuva.description</f>
        <v>0</v>
      </c>
      <c r="HIZ207" s="10">
        <f>varoventtiili_koestus_kuva.description</f>
        <v>0</v>
      </c>
      <c r="HJA207" s="10">
        <f>varoventtiili_koestus_kuva.description</f>
        <v>0</v>
      </c>
      <c r="HJB207" s="10">
        <f>varoventtiili_koestus_kuva.description</f>
        <v>0</v>
      </c>
      <c r="HJC207" s="10">
        <f>varoventtiili_koestus_kuva.description</f>
        <v>0</v>
      </c>
      <c r="HJD207" s="10">
        <f>varoventtiili_koestus_kuva.description</f>
        <v>0</v>
      </c>
      <c r="HJE207" s="10">
        <f>varoventtiili_koestus_kuva.description</f>
        <v>0</v>
      </c>
      <c r="HJF207" s="10">
        <f>varoventtiili_koestus_kuva.description</f>
        <v>0</v>
      </c>
      <c r="HJG207" s="10">
        <f>varoventtiili_koestus_kuva.description</f>
        <v>0</v>
      </c>
      <c r="HJH207" s="10">
        <f>varoventtiili_koestus_kuva.description</f>
        <v>0</v>
      </c>
      <c r="HJI207" s="10">
        <f>varoventtiili_koestus_kuva.description</f>
        <v>0</v>
      </c>
      <c r="HJJ207" s="10">
        <f>varoventtiili_koestus_kuva.description</f>
        <v>0</v>
      </c>
      <c r="HJK207" s="10">
        <f>varoventtiili_koestus_kuva.description</f>
        <v>0</v>
      </c>
      <c r="HJL207" s="10">
        <f>varoventtiili_koestus_kuva.description</f>
        <v>0</v>
      </c>
      <c r="HJM207" s="10">
        <f>varoventtiili_koestus_kuva.description</f>
        <v>0</v>
      </c>
      <c r="HJN207" s="10">
        <f>varoventtiili_koestus_kuva.description</f>
        <v>0</v>
      </c>
      <c r="HJO207" s="10">
        <f>varoventtiili_koestus_kuva.description</f>
        <v>0</v>
      </c>
      <c r="HJP207" s="10">
        <f>varoventtiili_koestus_kuva.description</f>
        <v>0</v>
      </c>
      <c r="HJQ207" s="10">
        <f>varoventtiili_koestus_kuva.description</f>
        <v>0</v>
      </c>
      <c r="HJR207" s="10">
        <f>varoventtiili_koestus_kuva.description</f>
        <v>0</v>
      </c>
      <c r="HJS207" s="10">
        <f>varoventtiili_koestus_kuva.description</f>
        <v>0</v>
      </c>
      <c r="HJT207" s="10">
        <f>varoventtiili_koestus_kuva.description</f>
        <v>0</v>
      </c>
      <c r="HJU207" s="10">
        <f>varoventtiili_koestus_kuva.description</f>
        <v>0</v>
      </c>
      <c r="HJV207" s="10">
        <f>varoventtiili_koestus_kuva.description</f>
        <v>0</v>
      </c>
      <c r="HJW207" s="10">
        <f>varoventtiili_koestus_kuva.description</f>
        <v>0</v>
      </c>
      <c r="HJX207" s="10">
        <f>varoventtiili_koestus_kuva.description</f>
        <v>0</v>
      </c>
      <c r="HJY207" s="10">
        <f>varoventtiili_koestus_kuva.description</f>
        <v>0</v>
      </c>
      <c r="HJZ207" s="10">
        <f>varoventtiili_koestus_kuva.description</f>
        <v>0</v>
      </c>
      <c r="HKA207" s="10">
        <f>varoventtiili_koestus_kuva.description</f>
        <v>0</v>
      </c>
      <c r="HKB207" s="10">
        <f>varoventtiili_koestus_kuva.description</f>
        <v>0</v>
      </c>
      <c r="HKC207" s="10">
        <f>varoventtiili_koestus_kuva.description</f>
        <v>0</v>
      </c>
      <c r="HKD207" s="10">
        <f>varoventtiili_koestus_kuva.description</f>
        <v>0</v>
      </c>
      <c r="HKE207" s="10">
        <f>varoventtiili_koestus_kuva.description</f>
        <v>0</v>
      </c>
      <c r="HKF207" s="10">
        <f>varoventtiili_koestus_kuva.description</f>
        <v>0</v>
      </c>
      <c r="HKG207" s="10">
        <f>varoventtiili_koestus_kuva.description</f>
        <v>0</v>
      </c>
      <c r="HKH207" s="10">
        <f>varoventtiili_koestus_kuva.description</f>
        <v>0</v>
      </c>
      <c r="HKI207" s="10">
        <f>varoventtiili_koestus_kuva.description</f>
        <v>0</v>
      </c>
      <c r="HKJ207" s="10">
        <f>varoventtiili_koestus_kuva.description</f>
        <v>0</v>
      </c>
      <c r="HKK207" s="10">
        <f>varoventtiili_koestus_kuva.description</f>
        <v>0</v>
      </c>
      <c r="HKL207" s="10">
        <f>varoventtiili_koestus_kuva.description</f>
        <v>0</v>
      </c>
      <c r="HKM207" s="10">
        <f>varoventtiili_koestus_kuva.description</f>
        <v>0</v>
      </c>
      <c r="HKN207" s="10">
        <f>varoventtiili_koestus_kuva.description</f>
        <v>0</v>
      </c>
      <c r="HKO207" s="10">
        <f>varoventtiili_koestus_kuva.description</f>
        <v>0</v>
      </c>
      <c r="HKP207" s="10">
        <f>varoventtiili_koestus_kuva.description</f>
        <v>0</v>
      </c>
      <c r="HKQ207" s="10">
        <f>varoventtiili_koestus_kuva.description</f>
        <v>0</v>
      </c>
      <c r="HKR207" s="10">
        <f>varoventtiili_koestus_kuva.description</f>
        <v>0</v>
      </c>
      <c r="HKS207" s="10">
        <f>varoventtiili_koestus_kuva.description</f>
        <v>0</v>
      </c>
      <c r="HKT207" s="10">
        <f>varoventtiili_koestus_kuva.description</f>
        <v>0</v>
      </c>
      <c r="HKU207" s="10">
        <f>varoventtiili_koestus_kuva.description</f>
        <v>0</v>
      </c>
      <c r="HKV207" s="10">
        <f>varoventtiili_koestus_kuva.description</f>
        <v>0</v>
      </c>
      <c r="HKW207" s="10">
        <f>varoventtiili_koestus_kuva.description</f>
        <v>0</v>
      </c>
      <c r="HKX207" s="10">
        <f>varoventtiili_koestus_kuva.description</f>
        <v>0</v>
      </c>
      <c r="HKY207" s="10">
        <f>varoventtiili_koestus_kuva.description</f>
        <v>0</v>
      </c>
      <c r="HKZ207" s="10">
        <f>varoventtiili_koestus_kuva.description</f>
        <v>0</v>
      </c>
      <c r="HLA207" s="10">
        <f>varoventtiili_koestus_kuva.description</f>
        <v>0</v>
      </c>
      <c r="HLB207" s="10">
        <f>varoventtiili_koestus_kuva.description</f>
        <v>0</v>
      </c>
      <c r="HLC207" s="10">
        <f>varoventtiili_koestus_kuva.description</f>
        <v>0</v>
      </c>
      <c r="HLD207" s="10">
        <f>varoventtiili_koestus_kuva.description</f>
        <v>0</v>
      </c>
      <c r="HLE207" s="10">
        <f>varoventtiili_koestus_kuva.description</f>
        <v>0</v>
      </c>
      <c r="HLF207" s="10">
        <f>varoventtiili_koestus_kuva.description</f>
        <v>0</v>
      </c>
      <c r="HLG207" s="10">
        <f>varoventtiili_koestus_kuva.description</f>
        <v>0</v>
      </c>
      <c r="HLH207" s="10">
        <f>varoventtiili_koestus_kuva.description</f>
        <v>0</v>
      </c>
      <c r="HLI207" s="10">
        <f>varoventtiili_koestus_kuva.description</f>
        <v>0</v>
      </c>
      <c r="HLJ207" s="10">
        <f>varoventtiili_koestus_kuva.description</f>
        <v>0</v>
      </c>
      <c r="HLK207" s="10">
        <f>varoventtiili_koestus_kuva.description</f>
        <v>0</v>
      </c>
      <c r="HLL207" s="10">
        <f>varoventtiili_koestus_kuva.description</f>
        <v>0</v>
      </c>
      <c r="HLM207" s="10">
        <f>varoventtiili_koestus_kuva.description</f>
        <v>0</v>
      </c>
      <c r="HLN207" s="10">
        <f>varoventtiili_koestus_kuva.description</f>
        <v>0</v>
      </c>
      <c r="HLO207" s="10">
        <f>varoventtiili_koestus_kuva.description</f>
        <v>0</v>
      </c>
      <c r="HLP207" s="10">
        <f>varoventtiili_koestus_kuva.description</f>
        <v>0</v>
      </c>
      <c r="HLQ207" s="10">
        <f>varoventtiili_koestus_kuva.description</f>
        <v>0</v>
      </c>
      <c r="HLR207" s="10">
        <f>varoventtiili_koestus_kuva.description</f>
        <v>0</v>
      </c>
      <c r="HLS207" s="10">
        <f>varoventtiili_koestus_kuva.description</f>
        <v>0</v>
      </c>
      <c r="HLT207" s="10">
        <f>varoventtiili_koestus_kuva.description</f>
        <v>0</v>
      </c>
      <c r="HLU207" s="10">
        <f>varoventtiili_koestus_kuva.description</f>
        <v>0</v>
      </c>
      <c r="HLV207" s="10">
        <f>varoventtiili_koestus_kuva.description</f>
        <v>0</v>
      </c>
      <c r="HLW207" s="10">
        <f>varoventtiili_koestus_kuva.description</f>
        <v>0</v>
      </c>
      <c r="HLX207" s="10">
        <f>varoventtiili_koestus_kuva.description</f>
        <v>0</v>
      </c>
      <c r="HLY207" s="10">
        <f>varoventtiili_koestus_kuva.description</f>
        <v>0</v>
      </c>
      <c r="HLZ207" s="10">
        <f>varoventtiili_koestus_kuva.description</f>
        <v>0</v>
      </c>
      <c r="HMA207" s="10">
        <f>varoventtiili_koestus_kuva.description</f>
        <v>0</v>
      </c>
      <c r="HMB207" s="10">
        <f>varoventtiili_koestus_kuva.description</f>
        <v>0</v>
      </c>
      <c r="HMC207" s="10">
        <f>varoventtiili_koestus_kuva.description</f>
        <v>0</v>
      </c>
      <c r="HMD207" s="10">
        <f>varoventtiili_koestus_kuva.description</f>
        <v>0</v>
      </c>
      <c r="HME207" s="10">
        <f>varoventtiili_koestus_kuva.description</f>
        <v>0</v>
      </c>
      <c r="HMF207" s="10">
        <f>varoventtiili_koestus_kuva.description</f>
        <v>0</v>
      </c>
      <c r="HMG207" s="10">
        <f>varoventtiili_koestus_kuva.description</f>
        <v>0</v>
      </c>
      <c r="HMH207" s="10">
        <f>varoventtiili_koestus_kuva.description</f>
        <v>0</v>
      </c>
      <c r="HMI207" s="10">
        <f>varoventtiili_koestus_kuva.description</f>
        <v>0</v>
      </c>
      <c r="HMJ207" s="10">
        <f>varoventtiili_koestus_kuva.description</f>
        <v>0</v>
      </c>
      <c r="HMK207" s="10">
        <f>varoventtiili_koestus_kuva.description</f>
        <v>0</v>
      </c>
      <c r="HML207" s="10">
        <f>varoventtiili_koestus_kuva.description</f>
        <v>0</v>
      </c>
      <c r="HMM207" s="10">
        <f>varoventtiili_koestus_kuva.description</f>
        <v>0</v>
      </c>
      <c r="HMN207" s="10">
        <f>varoventtiili_koestus_kuva.description</f>
        <v>0</v>
      </c>
      <c r="HMO207" s="10">
        <f>varoventtiili_koestus_kuva.description</f>
        <v>0</v>
      </c>
      <c r="HMP207" s="10">
        <f>varoventtiili_koestus_kuva.description</f>
        <v>0</v>
      </c>
      <c r="HMQ207" s="10">
        <f>varoventtiili_koestus_kuva.description</f>
        <v>0</v>
      </c>
      <c r="HMR207" s="10">
        <f>varoventtiili_koestus_kuva.description</f>
        <v>0</v>
      </c>
      <c r="HMS207" s="10">
        <f>varoventtiili_koestus_kuva.description</f>
        <v>0</v>
      </c>
      <c r="HMT207" s="10">
        <f>varoventtiili_koestus_kuva.description</f>
        <v>0</v>
      </c>
      <c r="HMU207" s="10">
        <f>varoventtiili_koestus_kuva.description</f>
        <v>0</v>
      </c>
      <c r="HMV207" s="10">
        <f>varoventtiili_koestus_kuva.description</f>
        <v>0</v>
      </c>
      <c r="HMW207" s="10">
        <f>varoventtiili_koestus_kuva.description</f>
        <v>0</v>
      </c>
      <c r="HMX207" s="10">
        <f>varoventtiili_koestus_kuva.description</f>
        <v>0</v>
      </c>
      <c r="HMY207" s="10">
        <f>varoventtiili_koestus_kuva.description</f>
        <v>0</v>
      </c>
      <c r="HMZ207" s="10">
        <f>varoventtiili_koestus_kuva.description</f>
        <v>0</v>
      </c>
      <c r="HNA207" s="10">
        <f>varoventtiili_koestus_kuva.description</f>
        <v>0</v>
      </c>
      <c r="HNB207" s="10">
        <f>varoventtiili_koestus_kuva.description</f>
        <v>0</v>
      </c>
      <c r="HNC207" s="10">
        <f>varoventtiili_koestus_kuva.description</f>
        <v>0</v>
      </c>
      <c r="HND207" s="10">
        <f>varoventtiili_koestus_kuva.description</f>
        <v>0</v>
      </c>
      <c r="HNE207" s="10">
        <f>varoventtiili_koestus_kuva.description</f>
        <v>0</v>
      </c>
      <c r="HNF207" s="10">
        <f>varoventtiili_koestus_kuva.description</f>
        <v>0</v>
      </c>
      <c r="HNG207" s="10">
        <f>varoventtiili_koestus_kuva.description</f>
        <v>0</v>
      </c>
      <c r="HNH207" s="10">
        <f>varoventtiili_koestus_kuva.description</f>
        <v>0</v>
      </c>
      <c r="HNI207" s="10">
        <f>varoventtiili_koestus_kuva.description</f>
        <v>0</v>
      </c>
      <c r="HNJ207" s="10">
        <f>varoventtiili_koestus_kuva.description</f>
        <v>0</v>
      </c>
      <c r="HNK207" s="10">
        <f>varoventtiili_koestus_kuva.description</f>
        <v>0</v>
      </c>
      <c r="HNL207" s="10">
        <f>varoventtiili_koestus_kuva.description</f>
        <v>0</v>
      </c>
      <c r="HNM207" s="10">
        <f>varoventtiili_koestus_kuva.description</f>
        <v>0</v>
      </c>
      <c r="HNN207" s="10">
        <f>varoventtiili_koestus_kuva.description</f>
        <v>0</v>
      </c>
      <c r="HNO207" s="10">
        <f>varoventtiili_koestus_kuva.description</f>
        <v>0</v>
      </c>
      <c r="HNP207" s="10">
        <f>varoventtiili_koestus_kuva.description</f>
        <v>0</v>
      </c>
      <c r="HNQ207" s="10">
        <f>varoventtiili_koestus_kuva.description</f>
        <v>0</v>
      </c>
      <c r="HNR207" s="10">
        <f>varoventtiili_koestus_kuva.description</f>
        <v>0</v>
      </c>
      <c r="HNS207" s="10">
        <f>varoventtiili_koestus_kuva.description</f>
        <v>0</v>
      </c>
      <c r="HNT207" s="10">
        <f>varoventtiili_koestus_kuva.description</f>
        <v>0</v>
      </c>
      <c r="HNU207" s="10">
        <f>varoventtiili_koestus_kuva.description</f>
        <v>0</v>
      </c>
      <c r="HNV207" s="10">
        <f>varoventtiili_koestus_kuva.description</f>
        <v>0</v>
      </c>
      <c r="HNW207" s="10">
        <f>varoventtiili_koestus_kuva.description</f>
        <v>0</v>
      </c>
      <c r="HNX207" s="10">
        <f>varoventtiili_koestus_kuva.description</f>
        <v>0</v>
      </c>
      <c r="HNY207" s="10">
        <f>varoventtiili_koestus_kuva.description</f>
        <v>0</v>
      </c>
      <c r="HNZ207" s="10">
        <f>varoventtiili_koestus_kuva.description</f>
        <v>0</v>
      </c>
      <c r="HOA207" s="10">
        <f>varoventtiili_koestus_kuva.description</f>
        <v>0</v>
      </c>
      <c r="HOB207" s="10">
        <f>varoventtiili_koestus_kuva.description</f>
        <v>0</v>
      </c>
      <c r="HOC207" s="10">
        <f>varoventtiili_koestus_kuva.description</f>
        <v>0</v>
      </c>
      <c r="HOD207" s="10">
        <f>varoventtiili_koestus_kuva.description</f>
        <v>0</v>
      </c>
      <c r="HOE207" s="10">
        <f>varoventtiili_koestus_kuva.description</f>
        <v>0</v>
      </c>
      <c r="HOF207" s="10">
        <f>varoventtiili_koestus_kuva.description</f>
        <v>0</v>
      </c>
      <c r="HOG207" s="10">
        <f>varoventtiili_koestus_kuva.description</f>
        <v>0</v>
      </c>
      <c r="HOH207" s="10">
        <f>varoventtiili_koestus_kuva.description</f>
        <v>0</v>
      </c>
      <c r="HOI207" s="10">
        <f>varoventtiili_koestus_kuva.description</f>
        <v>0</v>
      </c>
      <c r="HOJ207" s="10">
        <f>varoventtiili_koestus_kuva.description</f>
        <v>0</v>
      </c>
      <c r="HOK207" s="10">
        <f>varoventtiili_koestus_kuva.description</f>
        <v>0</v>
      </c>
      <c r="HOL207" s="10">
        <f>varoventtiili_koestus_kuva.description</f>
        <v>0</v>
      </c>
      <c r="HOM207" s="10">
        <f>varoventtiili_koestus_kuva.description</f>
        <v>0</v>
      </c>
      <c r="HON207" s="10">
        <f>varoventtiili_koestus_kuva.description</f>
        <v>0</v>
      </c>
      <c r="HOO207" s="10">
        <f>varoventtiili_koestus_kuva.description</f>
        <v>0</v>
      </c>
      <c r="HOP207" s="10">
        <f>varoventtiili_koestus_kuva.description</f>
        <v>0</v>
      </c>
      <c r="HOQ207" s="10">
        <f>varoventtiili_koestus_kuva.description</f>
        <v>0</v>
      </c>
      <c r="HOR207" s="10">
        <f>varoventtiili_koestus_kuva.description</f>
        <v>0</v>
      </c>
      <c r="HOS207" s="10">
        <f>varoventtiili_koestus_kuva.description</f>
        <v>0</v>
      </c>
      <c r="HOT207" s="10">
        <f>varoventtiili_koestus_kuva.description</f>
        <v>0</v>
      </c>
      <c r="HOU207" s="10">
        <f>varoventtiili_koestus_kuva.description</f>
        <v>0</v>
      </c>
      <c r="HOV207" s="10">
        <f>varoventtiili_koestus_kuva.description</f>
        <v>0</v>
      </c>
      <c r="HOW207" s="10">
        <f>varoventtiili_koestus_kuva.description</f>
        <v>0</v>
      </c>
      <c r="HOX207" s="10">
        <f>varoventtiili_koestus_kuva.description</f>
        <v>0</v>
      </c>
      <c r="HOY207" s="10">
        <f>varoventtiili_koestus_kuva.description</f>
        <v>0</v>
      </c>
      <c r="HOZ207" s="10">
        <f>varoventtiili_koestus_kuva.description</f>
        <v>0</v>
      </c>
      <c r="HPA207" s="10">
        <f>varoventtiili_koestus_kuva.description</f>
        <v>0</v>
      </c>
      <c r="HPB207" s="10">
        <f>varoventtiili_koestus_kuva.description</f>
        <v>0</v>
      </c>
      <c r="HPC207" s="10">
        <f>varoventtiili_koestus_kuva.description</f>
        <v>0</v>
      </c>
      <c r="HPD207" s="10">
        <f>varoventtiili_koestus_kuva.description</f>
        <v>0</v>
      </c>
      <c r="HPE207" s="10">
        <f>varoventtiili_koestus_kuva.description</f>
        <v>0</v>
      </c>
      <c r="HPF207" s="10">
        <f>varoventtiili_koestus_kuva.description</f>
        <v>0</v>
      </c>
      <c r="HPG207" s="10">
        <f>varoventtiili_koestus_kuva.description</f>
        <v>0</v>
      </c>
      <c r="HPH207" s="10">
        <f>varoventtiili_koestus_kuva.description</f>
        <v>0</v>
      </c>
      <c r="HPI207" s="10">
        <f>varoventtiili_koestus_kuva.description</f>
        <v>0</v>
      </c>
      <c r="HPJ207" s="10">
        <f>varoventtiili_koestus_kuva.description</f>
        <v>0</v>
      </c>
      <c r="HPK207" s="10">
        <f>varoventtiili_koestus_kuva.description</f>
        <v>0</v>
      </c>
      <c r="HPL207" s="10">
        <f>varoventtiili_koestus_kuva.description</f>
        <v>0</v>
      </c>
      <c r="HPM207" s="10">
        <f>varoventtiili_koestus_kuva.description</f>
        <v>0</v>
      </c>
      <c r="HPN207" s="10">
        <f>varoventtiili_koestus_kuva.description</f>
        <v>0</v>
      </c>
      <c r="HPO207" s="10">
        <f>varoventtiili_koestus_kuva.description</f>
        <v>0</v>
      </c>
      <c r="HPP207" s="10">
        <f>varoventtiili_koestus_kuva.description</f>
        <v>0</v>
      </c>
      <c r="HPQ207" s="10">
        <f>varoventtiili_koestus_kuva.description</f>
        <v>0</v>
      </c>
      <c r="HPR207" s="10">
        <f>varoventtiili_koestus_kuva.description</f>
        <v>0</v>
      </c>
      <c r="HPS207" s="10">
        <f>varoventtiili_koestus_kuva.description</f>
        <v>0</v>
      </c>
      <c r="HPT207" s="10">
        <f>varoventtiili_koestus_kuva.description</f>
        <v>0</v>
      </c>
      <c r="HPU207" s="10">
        <f>varoventtiili_koestus_kuva.description</f>
        <v>0</v>
      </c>
      <c r="HPV207" s="10">
        <f>varoventtiili_koestus_kuva.description</f>
        <v>0</v>
      </c>
      <c r="HPW207" s="10">
        <f>varoventtiili_koestus_kuva.description</f>
        <v>0</v>
      </c>
      <c r="HPX207" s="10">
        <f>varoventtiili_koestus_kuva.description</f>
        <v>0</v>
      </c>
      <c r="HPY207" s="10">
        <f>varoventtiili_koestus_kuva.description</f>
        <v>0</v>
      </c>
      <c r="HPZ207" s="10">
        <f>varoventtiili_koestus_kuva.description</f>
        <v>0</v>
      </c>
      <c r="HQA207" s="10">
        <f>varoventtiili_koestus_kuva.description</f>
        <v>0</v>
      </c>
      <c r="HQB207" s="10">
        <f>varoventtiili_koestus_kuva.description</f>
        <v>0</v>
      </c>
      <c r="HQC207" s="10">
        <f>varoventtiili_koestus_kuva.description</f>
        <v>0</v>
      </c>
      <c r="HQD207" s="10">
        <f>varoventtiili_koestus_kuva.description</f>
        <v>0</v>
      </c>
      <c r="HQE207" s="10">
        <f>varoventtiili_koestus_kuva.description</f>
        <v>0</v>
      </c>
      <c r="HQF207" s="10">
        <f>varoventtiili_koestus_kuva.description</f>
        <v>0</v>
      </c>
      <c r="HQG207" s="10">
        <f>varoventtiili_koestus_kuva.description</f>
        <v>0</v>
      </c>
      <c r="HQH207" s="10">
        <f>varoventtiili_koestus_kuva.description</f>
        <v>0</v>
      </c>
      <c r="HQI207" s="10">
        <f>varoventtiili_koestus_kuva.description</f>
        <v>0</v>
      </c>
      <c r="HQJ207" s="10">
        <f>varoventtiili_koestus_kuva.description</f>
        <v>0</v>
      </c>
      <c r="HQK207" s="10">
        <f>varoventtiili_koestus_kuva.description</f>
        <v>0</v>
      </c>
      <c r="HQL207" s="10">
        <f>varoventtiili_koestus_kuva.description</f>
        <v>0</v>
      </c>
      <c r="HQM207" s="10">
        <f>varoventtiili_koestus_kuva.description</f>
        <v>0</v>
      </c>
      <c r="HQN207" s="10">
        <f>varoventtiili_koestus_kuva.description</f>
        <v>0</v>
      </c>
      <c r="HQO207" s="10">
        <f>varoventtiili_koestus_kuva.description</f>
        <v>0</v>
      </c>
      <c r="HQP207" s="10">
        <f>varoventtiili_koestus_kuva.description</f>
        <v>0</v>
      </c>
      <c r="HQQ207" s="10">
        <f>varoventtiili_koestus_kuva.description</f>
        <v>0</v>
      </c>
      <c r="HQR207" s="10">
        <f>varoventtiili_koestus_kuva.description</f>
        <v>0</v>
      </c>
      <c r="HQS207" s="10">
        <f>varoventtiili_koestus_kuva.description</f>
        <v>0</v>
      </c>
      <c r="HQT207" s="10">
        <f>varoventtiili_koestus_kuva.description</f>
        <v>0</v>
      </c>
      <c r="HQU207" s="10">
        <f>varoventtiili_koestus_kuva.description</f>
        <v>0</v>
      </c>
      <c r="HQV207" s="10">
        <f>varoventtiili_koestus_kuva.description</f>
        <v>0</v>
      </c>
      <c r="HQW207" s="10">
        <f>varoventtiili_koestus_kuva.description</f>
        <v>0</v>
      </c>
      <c r="HQX207" s="10">
        <f>varoventtiili_koestus_kuva.description</f>
        <v>0</v>
      </c>
      <c r="HQY207" s="10">
        <f>varoventtiili_koestus_kuva.description</f>
        <v>0</v>
      </c>
      <c r="HQZ207" s="10">
        <f>varoventtiili_koestus_kuva.description</f>
        <v>0</v>
      </c>
      <c r="HRA207" s="10">
        <f>varoventtiili_koestus_kuva.description</f>
        <v>0</v>
      </c>
      <c r="HRB207" s="10">
        <f>varoventtiili_koestus_kuva.description</f>
        <v>0</v>
      </c>
      <c r="HRC207" s="10">
        <f>varoventtiili_koestus_kuva.description</f>
        <v>0</v>
      </c>
      <c r="HRD207" s="10">
        <f>varoventtiili_koestus_kuva.description</f>
        <v>0</v>
      </c>
      <c r="HRE207" s="10">
        <f>varoventtiili_koestus_kuva.description</f>
        <v>0</v>
      </c>
      <c r="HRF207" s="10">
        <f>varoventtiili_koestus_kuva.description</f>
        <v>0</v>
      </c>
      <c r="HRG207" s="10">
        <f>varoventtiili_koestus_kuva.description</f>
        <v>0</v>
      </c>
      <c r="HRH207" s="10">
        <f>varoventtiili_koestus_kuva.description</f>
        <v>0</v>
      </c>
      <c r="HRI207" s="10">
        <f>varoventtiili_koestus_kuva.description</f>
        <v>0</v>
      </c>
      <c r="HRJ207" s="10">
        <f>varoventtiili_koestus_kuva.description</f>
        <v>0</v>
      </c>
      <c r="HRK207" s="10">
        <f>varoventtiili_koestus_kuva.description</f>
        <v>0</v>
      </c>
      <c r="HRL207" s="10">
        <f>varoventtiili_koestus_kuva.description</f>
        <v>0</v>
      </c>
      <c r="HRM207" s="10">
        <f>varoventtiili_koestus_kuva.description</f>
        <v>0</v>
      </c>
      <c r="HRN207" s="10">
        <f>varoventtiili_koestus_kuva.description</f>
        <v>0</v>
      </c>
      <c r="HRO207" s="10">
        <f>varoventtiili_koestus_kuva.description</f>
        <v>0</v>
      </c>
      <c r="HRP207" s="10">
        <f>varoventtiili_koestus_kuva.description</f>
        <v>0</v>
      </c>
      <c r="HRQ207" s="10">
        <f>varoventtiili_koestus_kuva.description</f>
        <v>0</v>
      </c>
      <c r="HRR207" s="10">
        <f>varoventtiili_koestus_kuva.description</f>
        <v>0</v>
      </c>
      <c r="HRS207" s="10">
        <f>varoventtiili_koestus_kuva.description</f>
        <v>0</v>
      </c>
      <c r="HRT207" s="10">
        <f>varoventtiili_koestus_kuva.description</f>
        <v>0</v>
      </c>
      <c r="HRU207" s="10">
        <f>varoventtiili_koestus_kuva.description</f>
        <v>0</v>
      </c>
      <c r="HRV207" s="10">
        <f>varoventtiili_koestus_kuva.description</f>
        <v>0</v>
      </c>
      <c r="HRW207" s="10">
        <f>varoventtiili_koestus_kuva.description</f>
        <v>0</v>
      </c>
      <c r="HRX207" s="10">
        <f>varoventtiili_koestus_kuva.description</f>
        <v>0</v>
      </c>
      <c r="HRY207" s="10">
        <f>varoventtiili_koestus_kuva.description</f>
        <v>0</v>
      </c>
      <c r="HRZ207" s="10">
        <f>varoventtiili_koestus_kuva.description</f>
        <v>0</v>
      </c>
      <c r="HSA207" s="10">
        <f>varoventtiili_koestus_kuva.description</f>
        <v>0</v>
      </c>
      <c r="HSB207" s="10">
        <f>varoventtiili_koestus_kuva.description</f>
        <v>0</v>
      </c>
      <c r="HSC207" s="10">
        <f>varoventtiili_koestus_kuva.description</f>
        <v>0</v>
      </c>
      <c r="HSD207" s="10">
        <f>varoventtiili_koestus_kuva.description</f>
        <v>0</v>
      </c>
      <c r="HSE207" s="10">
        <f>varoventtiili_koestus_kuva.description</f>
        <v>0</v>
      </c>
      <c r="HSF207" s="10">
        <f>varoventtiili_koestus_kuva.description</f>
        <v>0</v>
      </c>
      <c r="HSG207" s="10">
        <f>varoventtiili_koestus_kuva.description</f>
        <v>0</v>
      </c>
      <c r="HSH207" s="10">
        <f>varoventtiili_koestus_kuva.description</f>
        <v>0</v>
      </c>
      <c r="HSI207" s="10">
        <f>varoventtiili_koestus_kuva.description</f>
        <v>0</v>
      </c>
      <c r="HSJ207" s="10">
        <f>varoventtiili_koestus_kuva.description</f>
        <v>0</v>
      </c>
      <c r="HSK207" s="10">
        <f>varoventtiili_koestus_kuva.description</f>
        <v>0</v>
      </c>
      <c r="HSL207" s="10">
        <f>varoventtiili_koestus_kuva.description</f>
        <v>0</v>
      </c>
      <c r="HSM207" s="10">
        <f>varoventtiili_koestus_kuva.description</f>
        <v>0</v>
      </c>
      <c r="HSN207" s="10">
        <f>varoventtiili_koestus_kuva.description</f>
        <v>0</v>
      </c>
      <c r="HSO207" s="10">
        <f>varoventtiili_koestus_kuva.description</f>
        <v>0</v>
      </c>
      <c r="HSP207" s="10">
        <f>varoventtiili_koestus_kuva.description</f>
        <v>0</v>
      </c>
      <c r="HSQ207" s="10">
        <f>varoventtiili_koestus_kuva.description</f>
        <v>0</v>
      </c>
      <c r="HSR207" s="10">
        <f>varoventtiili_koestus_kuva.description</f>
        <v>0</v>
      </c>
      <c r="HSS207" s="10">
        <f>varoventtiili_koestus_kuva.description</f>
        <v>0</v>
      </c>
      <c r="HST207" s="10">
        <f>varoventtiili_koestus_kuva.description</f>
        <v>0</v>
      </c>
      <c r="HSU207" s="10">
        <f>varoventtiili_koestus_kuva.description</f>
        <v>0</v>
      </c>
      <c r="HSV207" s="10">
        <f>varoventtiili_koestus_kuva.description</f>
        <v>0</v>
      </c>
      <c r="HSW207" s="10">
        <f>varoventtiili_koestus_kuva.description</f>
        <v>0</v>
      </c>
      <c r="HSX207" s="10">
        <f>varoventtiili_koestus_kuva.description</f>
        <v>0</v>
      </c>
      <c r="HSY207" s="10">
        <f>varoventtiili_koestus_kuva.description</f>
        <v>0</v>
      </c>
      <c r="HSZ207" s="10">
        <f>varoventtiili_koestus_kuva.description</f>
        <v>0</v>
      </c>
      <c r="HTA207" s="10">
        <f>varoventtiili_koestus_kuva.description</f>
        <v>0</v>
      </c>
      <c r="HTB207" s="10">
        <f>varoventtiili_koestus_kuva.description</f>
        <v>0</v>
      </c>
      <c r="HTC207" s="10">
        <f>varoventtiili_koestus_kuva.description</f>
        <v>0</v>
      </c>
      <c r="HTD207" s="10">
        <f>varoventtiili_koestus_kuva.description</f>
        <v>0</v>
      </c>
      <c r="HTE207" s="10">
        <f>varoventtiili_koestus_kuva.description</f>
        <v>0</v>
      </c>
      <c r="HTF207" s="10">
        <f>varoventtiili_koestus_kuva.description</f>
        <v>0</v>
      </c>
      <c r="HTG207" s="10">
        <f>varoventtiili_koestus_kuva.description</f>
        <v>0</v>
      </c>
      <c r="HTH207" s="10">
        <f>varoventtiili_koestus_kuva.description</f>
        <v>0</v>
      </c>
      <c r="HTI207" s="10">
        <f>varoventtiili_koestus_kuva.description</f>
        <v>0</v>
      </c>
      <c r="HTJ207" s="10">
        <f>varoventtiili_koestus_kuva.description</f>
        <v>0</v>
      </c>
      <c r="HTK207" s="10">
        <f>varoventtiili_koestus_kuva.description</f>
        <v>0</v>
      </c>
      <c r="HTL207" s="10">
        <f>varoventtiili_koestus_kuva.description</f>
        <v>0</v>
      </c>
      <c r="HTM207" s="10">
        <f>varoventtiili_koestus_kuva.description</f>
        <v>0</v>
      </c>
      <c r="HTN207" s="10">
        <f>varoventtiili_koestus_kuva.description</f>
        <v>0</v>
      </c>
      <c r="HTO207" s="10">
        <f>varoventtiili_koestus_kuva.description</f>
        <v>0</v>
      </c>
      <c r="HTP207" s="10">
        <f>varoventtiili_koestus_kuva.description</f>
        <v>0</v>
      </c>
      <c r="HTQ207" s="10">
        <f>varoventtiili_koestus_kuva.description</f>
        <v>0</v>
      </c>
      <c r="HTR207" s="10">
        <f>varoventtiili_koestus_kuva.description</f>
        <v>0</v>
      </c>
      <c r="HTS207" s="10">
        <f>varoventtiili_koestus_kuva.description</f>
        <v>0</v>
      </c>
      <c r="HTT207" s="10">
        <f>varoventtiili_koestus_kuva.description</f>
        <v>0</v>
      </c>
      <c r="HTU207" s="10">
        <f>varoventtiili_koestus_kuva.description</f>
        <v>0</v>
      </c>
      <c r="HTV207" s="10">
        <f>varoventtiili_koestus_kuva.description</f>
        <v>0</v>
      </c>
      <c r="HTW207" s="10">
        <f>varoventtiili_koestus_kuva.description</f>
        <v>0</v>
      </c>
      <c r="HTX207" s="10">
        <f>varoventtiili_koestus_kuva.description</f>
        <v>0</v>
      </c>
      <c r="HTY207" s="10">
        <f>varoventtiili_koestus_kuva.description</f>
        <v>0</v>
      </c>
      <c r="HTZ207" s="10">
        <f>varoventtiili_koestus_kuva.description</f>
        <v>0</v>
      </c>
      <c r="HUA207" s="10">
        <f>varoventtiili_koestus_kuva.description</f>
        <v>0</v>
      </c>
      <c r="HUB207" s="10">
        <f>varoventtiili_koestus_kuva.description</f>
        <v>0</v>
      </c>
      <c r="HUC207" s="10">
        <f>varoventtiili_koestus_kuva.description</f>
        <v>0</v>
      </c>
      <c r="HUD207" s="10">
        <f>varoventtiili_koestus_kuva.description</f>
        <v>0</v>
      </c>
      <c r="HUE207" s="10">
        <f>varoventtiili_koestus_kuva.description</f>
        <v>0</v>
      </c>
      <c r="HUF207" s="10">
        <f>varoventtiili_koestus_kuva.description</f>
        <v>0</v>
      </c>
      <c r="HUG207" s="10">
        <f>varoventtiili_koestus_kuva.description</f>
        <v>0</v>
      </c>
      <c r="HUH207" s="10">
        <f>varoventtiili_koestus_kuva.description</f>
        <v>0</v>
      </c>
      <c r="HUI207" s="10">
        <f>varoventtiili_koestus_kuva.description</f>
        <v>0</v>
      </c>
      <c r="HUJ207" s="10">
        <f>varoventtiili_koestus_kuva.description</f>
        <v>0</v>
      </c>
      <c r="HUK207" s="10">
        <f>varoventtiili_koestus_kuva.description</f>
        <v>0</v>
      </c>
      <c r="HUL207" s="10">
        <f>varoventtiili_koestus_kuva.description</f>
        <v>0</v>
      </c>
      <c r="HUM207" s="10">
        <f>varoventtiili_koestus_kuva.description</f>
        <v>0</v>
      </c>
      <c r="HUN207" s="10">
        <f>varoventtiili_koestus_kuva.description</f>
        <v>0</v>
      </c>
      <c r="HUO207" s="10">
        <f>varoventtiili_koestus_kuva.description</f>
        <v>0</v>
      </c>
      <c r="HUP207" s="10">
        <f>varoventtiili_koestus_kuva.description</f>
        <v>0</v>
      </c>
      <c r="HUQ207" s="10">
        <f>varoventtiili_koestus_kuva.description</f>
        <v>0</v>
      </c>
      <c r="HUR207" s="10">
        <f>varoventtiili_koestus_kuva.description</f>
        <v>0</v>
      </c>
      <c r="HUS207" s="10">
        <f>varoventtiili_koestus_kuva.description</f>
        <v>0</v>
      </c>
      <c r="HUT207" s="10">
        <f>varoventtiili_koestus_kuva.description</f>
        <v>0</v>
      </c>
      <c r="HUU207" s="10">
        <f>varoventtiili_koestus_kuva.description</f>
        <v>0</v>
      </c>
      <c r="HUV207" s="10">
        <f>varoventtiili_koestus_kuva.description</f>
        <v>0</v>
      </c>
      <c r="HUW207" s="10">
        <f>varoventtiili_koestus_kuva.description</f>
        <v>0</v>
      </c>
      <c r="HUX207" s="10">
        <f>varoventtiili_koestus_kuva.description</f>
        <v>0</v>
      </c>
      <c r="HUY207" s="10">
        <f>varoventtiili_koestus_kuva.description</f>
        <v>0</v>
      </c>
      <c r="HUZ207" s="10">
        <f>varoventtiili_koestus_kuva.description</f>
        <v>0</v>
      </c>
      <c r="HVA207" s="10">
        <f>varoventtiili_koestus_kuva.description</f>
        <v>0</v>
      </c>
      <c r="HVB207" s="10">
        <f>varoventtiili_koestus_kuva.description</f>
        <v>0</v>
      </c>
      <c r="HVC207" s="10">
        <f>varoventtiili_koestus_kuva.description</f>
        <v>0</v>
      </c>
      <c r="HVD207" s="10">
        <f>varoventtiili_koestus_kuva.description</f>
        <v>0</v>
      </c>
      <c r="HVE207" s="10">
        <f>varoventtiili_koestus_kuva.description</f>
        <v>0</v>
      </c>
      <c r="HVF207" s="10">
        <f>varoventtiili_koestus_kuva.description</f>
        <v>0</v>
      </c>
      <c r="HVG207" s="10">
        <f>varoventtiili_koestus_kuva.description</f>
        <v>0</v>
      </c>
      <c r="HVH207" s="10">
        <f>varoventtiili_koestus_kuva.description</f>
        <v>0</v>
      </c>
      <c r="HVI207" s="10">
        <f>varoventtiili_koestus_kuva.description</f>
        <v>0</v>
      </c>
      <c r="HVJ207" s="10">
        <f>varoventtiili_koestus_kuva.description</f>
        <v>0</v>
      </c>
      <c r="HVK207" s="10">
        <f>varoventtiili_koestus_kuva.description</f>
        <v>0</v>
      </c>
      <c r="HVL207" s="10">
        <f>varoventtiili_koestus_kuva.description</f>
        <v>0</v>
      </c>
      <c r="HVM207" s="10">
        <f>varoventtiili_koestus_kuva.description</f>
        <v>0</v>
      </c>
      <c r="HVN207" s="10">
        <f>varoventtiili_koestus_kuva.description</f>
        <v>0</v>
      </c>
      <c r="HVO207" s="10">
        <f>varoventtiili_koestus_kuva.description</f>
        <v>0</v>
      </c>
      <c r="HVP207" s="10">
        <f>varoventtiili_koestus_kuva.description</f>
        <v>0</v>
      </c>
      <c r="HVQ207" s="10">
        <f>varoventtiili_koestus_kuva.description</f>
        <v>0</v>
      </c>
      <c r="HVR207" s="10">
        <f>varoventtiili_koestus_kuva.description</f>
        <v>0</v>
      </c>
      <c r="HVS207" s="10">
        <f>varoventtiili_koestus_kuva.description</f>
        <v>0</v>
      </c>
      <c r="HVT207" s="10">
        <f>varoventtiili_koestus_kuva.description</f>
        <v>0</v>
      </c>
      <c r="HVU207" s="10">
        <f>varoventtiili_koestus_kuva.description</f>
        <v>0</v>
      </c>
      <c r="HVV207" s="10">
        <f>varoventtiili_koestus_kuva.description</f>
        <v>0</v>
      </c>
      <c r="HVW207" s="10">
        <f>varoventtiili_koestus_kuva.description</f>
        <v>0</v>
      </c>
      <c r="HVX207" s="10">
        <f>varoventtiili_koestus_kuva.description</f>
        <v>0</v>
      </c>
      <c r="HVY207" s="10">
        <f>varoventtiili_koestus_kuva.description</f>
        <v>0</v>
      </c>
      <c r="HVZ207" s="10">
        <f>varoventtiili_koestus_kuva.description</f>
        <v>0</v>
      </c>
      <c r="HWA207" s="10">
        <f>varoventtiili_koestus_kuva.description</f>
        <v>0</v>
      </c>
      <c r="HWB207" s="10">
        <f>varoventtiili_koestus_kuva.description</f>
        <v>0</v>
      </c>
      <c r="HWC207" s="10">
        <f>varoventtiili_koestus_kuva.description</f>
        <v>0</v>
      </c>
      <c r="HWD207" s="10">
        <f>varoventtiili_koestus_kuva.description</f>
        <v>0</v>
      </c>
      <c r="HWE207" s="10">
        <f>varoventtiili_koestus_kuva.description</f>
        <v>0</v>
      </c>
      <c r="HWF207" s="10">
        <f>varoventtiili_koestus_kuva.description</f>
        <v>0</v>
      </c>
      <c r="HWG207" s="10">
        <f>varoventtiili_koestus_kuva.description</f>
        <v>0</v>
      </c>
      <c r="HWH207" s="10">
        <f>varoventtiili_koestus_kuva.description</f>
        <v>0</v>
      </c>
      <c r="HWI207" s="10">
        <f>varoventtiili_koestus_kuva.description</f>
        <v>0</v>
      </c>
      <c r="HWJ207" s="10">
        <f>varoventtiili_koestus_kuva.description</f>
        <v>0</v>
      </c>
      <c r="HWK207" s="10">
        <f>varoventtiili_koestus_kuva.description</f>
        <v>0</v>
      </c>
      <c r="HWL207" s="10">
        <f>varoventtiili_koestus_kuva.description</f>
        <v>0</v>
      </c>
      <c r="HWM207" s="10">
        <f>varoventtiili_koestus_kuva.description</f>
        <v>0</v>
      </c>
      <c r="HWN207" s="10">
        <f>varoventtiili_koestus_kuva.description</f>
        <v>0</v>
      </c>
      <c r="HWO207" s="10">
        <f>varoventtiili_koestus_kuva.description</f>
        <v>0</v>
      </c>
      <c r="HWP207" s="10">
        <f>varoventtiili_koestus_kuva.description</f>
        <v>0</v>
      </c>
      <c r="HWQ207" s="10">
        <f>varoventtiili_koestus_kuva.description</f>
        <v>0</v>
      </c>
      <c r="HWR207" s="10">
        <f>varoventtiili_koestus_kuva.description</f>
        <v>0</v>
      </c>
      <c r="HWS207" s="10">
        <f>varoventtiili_koestus_kuva.description</f>
        <v>0</v>
      </c>
      <c r="HWT207" s="10">
        <f>varoventtiili_koestus_kuva.description</f>
        <v>0</v>
      </c>
      <c r="HWU207" s="10">
        <f>varoventtiili_koestus_kuva.description</f>
        <v>0</v>
      </c>
      <c r="HWV207" s="10">
        <f>varoventtiili_koestus_kuva.description</f>
        <v>0</v>
      </c>
      <c r="HWW207" s="10">
        <f>varoventtiili_koestus_kuva.description</f>
        <v>0</v>
      </c>
      <c r="HWX207" s="10">
        <f>varoventtiili_koestus_kuva.description</f>
        <v>0</v>
      </c>
      <c r="HWY207" s="10">
        <f>varoventtiili_koestus_kuva.description</f>
        <v>0</v>
      </c>
      <c r="HWZ207" s="10">
        <f>varoventtiili_koestus_kuva.description</f>
        <v>0</v>
      </c>
      <c r="HXA207" s="10">
        <f>varoventtiili_koestus_kuva.description</f>
        <v>0</v>
      </c>
      <c r="HXB207" s="10">
        <f>varoventtiili_koestus_kuva.description</f>
        <v>0</v>
      </c>
      <c r="HXC207" s="10">
        <f>varoventtiili_koestus_kuva.description</f>
        <v>0</v>
      </c>
      <c r="HXD207" s="10">
        <f>varoventtiili_koestus_kuva.description</f>
        <v>0</v>
      </c>
      <c r="HXE207" s="10">
        <f>varoventtiili_koestus_kuva.description</f>
        <v>0</v>
      </c>
      <c r="HXF207" s="10">
        <f>varoventtiili_koestus_kuva.description</f>
        <v>0</v>
      </c>
      <c r="HXG207" s="10">
        <f>varoventtiili_koestus_kuva.description</f>
        <v>0</v>
      </c>
      <c r="HXH207" s="10">
        <f>varoventtiili_koestus_kuva.description</f>
        <v>0</v>
      </c>
      <c r="HXI207" s="10">
        <f>varoventtiili_koestus_kuva.description</f>
        <v>0</v>
      </c>
      <c r="HXJ207" s="10">
        <f>varoventtiili_koestus_kuva.description</f>
        <v>0</v>
      </c>
      <c r="HXK207" s="10">
        <f>varoventtiili_koestus_kuva.description</f>
        <v>0</v>
      </c>
      <c r="HXL207" s="10">
        <f>varoventtiili_koestus_kuva.description</f>
        <v>0</v>
      </c>
      <c r="HXM207" s="10">
        <f>varoventtiili_koestus_kuva.description</f>
        <v>0</v>
      </c>
      <c r="HXN207" s="10">
        <f>varoventtiili_koestus_kuva.description</f>
        <v>0</v>
      </c>
      <c r="HXO207" s="10">
        <f>varoventtiili_koestus_kuva.description</f>
        <v>0</v>
      </c>
      <c r="HXP207" s="10">
        <f>varoventtiili_koestus_kuva.description</f>
        <v>0</v>
      </c>
      <c r="HXQ207" s="10">
        <f>varoventtiili_koestus_kuva.description</f>
        <v>0</v>
      </c>
      <c r="HXR207" s="10">
        <f>varoventtiili_koestus_kuva.description</f>
        <v>0</v>
      </c>
      <c r="HXS207" s="10">
        <f>varoventtiili_koestus_kuva.description</f>
        <v>0</v>
      </c>
      <c r="HXT207" s="10">
        <f>varoventtiili_koestus_kuva.description</f>
        <v>0</v>
      </c>
      <c r="HXU207" s="10">
        <f>varoventtiili_koestus_kuva.description</f>
        <v>0</v>
      </c>
      <c r="HXV207" s="10">
        <f>varoventtiili_koestus_kuva.description</f>
        <v>0</v>
      </c>
      <c r="HXW207" s="10">
        <f>varoventtiili_koestus_kuva.description</f>
        <v>0</v>
      </c>
      <c r="HXX207" s="10">
        <f>varoventtiili_koestus_kuva.description</f>
        <v>0</v>
      </c>
      <c r="HXY207" s="10">
        <f>varoventtiili_koestus_kuva.description</f>
        <v>0</v>
      </c>
      <c r="HXZ207" s="10">
        <f>varoventtiili_koestus_kuva.description</f>
        <v>0</v>
      </c>
      <c r="HYA207" s="10">
        <f>varoventtiili_koestus_kuva.description</f>
        <v>0</v>
      </c>
      <c r="HYB207" s="10">
        <f>varoventtiili_koestus_kuva.description</f>
        <v>0</v>
      </c>
      <c r="HYC207" s="10">
        <f>varoventtiili_koestus_kuva.description</f>
        <v>0</v>
      </c>
      <c r="HYD207" s="10">
        <f>varoventtiili_koestus_kuva.description</f>
        <v>0</v>
      </c>
      <c r="HYE207" s="10">
        <f>varoventtiili_koestus_kuva.description</f>
        <v>0</v>
      </c>
      <c r="HYF207" s="10">
        <f>varoventtiili_koestus_kuva.description</f>
        <v>0</v>
      </c>
      <c r="HYG207" s="10">
        <f>varoventtiili_koestus_kuva.description</f>
        <v>0</v>
      </c>
      <c r="HYH207" s="10">
        <f>varoventtiili_koestus_kuva.description</f>
        <v>0</v>
      </c>
      <c r="HYI207" s="10">
        <f>varoventtiili_koestus_kuva.description</f>
        <v>0</v>
      </c>
      <c r="HYJ207" s="10">
        <f>varoventtiili_koestus_kuva.description</f>
        <v>0</v>
      </c>
      <c r="HYK207" s="10">
        <f>varoventtiili_koestus_kuva.description</f>
        <v>0</v>
      </c>
      <c r="HYL207" s="10">
        <f>varoventtiili_koestus_kuva.description</f>
        <v>0</v>
      </c>
      <c r="HYM207" s="10">
        <f>varoventtiili_koestus_kuva.description</f>
        <v>0</v>
      </c>
      <c r="HYN207" s="10">
        <f>varoventtiili_koestus_kuva.description</f>
        <v>0</v>
      </c>
      <c r="HYO207" s="10">
        <f>varoventtiili_koestus_kuva.description</f>
        <v>0</v>
      </c>
      <c r="HYP207" s="10">
        <f>varoventtiili_koestus_kuva.description</f>
        <v>0</v>
      </c>
      <c r="HYQ207" s="10">
        <f>varoventtiili_koestus_kuva.description</f>
        <v>0</v>
      </c>
      <c r="HYR207" s="10">
        <f>varoventtiili_koestus_kuva.description</f>
        <v>0</v>
      </c>
      <c r="HYS207" s="10">
        <f>varoventtiili_koestus_kuva.description</f>
        <v>0</v>
      </c>
      <c r="HYT207" s="10">
        <f>varoventtiili_koestus_kuva.description</f>
        <v>0</v>
      </c>
      <c r="HYU207" s="10">
        <f>varoventtiili_koestus_kuva.description</f>
        <v>0</v>
      </c>
      <c r="HYV207" s="10">
        <f>varoventtiili_koestus_kuva.description</f>
        <v>0</v>
      </c>
      <c r="HYW207" s="10">
        <f>varoventtiili_koestus_kuva.description</f>
        <v>0</v>
      </c>
      <c r="HYX207" s="10">
        <f>varoventtiili_koestus_kuva.description</f>
        <v>0</v>
      </c>
      <c r="HYY207" s="10">
        <f>varoventtiili_koestus_kuva.description</f>
        <v>0</v>
      </c>
      <c r="HYZ207" s="10">
        <f>varoventtiili_koestus_kuva.description</f>
        <v>0</v>
      </c>
      <c r="HZA207" s="10">
        <f>varoventtiili_koestus_kuva.description</f>
        <v>0</v>
      </c>
      <c r="HZB207" s="10">
        <f>varoventtiili_koestus_kuva.description</f>
        <v>0</v>
      </c>
      <c r="HZC207" s="10">
        <f>varoventtiili_koestus_kuva.description</f>
        <v>0</v>
      </c>
      <c r="HZD207" s="10">
        <f>varoventtiili_koestus_kuva.description</f>
        <v>0</v>
      </c>
      <c r="HZE207" s="10">
        <f>varoventtiili_koestus_kuva.description</f>
        <v>0</v>
      </c>
      <c r="HZF207" s="10">
        <f>varoventtiili_koestus_kuva.description</f>
        <v>0</v>
      </c>
      <c r="HZG207" s="10">
        <f>varoventtiili_koestus_kuva.description</f>
        <v>0</v>
      </c>
      <c r="HZH207" s="10">
        <f>varoventtiili_koestus_kuva.description</f>
        <v>0</v>
      </c>
      <c r="HZI207" s="10">
        <f>varoventtiili_koestus_kuva.description</f>
        <v>0</v>
      </c>
      <c r="HZJ207" s="10">
        <f>varoventtiili_koestus_kuva.description</f>
        <v>0</v>
      </c>
      <c r="HZK207" s="10">
        <f>varoventtiili_koestus_kuva.description</f>
        <v>0</v>
      </c>
      <c r="HZL207" s="10">
        <f>varoventtiili_koestus_kuva.description</f>
        <v>0</v>
      </c>
      <c r="HZM207" s="10">
        <f>varoventtiili_koestus_kuva.description</f>
        <v>0</v>
      </c>
      <c r="HZN207" s="10">
        <f>varoventtiili_koestus_kuva.description</f>
        <v>0</v>
      </c>
      <c r="HZO207" s="10">
        <f>varoventtiili_koestus_kuva.description</f>
        <v>0</v>
      </c>
      <c r="HZP207" s="10">
        <f>varoventtiili_koestus_kuva.description</f>
        <v>0</v>
      </c>
      <c r="HZQ207" s="10">
        <f>varoventtiili_koestus_kuva.description</f>
        <v>0</v>
      </c>
      <c r="HZR207" s="10">
        <f>varoventtiili_koestus_kuva.description</f>
        <v>0</v>
      </c>
      <c r="HZS207" s="10">
        <f>varoventtiili_koestus_kuva.description</f>
        <v>0</v>
      </c>
      <c r="HZT207" s="10">
        <f>varoventtiili_koestus_kuva.description</f>
        <v>0</v>
      </c>
      <c r="HZU207" s="10">
        <f>varoventtiili_koestus_kuva.description</f>
        <v>0</v>
      </c>
      <c r="HZV207" s="10">
        <f>varoventtiili_koestus_kuva.description</f>
        <v>0</v>
      </c>
      <c r="HZW207" s="10">
        <f>varoventtiili_koestus_kuva.description</f>
        <v>0</v>
      </c>
      <c r="HZX207" s="10">
        <f>varoventtiili_koestus_kuva.description</f>
        <v>0</v>
      </c>
      <c r="HZY207" s="10">
        <f>varoventtiili_koestus_kuva.description</f>
        <v>0</v>
      </c>
      <c r="HZZ207" s="10">
        <f>varoventtiili_koestus_kuva.description</f>
        <v>0</v>
      </c>
      <c r="IAA207" s="10">
        <f>varoventtiili_koestus_kuva.description</f>
        <v>0</v>
      </c>
      <c r="IAB207" s="10">
        <f>varoventtiili_koestus_kuva.description</f>
        <v>0</v>
      </c>
      <c r="IAC207" s="10">
        <f>varoventtiili_koestus_kuva.description</f>
        <v>0</v>
      </c>
      <c r="IAD207" s="10">
        <f>varoventtiili_koestus_kuva.description</f>
        <v>0</v>
      </c>
      <c r="IAE207" s="10">
        <f>varoventtiili_koestus_kuva.description</f>
        <v>0</v>
      </c>
      <c r="IAF207" s="10">
        <f>varoventtiili_koestus_kuva.description</f>
        <v>0</v>
      </c>
      <c r="IAG207" s="10">
        <f>varoventtiili_koestus_kuva.description</f>
        <v>0</v>
      </c>
      <c r="IAH207" s="10">
        <f>varoventtiili_koestus_kuva.description</f>
        <v>0</v>
      </c>
      <c r="IAI207" s="10">
        <f>varoventtiili_koestus_kuva.description</f>
        <v>0</v>
      </c>
      <c r="IAJ207" s="10">
        <f>varoventtiili_koestus_kuva.description</f>
        <v>0</v>
      </c>
      <c r="IAK207" s="10">
        <f>varoventtiili_koestus_kuva.description</f>
        <v>0</v>
      </c>
      <c r="IAL207" s="10">
        <f>varoventtiili_koestus_kuva.description</f>
        <v>0</v>
      </c>
      <c r="IAM207" s="10">
        <f>varoventtiili_koestus_kuva.description</f>
        <v>0</v>
      </c>
      <c r="IAN207" s="10">
        <f>varoventtiili_koestus_kuva.description</f>
        <v>0</v>
      </c>
      <c r="IAO207" s="10">
        <f>varoventtiili_koestus_kuva.description</f>
        <v>0</v>
      </c>
      <c r="IAP207" s="10">
        <f>varoventtiili_koestus_kuva.description</f>
        <v>0</v>
      </c>
      <c r="IAQ207" s="10">
        <f>varoventtiili_koestus_kuva.description</f>
        <v>0</v>
      </c>
      <c r="IAR207" s="10">
        <f>varoventtiili_koestus_kuva.description</f>
        <v>0</v>
      </c>
      <c r="IAS207" s="10">
        <f>varoventtiili_koestus_kuva.description</f>
        <v>0</v>
      </c>
      <c r="IAT207" s="10">
        <f>varoventtiili_koestus_kuva.description</f>
        <v>0</v>
      </c>
      <c r="IAU207" s="10">
        <f>varoventtiili_koestus_kuva.description</f>
        <v>0</v>
      </c>
      <c r="IAV207" s="10">
        <f>varoventtiili_koestus_kuva.description</f>
        <v>0</v>
      </c>
      <c r="IAW207" s="10">
        <f>varoventtiili_koestus_kuva.description</f>
        <v>0</v>
      </c>
      <c r="IAX207" s="10">
        <f>varoventtiili_koestus_kuva.description</f>
        <v>0</v>
      </c>
      <c r="IAY207" s="10">
        <f>varoventtiili_koestus_kuva.description</f>
        <v>0</v>
      </c>
      <c r="IAZ207" s="10">
        <f>varoventtiili_koestus_kuva.description</f>
        <v>0</v>
      </c>
      <c r="IBA207" s="10">
        <f>varoventtiili_koestus_kuva.description</f>
        <v>0</v>
      </c>
      <c r="IBB207" s="10">
        <f>varoventtiili_koestus_kuva.description</f>
        <v>0</v>
      </c>
      <c r="IBC207" s="10">
        <f>varoventtiili_koestus_kuva.description</f>
        <v>0</v>
      </c>
      <c r="IBD207" s="10">
        <f>varoventtiili_koestus_kuva.description</f>
        <v>0</v>
      </c>
      <c r="IBE207" s="10">
        <f>varoventtiili_koestus_kuva.description</f>
        <v>0</v>
      </c>
      <c r="IBF207" s="10">
        <f>varoventtiili_koestus_kuva.description</f>
        <v>0</v>
      </c>
      <c r="IBG207" s="10">
        <f>varoventtiili_koestus_kuva.description</f>
        <v>0</v>
      </c>
      <c r="IBH207" s="10">
        <f>varoventtiili_koestus_kuva.description</f>
        <v>0</v>
      </c>
      <c r="IBI207" s="10">
        <f>varoventtiili_koestus_kuva.description</f>
        <v>0</v>
      </c>
      <c r="IBJ207" s="10">
        <f>varoventtiili_koestus_kuva.description</f>
        <v>0</v>
      </c>
      <c r="IBK207" s="10">
        <f>varoventtiili_koestus_kuva.description</f>
        <v>0</v>
      </c>
      <c r="IBL207" s="10">
        <f>varoventtiili_koestus_kuva.description</f>
        <v>0</v>
      </c>
      <c r="IBM207" s="10">
        <f>varoventtiili_koestus_kuva.description</f>
        <v>0</v>
      </c>
      <c r="IBN207" s="10">
        <f>varoventtiili_koestus_kuva.description</f>
        <v>0</v>
      </c>
      <c r="IBO207" s="10">
        <f>varoventtiili_koestus_kuva.description</f>
        <v>0</v>
      </c>
      <c r="IBP207" s="10">
        <f>varoventtiili_koestus_kuva.description</f>
        <v>0</v>
      </c>
      <c r="IBQ207" s="10">
        <f>varoventtiili_koestus_kuva.description</f>
        <v>0</v>
      </c>
      <c r="IBR207" s="10">
        <f>varoventtiili_koestus_kuva.description</f>
        <v>0</v>
      </c>
      <c r="IBS207" s="10">
        <f>varoventtiili_koestus_kuva.description</f>
        <v>0</v>
      </c>
      <c r="IBT207" s="10">
        <f>varoventtiili_koestus_kuva.description</f>
        <v>0</v>
      </c>
      <c r="IBU207" s="10">
        <f>varoventtiili_koestus_kuva.description</f>
        <v>0</v>
      </c>
      <c r="IBV207" s="10">
        <f>varoventtiili_koestus_kuva.description</f>
        <v>0</v>
      </c>
      <c r="IBW207" s="10">
        <f>varoventtiili_koestus_kuva.description</f>
        <v>0</v>
      </c>
      <c r="IBX207" s="10">
        <f>varoventtiili_koestus_kuva.description</f>
        <v>0</v>
      </c>
      <c r="IBY207" s="10">
        <f>varoventtiili_koestus_kuva.description</f>
        <v>0</v>
      </c>
      <c r="IBZ207" s="10">
        <f>varoventtiili_koestus_kuva.description</f>
        <v>0</v>
      </c>
      <c r="ICA207" s="10">
        <f>varoventtiili_koestus_kuva.description</f>
        <v>0</v>
      </c>
      <c r="ICB207" s="10">
        <f>varoventtiili_koestus_kuva.description</f>
        <v>0</v>
      </c>
      <c r="ICC207" s="10">
        <f>varoventtiili_koestus_kuva.description</f>
        <v>0</v>
      </c>
      <c r="ICD207" s="10">
        <f>varoventtiili_koestus_kuva.description</f>
        <v>0</v>
      </c>
      <c r="ICE207" s="10">
        <f>varoventtiili_koestus_kuva.description</f>
        <v>0</v>
      </c>
      <c r="ICF207" s="10">
        <f>varoventtiili_koestus_kuva.description</f>
        <v>0</v>
      </c>
      <c r="ICG207" s="10">
        <f>varoventtiili_koestus_kuva.description</f>
        <v>0</v>
      </c>
      <c r="ICH207" s="10">
        <f>varoventtiili_koestus_kuva.description</f>
        <v>0</v>
      </c>
      <c r="ICI207" s="10">
        <f>varoventtiili_koestus_kuva.description</f>
        <v>0</v>
      </c>
      <c r="ICJ207" s="10">
        <f>varoventtiili_koestus_kuva.description</f>
        <v>0</v>
      </c>
      <c r="ICK207" s="10">
        <f>varoventtiili_koestus_kuva.description</f>
        <v>0</v>
      </c>
      <c r="ICL207" s="10">
        <f>varoventtiili_koestus_kuva.description</f>
        <v>0</v>
      </c>
      <c r="ICM207" s="10">
        <f>varoventtiili_koestus_kuva.description</f>
        <v>0</v>
      </c>
      <c r="ICN207" s="10">
        <f>varoventtiili_koestus_kuva.description</f>
        <v>0</v>
      </c>
      <c r="ICO207" s="10">
        <f>varoventtiili_koestus_kuva.description</f>
        <v>0</v>
      </c>
      <c r="ICP207" s="10">
        <f>varoventtiili_koestus_kuva.description</f>
        <v>0</v>
      </c>
      <c r="ICQ207" s="10">
        <f>varoventtiili_koestus_kuva.description</f>
        <v>0</v>
      </c>
      <c r="ICR207" s="10">
        <f>varoventtiili_koestus_kuva.description</f>
        <v>0</v>
      </c>
      <c r="ICS207" s="10">
        <f>varoventtiili_koestus_kuva.description</f>
        <v>0</v>
      </c>
      <c r="ICT207" s="10">
        <f>varoventtiili_koestus_kuva.description</f>
        <v>0</v>
      </c>
      <c r="ICU207" s="10">
        <f>varoventtiili_koestus_kuva.description</f>
        <v>0</v>
      </c>
      <c r="ICV207" s="10">
        <f>varoventtiili_koestus_kuva.description</f>
        <v>0</v>
      </c>
      <c r="ICW207" s="10">
        <f>varoventtiili_koestus_kuva.description</f>
        <v>0</v>
      </c>
      <c r="ICX207" s="10">
        <f>varoventtiili_koestus_kuva.description</f>
        <v>0</v>
      </c>
      <c r="ICY207" s="10">
        <f>varoventtiili_koestus_kuva.description</f>
        <v>0</v>
      </c>
      <c r="ICZ207" s="10">
        <f>varoventtiili_koestus_kuva.description</f>
        <v>0</v>
      </c>
      <c r="IDA207" s="10">
        <f>varoventtiili_koestus_kuva.description</f>
        <v>0</v>
      </c>
      <c r="IDB207" s="10">
        <f>varoventtiili_koestus_kuva.description</f>
        <v>0</v>
      </c>
      <c r="IDC207" s="10">
        <f>varoventtiili_koestus_kuva.description</f>
        <v>0</v>
      </c>
      <c r="IDD207" s="10">
        <f>varoventtiili_koestus_kuva.description</f>
        <v>0</v>
      </c>
      <c r="IDE207" s="10">
        <f>varoventtiili_koestus_kuva.description</f>
        <v>0</v>
      </c>
      <c r="IDF207" s="10">
        <f>varoventtiili_koestus_kuva.description</f>
        <v>0</v>
      </c>
      <c r="IDG207" s="10">
        <f>varoventtiili_koestus_kuva.description</f>
        <v>0</v>
      </c>
      <c r="IDH207" s="10">
        <f>varoventtiili_koestus_kuva.description</f>
        <v>0</v>
      </c>
      <c r="IDI207" s="10">
        <f>varoventtiili_koestus_kuva.description</f>
        <v>0</v>
      </c>
      <c r="IDJ207" s="10">
        <f>varoventtiili_koestus_kuva.description</f>
        <v>0</v>
      </c>
      <c r="IDK207" s="10">
        <f>varoventtiili_koestus_kuva.description</f>
        <v>0</v>
      </c>
      <c r="IDL207" s="10">
        <f>varoventtiili_koestus_kuva.description</f>
        <v>0</v>
      </c>
      <c r="IDM207" s="10">
        <f>varoventtiili_koestus_kuva.description</f>
        <v>0</v>
      </c>
      <c r="IDN207" s="10">
        <f>varoventtiili_koestus_kuva.description</f>
        <v>0</v>
      </c>
      <c r="IDO207" s="10">
        <f>varoventtiili_koestus_kuva.description</f>
        <v>0</v>
      </c>
      <c r="IDP207" s="10">
        <f>varoventtiili_koestus_kuva.description</f>
        <v>0</v>
      </c>
      <c r="IDQ207" s="10">
        <f>varoventtiili_koestus_kuva.description</f>
        <v>0</v>
      </c>
      <c r="IDR207" s="10">
        <f>varoventtiili_koestus_kuva.description</f>
        <v>0</v>
      </c>
      <c r="IDS207" s="10">
        <f>varoventtiili_koestus_kuva.description</f>
        <v>0</v>
      </c>
      <c r="IDT207" s="10">
        <f>varoventtiili_koestus_kuva.description</f>
        <v>0</v>
      </c>
      <c r="IDU207" s="10">
        <f>varoventtiili_koestus_kuva.description</f>
        <v>0</v>
      </c>
      <c r="IDV207" s="10">
        <f>varoventtiili_koestus_kuva.description</f>
        <v>0</v>
      </c>
      <c r="IDW207" s="10">
        <f>varoventtiili_koestus_kuva.description</f>
        <v>0</v>
      </c>
      <c r="IDX207" s="10">
        <f>varoventtiili_koestus_kuva.description</f>
        <v>0</v>
      </c>
      <c r="IDY207" s="10">
        <f>varoventtiili_koestus_kuva.description</f>
        <v>0</v>
      </c>
      <c r="IDZ207" s="10">
        <f>varoventtiili_koestus_kuva.description</f>
        <v>0</v>
      </c>
      <c r="IEA207" s="10">
        <f>varoventtiili_koestus_kuva.description</f>
        <v>0</v>
      </c>
      <c r="IEB207" s="10">
        <f>varoventtiili_koestus_kuva.description</f>
        <v>0</v>
      </c>
      <c r="IEC207" s="10">
        <f>varoventtiili_koestus_kuva.description</f>
        <v>0</v>
      </c>
      <c r="IED207" s="10">
        <f>varoventtiili_koestus_kuva.description</f>
        <v>0</v>
      </c>
      <c r="IEE207" s="10">
        <f>varoventtiili_koestus_kuva.description</f>
        <v>0</v>
      </c>
      <c r="IEF207" s="10">
        <f>varoventtiili_koestus_kuva.description</f>
        <v>0</v>
      </c>
      <c r="IEG207" s="10">
        <f>varoventtiili_koestus_kuva.description</f>
        <v>0</v>
      </c>
      <c r="IEH207" s="10">
        <f>varoventtiili_koestus_kuva.description</f>
        <v>0</v>
      </c>
      <c r="IEI207" s="10">
        <f>varoventtiili_koestus_kuva.description</f>
        <v>0</v>
      </c>
      <c r="IEJ207" s="10">
        <f>varoventtiili_koestus_kuva.description</f>
        <v>0</v>
      </c>
      <c r="IEK207" s="10">
        <f>varoventtiili_koestus_kuva.description</f>
        <v>0</v>
      </c>
      <c r="IEL207" s="10">
        <f>varoventtiili_koestus_kuva.description</f>
        <v>0</v>
      </c>
      <c r="IEM207" s="10">
        <f>varoventtiili_koestus_kuva.description</f>
        <v>0</v>
      </c>
      <c r="IEN207" s="10">
        <f>varoventtiili_koestus_kuva.description</f>
        <v>0</v>
      </c>
      <c r="IEO207" s="10">
        <f>varoventtiili_koestus_kuva.description</f>
        <v>0</v>
      </c>
      <c r="IEP207" s="10">
        <f>varoventtiili_koestus_kuva.description</f>
        <v>0</v>
      </c>
      <c r="IEQ207" s="10">
        <f>varoventtiili_koestus_kuva.description</f>
        <v>0</v>
      </c>
      <c r="IER207" s="10">
        <f>varoventtiili_koestus_kuva.description</f>
        <v>0</v>
      </c>
      <c r="IES207" s="10">
        <f>varoventtiili_koestus_kuva.description</f>
        <v>0</v>
      </c>
      <c r="IET207" s="10">
        <f>varoventtiili_koestus_kuva.description</f>
        <v>0</v>
      </c>
      <c r="IEU207" s="10">
        <f>varoventtiili_koestus_kuva.description</f>
        <v>0</v>
      </c>
      <c r="IEV207" s="10">
        <f>varoventtiili_koestus_kuva.description</f>
        <v>0</v>
      </c>
      <c r="IEW207" s="10">
        <f>varoventtiili_koestus_kuva.description</f>
        <v>0</v>
      </c>
      <c r="IEX207" s="10">
        <f>varoventtiili_koestus_kuva.description</f>
        <v>0</v>
      </c>
      <c r="IEY207" s="10">
        <f>varoventtiili_koestus_kuva.description</f>
        <v>0</v>
      </c>
      <c r="IEZ207" s="10">
        <f>varoventtiili_koestus_kuva.description</f>
        <v>0</v>
      </c>
      <c r="IFA207" s="10">
        <f>varoventtiili_koestus_kuva.description</f>
        <v>0</v>
      </c>
      <c r="IFB207" s="10">
        <f>varoventtiili_koestus_kuva.description</f>
        <v>0</v>
      </c>
      <c r="IFC207" s="10">
        <f>varoventtiili_koestus_kuva.description</f>
        <v>0</v>
      </c>
      <c r="IFD207" s="10">
        <f>varoventtiili_koestus_kuva.description</f>
        <v>0</v>
      </c>
      <c r="IFE207" s="10">
        <f>varoventtiili_koestus_kuva.description</f>
        <v>0</v>
      </c>
      <c r="IFF207" s="10">
        <f>varoventtiili_koestus_kuva.description</f>
        <v>0</v>
      </c>
      <c r="IFG207" s="10">
        <f>varoventtiili_koestus_kuva.description</f>
        <v>0</v>
      </c>
      <c r="IFH207" s="10">
        <f>varoventtiili_koestus_kuva.description</f>
        <v>0</v>
      </c>
      <c r="IFI207" s="10">
        <f>varoventtiili_koestus_kuva.description</f>
        <v>0</v>
      </c>
      <c r="IFJ207" s="10">
        <f>varoventtiili_koestus_kuva.description</f>
        <v>0</v>
      </c>
      <c r="IFK207" s="10">
        <f>varoventtiili_koestus_kuva.description</f>
        <v>0</v>
      </c>
      <c r="IFL207" s="10">
        <f>varoventtiili_koestus_kuva.description</f>
        <v>0</v>
      </c>
      <c r="IFM207" s="10">
        <f>varoventtiili_koestus_kuva.description</f>
        <v>0</v>
      </c>
      <c r="IFN207" s="10">
        <f>varoventtiili_koestus_kuva.description</f>
        <v>0</v>
      </c>
      <c r="IFO207" s="10">
        <f>varoventtiili_koestus_kuva.description</f>
        <v>0</v>
      </c>
      <c r="IFP207" s="10">
        <f>varoventtiili_koestus_kuva.description</f>
        <v>0</v>
      </c>
      <c r="IFQ207" s="10">
        <f>varoventtiili_koestus_kuva.description</f>
        <v>0</v>
      </c>
      <c r="IFR207" s="10">
        <f>varoventtiili_koestus_kuva.description</f>
        <v>0</v>
      </c>
      <c r="IFS207" s="10">
        <f>varoventtiili_koestus_kuva.description</f>
        <v>0</v>
      </c>
      <c r="IFT207" s="10">
        <f>varoventtiili_koestus_kuva.description</f>
        <v>0</v>
      </c>
      <c r="IFU207" s="10">
        <f>varoventtiili_koestus_kuva.description</f>
        <v>0</v>
      </c>
      <c r="IFV207" s="10">
        <f>varoventtiili_koestus_kuva.description</f>
        <v>0</v>
      </c>
      <c r="IFW207" s="10">
        <f>varoventtiili_koestus_kuva.description</f>
        <v>0</v>
      </c>
      <c r="IFX207" s="10">
        <f>varoventtiili_koestus_kuva.description</f>
        <v>0</v>
      </c>
      <c r="IFY207" s="10">
        <f>varoventtiili_koestus_kuva.description</f>
        <v>0</v>
      </c>
      <c r="IFZ207" s="10">
        <f>varoventtiili_koestus_kuva.description</f>
        <v>0</v>
      </c>
      <c r="IGA207" s="10">
        <f>varoventtiili_koestus_kuva.description</f>
        <v>0</v>
      </c>
      <c r="IGB207" s="10">
        <f>varoventtiili_koestus_kuva.description</f>
        <v>0</v>
      </c>
      <c r="IGC207" s="10">
        <f>varoventtiili_koestus_kuva.description</f>
        <v>0</v>
      </c>
      <c r="IGD207" s="10">
        <f>varoventtiili_koestus_kuva.description</f>
        <v>0</v>
      </c>
      <c r="IGE207" s="10">
        <f>varoventtiili_koestus_kuva.description</f>
        <v>0</v>
      </c>
      <c r="IGF207" s="10">
        <f>varoventtiili_koestus_kuva.description</f>
        <v>0</v>
      </c>
      <c r="IGG207" s="10">
        <f>varoventtiili_koestus_kuva.description</f>
        <v>0</v>
      </c>
      <c r="IGH207" s="10">
        <f>varoventtiili_koestus_kuva.description</f>
        <v>0</v>
      </c>
      <c r="IGI207" s="10">
        <f>varoventtiili_koestus_kuva.description</f>
        <v>0</v>
      </c>
      <c r="IGJ207" s="10">
        <f>varoventtiili_koestus_kuva.description</f>
        <v>0</v>
      </c>
      <c r="IGK207" s="10">
        <f>varoventtiili_koestus_kuva.description</f>
        <v>0</v>
      </c>
      <c r="IGL207" s="10">
        <f>varoventtiili_koestus_kuva.description</f>
        <v>0</v>
      </c>
      <c r="IGM207" s="10">
        <f>varoventtiili_koestus_kuva.description</f>
        <v>0</v>
      </c>
      <c r="IGN207" s="10">
        <f>varoventtiili_koestus_kuva.description</f>
        <v>0</v>
      </c>
      <c r="IGO207" s="10">
        <f>varoventtiili_koestus_kuva.description</f>
        <v>0</v>
      </c>
      <c r="IGP207" s="10">
        <f>varoventtiili_koestus_kuva.description</f>
        <v>0</v>
      </c>
      <c r="IGQ207" s="10">
        <f>varoventtiili_koestus_kuva.description</f>
        <v>0</v>
      </c>
      <c r="IGR207" s="10">
        <f>varoventtiili_koestus_kuva.description</f>
        <v>0</v>
      </c>
      <c r="IGS207" s="10">
        <f>varoventtiili_koestus_kuva.description</f>
        <v>0</v>
      </c>
      <c r="IGT207" s="10">
        <f>varoventtiili_koestus_kuva.description</f>
        <v>0</v>
      </c>
      <c r="IGU207" s="10">
        <f>varoventtiili_koestus_kuva.description</f>
        <v>0</v>
      </c>
      <c r="IGV207" s="10">
        <f>varoventtiili_koestus_kuva.description</f>
        <v>0</v>
      </c>
      <c r="IGW207" s="10">
        <f>varoventtiili_koestus_kuva.description</f>
        <v>0</v>
      </c>
      <c r="IGX207" s="10">
        <f>varoventtiili_koestus_kuva.description</f>
        <v>0</v>
      </c>
      <c r="IGY207" s="10">
        <f>varoventtiili_koestus_kuva.description</f>
        <v>0</v>
      </c>
      <c r="IGZ207" s="10">
        <f>varoventtiili_koestus_kuva.description</f>
        <v>0</v>
      </c>
      <c r="IHA207" s="10">
        <f>varoventtiili_koestus_kuva.description</f>
        <v>0</v>
      </c>
      <c r="IHB207" s="10">
        <f>varoventtiili_koestus_kuva.description</f>
        <v>0</v>
      </c>
      <c r="IHC207" s="10">
        <f>varoventtiili_koestus_kuva.description</f>
        <v>0</v>
      </c>
      <c r="IHD207" s="10">
        <f>varoventtiili_koestus_kuva.description</f>
        <v>0</v>
      </c>
      <c r="IHE207" s="10">
        <f>varoventtiili_koestus_kuva.description</f>
        <v>0</v>
      </c>
      <c r="IHF207" s="10">
        <f>varoventtiili_koestus_kuva.description</f>
        <v>0</v>
      </c>
      <c r="IHG207" s="10">
        <f>varoventtiili_koestus_kuva.description</f>
        <v>0</v>
      </c>
      <c r="IHH207" s="10">
        <f>varoventtiili_koestus_kuva.description</f>
        <v>0</v>
      </c>
      <c r="IHI207" s="10">
        <f>varoventtiili_koestus_kuva.description</f>
        <v>0</v>
      </c>
      <c r="IHJ207" s="10">
        <f>varoventtiili_koestus_kuva.description</f>
        <v>0</v>
      </c>
      <c r="IHK207" s="10">
        <f>varoventtiili_koestus_kuva.description</f>
        <v>0</v>
      </c>
      <c r="IHL207" s="10">
        <f>varoventtiili_koestus_kuva.description</f>
        <v>0</v>
      </c>
      <c r="IHM207" s="10">
        <f>varoventtiili_koestus_kuva.description</f>
        <v>0</v>
      </c>
      <c r="IHN207" s="10">
        <f>varoventtiili_koestus_kuva.description</f>
        <v>0</v>
      </c>
      <c r="IHO207" s="10">
        <f>varoventtiili_koestus_kuva.description</f>
        <v>0</v>
      </c>
      <c r="IHP207" s="10">
        <f>varoventtiili_koestus_kuva.description</f>
        <v>0</v>
      </c>
      <c r="IHQ207" s="10">
        <f>varoventtiili_koestus_kuva.description</f>
        <v>0</v>
      </c>
      <c r="IHR207" s="10">
        <f>varoventtiili_koestus_kuva.description</f>
        <v>0</v>
      </c>
      <c r="IHS207" s="10">
        <f>varoventtiili_koestus_kuva.description</f>
        <v>0</v>
      </c>
      <c r="IHT207" s="10">
        <f>varoventtiili_koestus_kuva.description</f>
        <v>0</v>
      </c>
      <c r="IHU207" s="10">
        <f>varoventtiili_koestus_kuva.description</f>
        <v>0</v>
      </c>
      <c r="IHV207" s="10">
        <f>varoventtiili_koestus_kuva.description</f>
        <v>0</v>
      </c>
      <c r="IHW207" s="10">
        <f>varoventtiili_koestus_kuva.description</f>
        <v>0</v>
      </c>
      <c r="IHX207" s="10">
        <f>varoventtiili_koestus_kuva.description</f>
        <v>0</v>
      </c>
      <c r="IHY207" s="10">
        <f>varoventtiili_koestus_kuva.description</f>
        <v>0</v>
      </c>
      <c r="IHZ207" s="10">
        <f>varoventtiili_koestus_kuva.description</f>
        <v>0</v>
      </c>
      <c r="IIA207" s="10">
        <f>varoventtiili_koestus_kuva.description</f>
        <v>0</v>
      </c>
      <c r="IIB207" s="10">
        <f>varoventtiili_koestus_kuva.description</f>
        <v>0</v>
      </c>
      <c r="IIC207" s="10">
        <f>varoventtiili_koestus_kuva.description</f>
        <v>0</v>
      </c>
      <c r="IID207" s="10">
        <f>varoventtiili_koestus_kuva.description</f>
        <v>0</v>
      </c>
      <c r="IIE207" s="10">
        <f>varoventtiili_koestus_kuva.description</f>
        <v>0</v>
      </c>
      <c r="IIF207" s="10">
        <f>varoventtiili_koestus_kuva.description</f>
        <v>0</v>
      </c>
      <c r="IIG207" s="10">
        <f>varoventtiili_koestus_kuva.description</f>
        <v>0</v>
      </c>
      <c r="IIH207" s="10">
        <f>varoventtiili_koestus_kuva.description</f>
        <v>0</v>
      </c>
      <c r="III207" s="10">
        <f>varoventtiili_koestus_kuva.description</f>
        <v>0</v>
      </c>
      <c r="IIJ207" s="10">
        <f>varoventtiili_koestus_kuva.description</f>
        <v>0</v>
      </c>
      <c r="IIK207" s="10">
        <f>varoventtiili_koestus_kuva.description</f>
        <v>0</v>
      </c>
      <c r="IIL207" s="10">
        <f>varoventtiili_koestus_kuva.description</f>
        <v>0</v>
      </c>
      <c r="IIM207" s="10">
        <f>varoventtiili_koestus_kuva.description</f>
        <v>0</v>
      </c>
      <c r="IIN207" s="10">
        <f>varoventtiili_koestus_kuva.description</f>
        <v>0</v>
      </c>
      <c r="IIO207" s="10">
        <f>varoventtiili_koestus_kuva.description</f>
        <v>0</v>
      </c>
      <c r="IIP207" s="10">
        <f>varoventtiili_koestus_kuva.description</f>
        <v>0</v>
      </c>
      <c r="IIQ207" s="10">
        <f>varoventtiili_koestus_kuva.description</f>
        <v>0</v>
      </c>
      <c r="IIR207" s="10">
        <f>varoventtiili_koestus_kuva.description</f>
        <v>0</v>
      </c>
      <c r="IIS207" s="10">
        <f>varoventtiili_koestus_kuva.description</f>
        <v>0</v>
      </c>
      <c r="IIT207" s="10">
        <f>varoventtiili_koestus_kuva.description</f>
        <v>0</v>
      </c>
      <c r="IIU207" s="10">
        <f>varoventtiili_koestus_kuva.description</f>
        <v>0</v>
      </c>
      <c r="IIV207" s="10">
        <f>varoventtiili_koestus_kuva.description</f>
        <v>0</v>
      </c>
      <c r="IIW207" s="10">
        <f>varoventtiili_koestus_kuva.description</f>
        <v>0</v>
      </c>
      <c r="IIX207" s="10">
        <f>varoventtiili_koestus_kuva.description</f>
        <v>0</v>
      </c>
      <c r="IIY207" s="10">
        <f>varoventtiili_koestus_kuva.description</f>
        <v>0</v>
      </c>
      <c r="IIZ207" s="10">
        <f>varoventtiili_koestus_kuva.description</f>
        <v>0</v>
      </c>
      <c r="IJA207" s="10">
        <f>varoventtiili_koestus_kuva.description</f>
        <v>0</v>
      </c>
      <c r="IJB207" s="10">
        <f>varoventtiili_koestus_kuva.description</f>
        <v>0</v>
      </c>
      <c r="IJC207" s="10">
        <f>varoventtiili_koestus_kuva.description</f>
        <v>0</v>
      </c>
      <c r="IJD207" s="10">
        <f>varoventtiili_koestus_kuva.description</f>
        <v>0</v>
      </c>
      <c r="IJE207" s="10">
        <f>varoventtiili_koestus_kuva.description</f>
        <v>0</v>
      </c>
      <c r="IJF207" s="10">
        <f>varoventtiili_koestus_kuva.description</f>
        <v>0</v>
      </c>
      <c r="IJG207" s="10">
        <f>varoventtiili_koestus_kuva.description</f>
        <v>0</v>
      </c>
      <c r="IJH207" s="10">
        <f>varoventtiili_koestus_kuva.description</f>
        <v>0</v>
      </c>
      <c r="IJI207" s="10">
        <f>varoventtiili_koestus_kuva.description</f>
        <v>0</v>
      </c>
      <c r="IJJ207" s="10">
        <f>varoventtiili_koestus_kuva.description</f>
        <v>0</v>
      </c>
      <c r="IJK207" s="10">
        <f>varoventtiili_koestus_kuva.description</f>
        <v>0</v>
      </c>
      <c r="IJL207" s="10">
        <f>varoventtiili_koestus_kuva.description</f>
        <v>0</v>
      </c>
      <c r="IJM207" s="10">
        <f>varoventtiili_koestus_kuva.description</f>
        <v>0</v>
      </c>
      <c r="IJN207" s="10">
        <f>varoventtiili_koestus_kuva.description</f>
        <v>0</v>
      </c>
      <c r="IJO207" s="10">
        <f>varoventtiili_koestus_kuva.description</f>
        <v>0</v>
      </c>
      <c r="IJP207" s="10">
        <f>varoventtiili_koestus_kuva.description</f>
        <v>0</v>
      </c>
      <c r="IJQ207" s="10">
        <f>varoventtiili_koestus_kuva.description</f>
        <v>0</v>
      </c>
      <c r="IJR207" s="10">
        <f>varoventtiili_koestus_kuva.description</f>
        <v>0</v>
      </c>
      <c r="IJS207" s="10">
        <f>varoventtiili_koestus_kuva.description</f>
        <v>0</v>
      </c>
      <c r="IJT207" s="10">
        <f>varoventtiili_koestus_kuva.description</f>
        <v>0</v>
      </c>
      <c r="IJU207" s="10">
        <f>varoventtiili_koestus_kuva.description</f>
        <v>0</v>
      </c>
      <c r="IJV207" s="10">
        <f>varoventtiili_koestus_kuva.description</f>
        <v>0</v>
      </c>
      <c r="IJW207" s="10">
        <f>varoventtiili_koestus_kuva.description</f>
        <v>0</v>
      </c>
      <c r="IJX207" s="10">
        <f>varoventtiili_koestus_kuva.description</f>
        <v>0</v>
      </c>
      <c r="IJY207" s="10">
        <f>varoventtiili_koestus_kuva.description</f>
        <v>0</v>
      </c>
      <c r="IJZ207" s="10">
        <f>varoventtiili_koestus_kuva.description</f>
        <v>0</v>
      </c>
      <c r="IKA207" s="10">
        <f>varoventtiili_koestus_kuva.description</f>
        <v>0</v>
      </c>
      <c r="IKB207" s="10">
        <f>varoventtiili_koestus_kuva.description</f>
        <v>0</v>
      </c>
      <c r="IKC207" s="10">
        <f>varoventtiili_koestus_kuva.description</f>
        <v>0</v>
      </c>
      <c r="IKD207" s="10">
        <f>varoventtiili_koestus_kuva.description</f>
        <v>0</v>
      </c>
      <c r="IKE207" s="10">
        <f>varoventtiili_koestus_kuva.description</f>
        <v>0</v>
      </c>
      <c r="IKF207" s="10">
        <f>varoventtiili_koestus_kuva.description</f>
        <v>0</v>
      </c>
      <c r="IKG207" s="10">
        <f>varoventtiili_koestus_kuva.description</f>
        <v>0</v>
      </c>
      <c r="IKH207" s="10">
        <f>varoventtiili_koestus_kuva.description</f>
        <v>0</v>
      </c>
      <c r="IKI207" s="10">
        <f>varoventtiili_koestus_kuva.description</f>
        <v>0</v>
      </c>
      <c r="IKJ207" s="10">
        <f>varoventtiili_koestus_kuva.description</f>
        <v>0</v>
      </c>
      <c r="IKK207" s="10">
        <f>varoventtiili_koestus_kuva.description</f>
        <v>0</v>
      </c>
      <c r="IKL207" s="10">
        <f>varoventtiili_koestus_kuva.description</f>
        <v>0</v>
      </c>
      <c r="IKM207" s="10">
        <f>varoventtiili_koestus_kuva.description</f>
        <v>0</v>
      </c>
      <c r="IKN207" s="10">
        <f>varoventtiili_koestus_kuva.description</f>
        <v>0</v>
      </c>
      <c r="IKO207" s="10">
        <f>varoventtiili_koestus_kuva.description</f>
        <v>0</v>
      </c>
      <c r="IKP207" s="10">
        <f>varoventtiili_koestus_kuva.description</f>
        <v>0</v>
      </c>
      <c r="IKQ207" s="10">
        <f>varoventtiili_koestus_kuva.description</f>
        <v>0</v>
      </c>
      <c r="IKR207" s="10">
        <f>varoventtiili_koestus_kuva.description</f>
        <v>0</v>
      </c>
      <c r="IKS207" s="10">
        <f>varoventtiili_koestus_kuva.description</f>
        <v>0</v>
      </c>
      <c r="IKT207" s="10">
        <f>varoventtiili_koestus_kuva.description</f>
        <v>0</v>
      </c>
      <c r="IKU207" s="10">
        <f>varoventtiili_koestus_kuva.description</f>
        <v>0</v>
      </c>
      <c r="IKV207" s="10">
        <f>varoventtiili_koestus_kuva.description</f>
        <v>0</v>
      </c>
      <c r="IKW207" s="10">
        <f>varoventtiili_koestus_kuva.description</f>
        <v>0</v>
      </c>
      <c r="IKX207" s="10">
        <f>varoventtiili_koestus_kuva.description</f>
        <v>0</v>
      </c>
      <c r="IKY207" s="10">
        <f>varoventtiili_koestus_kuva.description</f>
        <v>0</v>
      </c>
      <c r="IKZ207" s="10">
        <f>varoventtiili_koestus_kuva.description</f>
        <v>0</v>
      </c>
      <c r="ILA207" s="10">
        <f>varoventtiili_koestus_kuva.description</f>
        <v>0</v>
      </c>
      <c r="ILB207" s="10">
        <f>varoventtiili_koestus_kuva.description</f>
        <v>0</v>
      </c>
      <c r="ILC207" s="10">
        <f>varoventtiili_koestus_kuva.description</f>
        <v>0</v>
      </c>
      <c r="ILD207" s="10">
        <f>varoventtiili_koestus_kuva.description</f>
        <v>0</v>
      </c>
      <c r="ILE207" s="10">
        <f>varoventtiili_koestus_kuva.description</f>
        <v>0</v>
      </c>
      <c r="ILF207" s="10">
        <f>varoventtiili_koestus_kuva.description</f>
        <v>0</v>
      </c>
      <c r="ILG207" s="10">
        <f>varoventtiili_koestus_kuva.description</f>
        <v>0</v>
      </c>
      <c r="ILH207" s="10">
        <f>varoventtiili_koestus_kuva.description</f>
        <v>0</v>
      </c>
      <c r="ILI207" s="10">
        <f>varoventtiili_koestus_kuva.description</f>
        <v>0</v>
      </c>
      <c r="ILJ207" s="10">
        <f>varoventtiili_koestus_kuva.description</f>
        <v>0</v>
      </c>
      <c r="ILK207" s="10">
        <f>varoventtiili_koestus_kuva.description</f>
        <v>0</v>
      </c>
      <c r="ILL207" s="10">
        <f>varoventtiili_koestus_kuva.description</f>
        <v>0</v>
      </c>
      <c r="ILM207" s="10">
        <f>varoventtiili_koestus_kuva.description</f>
        <v>0</v>
      </c>
      <c r="ILN207" s="10">
        <f>varoventtiili_koestus_kuva.description</f>
        <v>0</v>
      </c>
      <c r="ILO207" s="10">
        <f>varoventtiili_koestus_kuva.description</f>
        <v>0</v>
      </c>
      <c r="ILP207" s="10">
        <f>varoventtiili_koestus_kuva.description</f>
        <v>0</v>
      </c>
      <c r="ILQ207" s="10">
        <f>varoventtiili_koestus_kuva.description</f>
        <v>0</v>
      </c>
      <c r="ILR207" s="10">
        <f>varoventtiili_koestus_kuva.description</f>
        <v>0</v>
      </c>
      <c r="ILS207" s="10">
        <f>varoventtiili_koestus_kuva.description</f>
        <v>0</v>
      </c>
      <c r="ILT207" s="10">
        <f>varoventtiili_koestus_kuva.description</f>
        <v>0</v>
      </c>
      <c r="ILU207" s="10">
        <f>varoventtiili_koestus_kuva.description</f>
        <v>0</v>
      </c>
      <c r="ILV207" s="10">
        <f>varoventtiili_koestus_kuva.description</f>
        <v>0</v>
      </c>
      <c r="ILW207" s="10">
        <f>varoventtiili_koestus_kuva.description</f>
        <v>0</v>
      </c>
      <c r="ILX207" s="10">
        <f>varoventtiili_koestus_kuva.description</f>
        <v>0</v>
      </c>
      <c r="ILY207" s="10">
        <f>varoventtiili_koestus_kuva.description</f>
        <v>0</v>
      </c>
      <c r="ILZ207" s="10">
        <f>varoventtiili_koestus_kuva.description</f>
        <v>0</v>
      </c>
      <c r="IMA207" s="10">
        <f>varoventtiili_koestus_kuva.description</f>
        <v>0</v>
      </c>
      <c r="IMB207" s="10">
        <f>varoventtiili_koestus_kuva.description</f>
        <v>0</v>
      </c>
      <c r="IMC207" s="10">
        <f>varoventtiili_koestus_kuva.description</f>
        <v>0</v>
      </c>
      <c r="IMD207" s="10">
        <f>varoventtiili_koestus_kuva.description</f>
        <v>0</v>
      </c>
      <c r="IME207" s="10">
        <f>varoventtiili_koestus_kuva.description</f>
        <v>0</v>
      </c>
      <c r="IMF207" s="10">
        <f>varoventtiili_koestus_kuva.description</f>
        <v>0</v>
      </c>
      <c r="IMG207" s="10">
        <f>varoventtiili_koestus_kuva.description</f>
        <v>0</v>
      </c>
      <c r="IMH207" s="10">
        <f>varoventtiili_koestus_kuva.description</f>
        <v>0</v>
      </c>
      <c r="IMI207" s="10">
        <f>varoventtiili_koestus_kuva.description</f>
        <v>0</v>
      </c>
      <c r="IMJ207" s="10">
        <f>varoventtiili_koestus_kuva.description</f>
        <v>0</v>
      </c>
      <c r="IMK207" s="10">
        <f>varoventtiili_koestus_kuva.description</f>
        <v>0</v>
      </c>
      <c r="IML207" s="10">
        <f>varoventtiili_koestus_kuva.description</f>
        <v>0</v>
      </c>
      <c r="IMM207" s="10">
        <f>varoventtiili_koestus_kuva.description</f>
        <v>0</v>
      </c>
      <c r="IMN207" s="10">
        <f>varoventtiili_koestus_kuva.description</f>
        <v>0</v>
      </c>
      <c r="IMO207" s="10">
        <f>varoventtiili_koestus_kuva.description</f>
        <v>0</v>
      </c>
      <c r="IMP207" s="10">
        <f>varoventtiili_koestus_kuva.description</f>
        <v>0</v>
      </c>
      <c r="IMQ207" s="10">
        <f>varoventtiili_koestus_kuva.description</f>
        <v>0</v>
      </c>
      <c r="IMR207" s="10">
        <f>varoventtiili_koestus_kuva.description</f>
        <v>0</v>
      </c>
      <c r="IMS207" s="10">
        <f>varoventtiili_koestus_kuva.description</f>
        <v>0</v>
      </c>
      <c r="IMT207" s="10">
        <f>varoventtiili_koestus_kuva.description</f>
        <v>0</v>
      </c>
      <c r="IMU207" s="10">
        <f>varoventtiili_koestus_kuva.description</f>
        <v>0</v>
      </c>
      <c r="IMV207" s="10">
        <f>varoventtiili_koestus_kuva.description</f>
        <v>0</v>
      </c>
      <c r="IMW207" s="10">
        <f>varoventtiili_koestus_kuva.description</f>
        <v>0</v>
      </c>
      <c r="IMX207" s="10">
        <f>varoventtiili_koestus_kuva.description</f>
        <v>0</v>
      </c>
      <c r="IMY207" s="10">
        <f>varoventtiili_koestus_kuva.description</f>
        <v>0</v>
      </c>
      <c r="IMZ207" s="10">
        <f>varoventtiili_koestus_kuva.description</f>
        <v>0</v>
      </c>
      <c r="INA207" s="10">
        <f>varoventtiili_koestus_kuva.description</f>
        <v>0</v>
      </c>
      <c r="INB207" s="10">
        <f>varoventtiili_koestus_kuva.description</f>
        <v>0</v>
      </c>
      <c r="INC207" s="10">
        <f>varoventtiili_koestus_kuva.description</f>
        <v>0</v>
      </c>
      <c r="IND207" s="10">
        <f>varoventtiili_koestus_kuva.description</f>
        <v>0</v>
      </c>
      <c r="INE207" s="10">
        <f>varoventtiili_koestus_kuva.description</f>
        <v>0</v>
      </c>
      <c r="INF207" s="10">
        <f>varoventtiili_koestus_kuva.description</f>
        <v>0</v>
      </c>
      <c r="ING207" s="10">
        <f>varoventtiili_koestus_kuva.description</f>
        <v>0</v>
      </c>
      <c r="INH207" s="10">
        <f>varoventtiili_koestus_kuva.description</f>
        <v>0</v>
      </c>
      <c r="INI207" s="10">
        <f>varoventtiili_koestus_kuva.description</f>
        <v>0</v>
      </c>
      <c r="INJ207" s="10">
        <f>varoventtiili_koestus_kuva.description</f>
        <v>0</v>
      </c>
      <c r="INK207" s="10">
        <f>varoventtiili_koestus_kuva.description</f>
        <v>0</v>
      </c>
      <c r="INL207" s="10">
        <f>varoventtiili_koestus_kuva.description</f>
        <v>0</v>
      </c>
      <c r="INM207" s="10">
        <f>varoventtiili_koestus_kuva.description</f>
        <v>0</v>
      </c>
      <c r="INN207" s="10">
        <f>varoventtiili_koestus_kuva.description</f>
        <v>0</v>
      </c>
      <c r="INO207" s="10">
        <f>varoventtiili_koestus_kuva.description</f>
        <v>0</v>
      </c>
      <c r="INP207" s="10">
        <f>varoventtiili_koestus_kuva.description</f>
        <v>0</v>
      </c>
      <c r="INQ207" s="10">
        <f>varoventtiili_koestus_kuva.description</f>
        <v>0</v>
      </c>
      <c r="INR207" s="10">
        <f>varoventtiili_koestus_kuva.description</f>
        <v>0</v>
      </c>
      <c r="INS207" s="10">
        <f>varoventtiili_koestus_kuva.description</f>
        <v>0</v>
      </c>
      <c r="INT207" s="10">
        <f>varoventtiili_koestus_kuva.description</f>
        <v>0</v>
      </c>
      <c r="INU207" s="10">
        <f>varoventtiili_koestus_kuva.description</f>
        <v>0</v>
      </c>
      <c r="INV207" s="10">
        <f>varoventtiili_koestus_kuva.description</f>
        <v>0</v>
      </c>
      <c r="INW207" s="10">
        <f>varoventtiili_koestus_kuva.description</f>
        <v>0</v>
      </c>
      <c r="INX207" s="10">
        <f>varoventtiili_koestus_kuva.description</f>
        <v>0</v>
      </c>
      <c r="INY207" s="10">
        <f>varoventtiili_koestus_kuva.description</f>
        <v>0</v>
      </c>
      <c r="INZ207" s="10">
        <f>varoventtiili_koestus_kuva.description</f>
        <v>0</v>
      </c>
      <c r="IOA207" s="10">
        <f>varoventtiili_koestus_kuva.description</f>
        <v>0</v>
      </c>
      <c r="IOB207" s="10">
        <f>varoventtiili_koestus_kuva.description</f>
        <v>0</v>
      </c>
      <c r="IOC207" s="10">
        <f>varoventtiili_koestus_kuva.description</f>
        <v>0</v>
      </c>
      <c r="IOD207" s="10">
        <f>varoventtiili_koestus_kuva.description</f>
        <v>0</v>
      </c>
      <c r="IOE207" s="10">
        <f>varoventtiili_koestus_kuva.description</f>
        <v>0</v>
      </c>
      <c r="IOF207" s="10">
        <f>varoventtiili_koestus_kuva.description</f>
        <v>0</v>
      </c>
      <c r="IOG207" s="10">
        <f>varoventtiili_koestus_kuva.description</f>
        <v>0</v>
      </c>
      <c r="IOH207" s="10">
        <f>varoventtiili_koestus_kuva.description</f>
        <v>0</v>
      </c>
      <c r="IOI207" s="10">
        <f>varoventtiili_koestus_kuva.description</f>
        <v>0</v>
      </c>
      <c r="IOJ207" s="10">
        <f>varoventtiili_koestus_kuva.description</f>
        <v>0</v>
      </c>
      <c r="IOK207" s="10">
        <f>varoventtiili_koestus_kuva.description</f>
        <v>0</v>
      </c>
      <c r="IOL207" s="10">
        <f>varoventtiili_koestus_kuva.description</f>
        <v>0</v>
      </c>
      <c r="IOM207" s="10">
        <f>varoventtiili_koestus_kuva.description</f>
        <v>0</v>
      </c>
      <c r="ION207" s="10">
        <f>varoventtiili_koestus_kuva.description</f>
        <v>0</v>
      </c>
      <c r="IOO207" s="10">
        <f>varoventtiili_koestus_kuva.description</f>
        <v>0</v>
      </c>
      <c r="IOP207" s="10">
        <f>varoventtiili_koestus_kuva.description</f>
        <v>0</v>
      </c>
      <c r="IOQ207" s="10">
        <f>varoventtiili_koestus_kuva.description</f>
        <v>0</v>
      </c>
      <c r="IOR207" s="10">
        <f>varoventtiili_koestus_kuva.description</f>
        <v>0</v>
      </c>
      <c r="IOS207" s="10">
        <f>varoventtiili_koestus_kuva.description</f>
        <v>0</v>
      </c>
      <c r="IOT207" s="10">
        <f>varoventtiili_koestus_kuva.description</f>
        <v>0</v>
      </c>
      <c r="IOU207" s="10">
        <f>varoventtiili_koestus_kuva.description</f>
        <v>0</v>
      </c>
      <c r="IOV207" s="10">
        <f>varoventtiili_koestus_kuva.description</f>
        <v>0</v>
      </c>
      <c r="IOW207" s="10">
        <f>varoventtiili_koestus_kuva.description</f>
        <v>0</v>
      </c>
      <c r="IOX207" s="10">
        <f>varoventtiili_koestus_kuva.description</f>
        <v>0</v>
      </c>
      <c r="IOY207" s="10">
        <f>varoventtiili_koestus_kuva.description</f>
        <v>0</v>
      </c>
      <c r="IOZ207" s="10">
        <f>varoventtiili_koestus_kuva.description</f>
        <v>0</v>
      </c>
      <c r="IPA207" s="10">
        <f>varoventtiili_koestus_kuva.description</f>
        <v>0</v>
      </c>
      <c r="IPB207" s="10">
        <f>varoventtiili_koestus_kuva.description</f>
        <v>0</v>
      </c>
      <c r="IPC207" s="10">
        <f>varoventtiili_koestus_kuva.description</f>
        <v>0</v>
      </c>
      <c r="IPD207" s="10">
        <f>varoventtiili_koestus_kuva.description</f>
        <v>0</v>
      </c>
      <c r="IPE207" s="10">
        <f>varoventtiili_koestus_kuva.description</f>
        <v>0</v>
      </c>
      <c r="IPF207" s="10">
        <f>varoventtiili_koestus_kuva.description</f>
        <v>0</v>
      </c>
      <c r="IPG207" s="10">
        <f>varoventtiili_koestus_kuva.description</f>
        <v>0</v>
      </c>
      <c r="IPH207" s="10">
        <f>varoventtiili_koestus_kuva.description</f>
        <v>0</v>
      </c>
      <c r="IPI207" s="10">
        <f>varoventtiili_koestus_kuva.description</f>
        <v>0</v>
      </c>
      <c r="IPJ207" s="10">
        <f>varoventtiili_koestus_kuva.description</f>
        <v>0</v>
      </c>
      <c r="IPK207" s="10">
        <f>varoventtiili_koestus_kuva.description</f>
        <v>0</v>
      </c>
      <c r="IPL207" s="10">
        <f>varoventtiili_koestus_kuva.description</f>
        <v>0</v>
      </c>
      <c r="IPM207" s="10">
        <f>varoventtiili_koestus_kuva.description</f>
        <v>0</v>
      </c>
      <c r="IPN207" s="10">
        <f>varoventtiili_koestus_kuva.description</f>
        <v>0</v>
      </c>
      <c r="IPO207" s="10">
        <f>varoventtiili_koestus_kuva.description</f>
        <v>0</v>
      </c>
      <c r="IPP207" s="10">
        <f>varoventtiili_koestus_kuva.description</f>
        <v>0</v>
      </c>
      <c r="IPQ207" s="10">
        <f>varoventtiili_koestus_kuva.description</f>
        <v>0</v>
      </c>
      <c r="IPR207" s="10">
        <f>varoventtiili_koestus_kuva.description</f>
        <v>0</v>
      </c>
      <c r="IPS207" s="10">
        <f>varoventtiili_koestus_kuva.description</f>
        <v>0</v>
      </c>
      <c r="IPT207" s="10">
        <f>varoventtiili_koestus_kuva.description</f>
        <v>0</v>
      </c>
      <c r="IPU207" s="10">
        <f>varoventtiili_koestus_kuva.description</f>
        <v>0</v>
      </c>
      <c r="IPV207" s="10">
        <f>varoventtiili_koestus_kuva.description</f>
        <v>0</v>
      </c>
      <c r="IPW207" s="10">
        <f>varoventtiili_koestus_kuva.description</f>
        <v>0</v>
      </c>
      <c r="IPX207" s="10">
        <f>varoventtiili_koestus_kuva.description</f>
        <v>0</v>
      </c>
      <c r="IPY207" s="10">
        <f>varoventtiili_koestus_kuva.description</f>
        <v>0</v>
      </c>
      <c r="IPZ207" s="10">
        <f>varoventtiili_koestus_kuva.description</f>
        <v>0</v>
      </c>
      <c r="IQA207" s="10">
        <f>varoventtiili_koestus_kuva.description</f>
        <v>0</v>
      </c>
      <c r="IQB207" s="10">
        <f>varoventtiili_koestus_kuva.description</f>
        <v>0</v>
      </c>
      <c r="IQC207" s="10">
        <f>varoventtiili_koestus_kuva.description</f>
        <v>0</v>
      </c>
      <c r="IQD207" s="10">
        <f>varoventtiili_koestus_kuva.description</f>
        <v>0</v>
      </c>
      <c r="IQE207" s="10">
        <f>varoventtiili_koestus_kuva.description</f>
        <v>0</v>
      </c>
      <c r="IQF207" s="10">
        <f>varoventtiili_koestus_kuva.description</f>
        <v>0</v>
      </c>
      <c r="IQG207" s="10">
        <f>varoventtiili_koestus_kuva.description</f>
        <v>0</v>
      </c>
      <c r="IQH207" s="10">
        <f>varoventtiili_koestus_kuva.description</f>
        <v>0</v>
      </c>
      <c r="IQI207" s="10">
        <f>varoventtiili_koestus_kuva.description</f>
        <v>0</v>
      </c>
      <c r="IQJ207" s="10">
        <f>varoventtiili_koestus_kuva.description</f>
        <v>0</v>
      </c>
      <c r="IQK207" s="10">
        <f>varoventtiili_koestus_kuva.description</f>
        <v>0</v>
      </c>
      <c r="IQL207" s="10">
        <f>varoventtiili_koestus_kuva.description</f>
        <v>0</v>
      </c>
      <c r="IQM207" s="10">
        <f>varoventtiili_koestus_kuva.description</f>
        <v>0</v>
      </c>
      <c r="IQN207" s="10">
        <f>varoventtiili_koestus_kuva.description</f>
        <v>0</v>
      </c>
      <c r="IQO207" s="10">
        <f>varoventtiili_koestus_kuva.description</f>
        <v>0</v>
      </c>
      <c r="IQP207" s="10">
        <f>varoventtiili_koestus_kuva.description</f>
        <v>0</v>
      </c>
      <c r="IQQ207" s="10">
        <f>varoventtiili_koestus_kuva.description</f>
        <v>0</v>
      </c>
      <c r="IQR207" s="10">
        <f>varoventtiili_koestus_kuva.description</f>
        <v>0</v>
      </c>
      <c r="IQS207" s="10">
        <f>varoventtiili_koestus_kuva.description</f>
        <v>0</v>
      </c>
      <c r="IQT207" s="10">
        <f>varoventtiili_koestus_kuva.description</f>
        <v>0</v>
      </c>
      <c r="IQU207" s="10">
        <f>varoventtiili_koestus_kuva.description</f>
        <v>0</v>
      </c>
      <c r="IQV207" s="10">
        <f>varoventtiili_koestus_kuva.description</f>
        <v>0</v>
      </c>
      <c r="IQW207" s="10">
        <f>varoventtiili_koestus_kuva.description</f>
        <v>0</v>
      </c>
      <c r="IQX207" s="10">
        <f>varoventtiili_koestus_kuva.description</f>
        <v>0</v>
      </c>
      <c r="IQY207" s="10">
        <f>varoventtiili_koestus_kuva.description</f>
        <v>0</v>
      </c>
      <c r="IQZ207" s="10">
        <f>varoventtiili_koestus_kuva.description</f>
        <v>0</v>
      </c>
      <c r="IRA207" s="10">
        <f>varoventtiili_koestus_kuva.description</f>
        <v>0</v>
      </c>
      <c r="IRB207" s="10">
        <f>varoventtiili_koestus_kuva.description</f>
        <v>0</v>
      </c>
      <c r="IRC207" s="10">
        <f>varoventtiili_koestus_kuva.description</f>
        <v>0</v>
      </c>
      <c r="IRD207" s="10">
        <f>varoventtiili_koestus_kuva.description</f>
        <v>0</v>
      </c>
      <c r="IRE207" s="10">
        <f>varoventtiili_koestus_kuva.description</f>
        <v>0</v>
      </c>
      <c r="IRF207" s="10">
        <f>varoventtiili_koestus_kuva.description</f>
        <v>0</v>
      </c>
      <c r="IRG207" s="10">
        <f>varoventtiili_koestus_kuva.description</f>
        <v>0</v>
      </c>
      <c r="IRH207" s="10">
        <f>varoventtiili_koestus_kuva.description</f>
        <v>0</v>
      </c>
      <c r="IRI207" s="10">
        <f>varoventtiili_koestus_kuva.description</f>
        <v>0</v>
      </c>
      <c r="IRJ207" s="10">
        <f>varoventtiili_koestus_kuva.description</f>
        <v>0</v>
      </c>
      <c r="IRK207" s="10">
        <f>varoventtiili_koestus_kuva.description</f>
        <v>0</v>
      </c>
      <c r="IRL207" s="10">
        <f>varoventtiili_koestus_kuva.description</f>
        <v>0</v>
      </c>
      <c r="IRM207" s="10">
        <f>varoventtiili_koestus_kuva.description</f>
        <v>0</v>
      </c>
      <c r="IRN207" s="10">
        <f>varoventtiili_koestus_kuva.description</f>
        <v>0</v>
      </c>
      <c r="IRO207" s="10">
        <f>varoventtiili_koestus_kuva.description</f>
        <v>0</v>
      </c>
      <c r="IRP207" s="10">
        <f>varoventtiili_koestus_kuva.description</f>
        <v>0</v>
      </c>
      <c r="IRQ207" s="10">
        <f>varoventtiili_koestus_kuva.description</f>
        <v>0</v>
      </c>
      <c r="IRR207" s="10">
        <f>varoventtiili_koestus_kuva.description</f>
        <v>0</v>
      </c>
      <c r="IRS207" s="10">
        <f>varoventtiili_koestus_kuva.description</f>
        <v>0</v>
      </c>
      <c r="IRT207" s="10">
        <f>varoventtiili_koestus_kuva.description</f>
        <v>0</v>
      </c>
      <c r="IRU207" s="10">
        <f>varoventtiili_koestus_kuva.description</f>
        <v>0</v>
      </c>
      <c r="IRV207" s="10">
        <f>varoventtiili_koestus_kuva.description</f>
        <v>0</v>
      </c>
      <c r="IRW207" s="10">
        <f>varoventtiili_koestus_kuva.description</f>
        <v>0</v>
      </c>
      <c r="IRX207" s="10">
        <f>varoventtiili_koestus_kuva.description</f>
        <v>0</v>
      </c>
      <c r="IRY207" s="10">
        <f>varoventtiili_koestus_kuva.description</f>
        <v>0</v>
      </c>
      <c r="IRZ207" s="10">
        <f>varoventtiili_koestus_kuva.description</f>
        <v>0</v>
      </c>
      <c r="ISA207" s="10">
        <f>varoventtiili_koestus_kuva.description</f>
        <v>0</v>
      </c>
      <c r="ISB207" s="10">
        <f>varoventtiili_koestus_kuva.description</f>
        <v>0</v>
      </c>
      <c r="ISC207" s="10">
        <f>varoventtiili_koestus_kuva.description</f>
        <v>0</v>
      </c>
      <c r="ISD207" s="10">
        <f>varoventtiili_koestus_kuva.description</f>
        <v>0</v>
      </c>
      <c r="ISE207" s="10">
        <f>varoventtiili_koestus_kuva.description</f>
        <v>0</v>
      </c>
      <c r="ISF207" s="10">
        <f>varoventtiili_koestus_kuva.description</f>
        <v>0</v>
      </c>
      <c r="ISG207" s="10">
        <f>varoventtiili_koestus_kuva.description</f>
        <v>0</v>
      </c>
      <c r="ISH207" s="10">
        <f>varoventtiili_koestus_kuva.description</f>
        <v>0</v>
      </c>
      <c r="ISI207" s="10">
        <f>varoventtiili_koestus_kuva.description</f>
        <v>0</v>
      </c>
      <c r="ISJ207" s="10">
        <f>varoventtiili_koestus_kuva.description</f>
        <v>0</v>
      </c>
      <c r="ISK207" s="10">
        <f>varoventtiili_koestus_kuva.description</f>
        <v>0</v>
      </c>
      <c r="ISL207" s="10">
        <f>varoventtiili_koestus_kuva.description</f>
        <v>0</v>
      </c>
      <c r="ISM207" s="10">
        <f>varoventtiili_koestus_kuva.description</f>
        <v>0</v>
      </c>
      <c r="ISN207" s="10">
        <f>varoventtiili_koestus_kuva.description</f>
        <v>0</v>
      </c>
      <c r="ISO207" s="10">
        <f>varoventtiili_koestus_kuva.description</f>
        <v>0</v>
      </c>
      <c r="ISP207" s="10">
        <f>varoventtiili_koestus_kuva.description</f>
        <v>0</v>
      </c>
      <c r="ISQ207" s="10">
        <f>varoventtiili_koestus_kuva.description</f>
        <v>0</v>
      </c>
      <c r="ISR207" s="10">
        <f>varoventtiili_koestus_kuva.description</f>
        <v>0</v>
      </c>
      <c r="ISS207" s="10">
        <f>varoventtiili_koestus_kuva.description</f>
        <v>0</v>
      </c>
      <c r="IST207" s="10">
        <f>varoventtiili_koestus_kuva.description</f>
        <v>0</v>
      </c>
      <c r="ISU207" s="10">
        <f>varoventtiili_koestus_kuva.description</f>
        <v>0</v>
      </c>
      <c r="ISV207" s="10">
        <f>varoventtiili_koestus_kuva.description</f>
        <v>0</v>
      </c>
      <c r="ISW207" s="10">
        <f>varoventtiili_koestus_kuva.description</f>
        <v>0</v>
      </c>
      <c r="ISX207" s="10">
        <f>varoventtiili_koestus_kuva.description</f>
        <v>0</v>
      </c>
      <c r="ISY207" s="10">
        <f>varoventtiili_koestus_kuva.description</f>
        <v>0</v>
      </c>
      <c r="ISZ207" s="10">
        <f>varoventtiili_koestus_kuva.description</f>
        <v>0</v>
      </c>
      <c r="ITA207" s="10">
        <f>varoventtiili_koestus_kuva.description</f>
        <v>0</v>
      </c>
      <c r="ITB207" s="10">
        <f>varoventtiili_koestus_kuva.description</f>
        <v>0</v>
      </c>
      <c r="ITC207" s="10">
        <f>varoventtiili_koestus_kuva.description</f>
        <v>0</v>
      </c>
      <c r="ITD207" s="10">
        <f>varoventtiili_koestus_kuva.description</f>
        <v>0</v>
      </c>
      <c r="ITE207" s="10">
        <f>varoventtiili_koestus_kuva.description</f>
        <v>0</v>
      </c>
      <c r="ITF207" s="10">
        <f>varoventtiili_koestus_kuva.description</f>
        <v>0</v>
      </c>
      <c r="ITG207" s="10">
        <f>varoventtiili_koestus_kuva.description</f>
        <v>0</v>
      </c>
      <c r="ITH207" s="10">
        <f>varoventtiili_koestus_kuva.description</f>
        <v>0</v>
      </c>
      <c r="ITI207" s="10">
        <f>varoventtiili_koestus_kuva.description</f>
        <v>0</v>
      </c>
      <c r="ITJ207" s="10">
        <f>varoventtiili_koestus_kuva.description</f>
        <v>0</v>
      </c>
      <c r="ITK207" s="10">
        <f>varoventtiili_koestus_kuva.description</f>
        <v>0</v>
      </c>
      <c r="ITL207" s="10">
        <f>varoventtiili_koestus_kuva.description</f>
        <v>0</v>
      </c>
      <c r="ITM207" s="10">
        <f>varoventtiili_koestus_kuva.description</f>
        <v>0</v>
      </c>
      <c r="ITN207" s="10">
        <f>varoventtiili_koestus_kuva.description</f>
        <v>0</v>
      </c>
      <c r="ITO207" s="10">
        <f>varoventtiili_koestus_kuva.description</f>
        <v>0</v>
      </c>
      <c r="ITP207" s="10">
        <f>varoventtiili_koestus_kuva.description</f>
        <v>0</v>
      </c>
      <c r="ITQ207" s="10">
        <f>varoventtiili_koestus_kuva.description</f>
        <v>0</v>
      </c>
      <c r="ITR207" s="10">
        <f>varoventtiili_koestus_kuva.description</f>
        <v>0</v>
      </c>
      <c r="ITS207" s="10">
        <f>varoventtiili_koestus_kuva.description</f>
        <v>0</v>
      </c>
      <c r="ITT207" s="10">
        <f>varoventtiili_koestus_kuva.description</f>
        <v>0</v>
      </c>
      <c r="ITU207" s="10">
        <f>varoventtiili_koestus_kuva.description</f>
        <v>0</v>
      </c>
      <c r="ITV207" s="10">
        <f>varoventtiili_koestus_kuva.description</f>
        <v>0</v>
      </c>
      <c r="ITW207" s="10">
        <f>varoventtiili_koestus_kuva.description</f>
        <v>0</v>
      </c>
      <c r="ITX207" s="10">
        <f>varoventtiili_koestus_kuva.description</f>
        <v>0</v>
      </c>
      <c r="ITY207" s="10">
        <f>varoventtiili_koestus_kuva.description</f>
        <v>0</v>
      </c>
      <c r="ITZ207" s="10">
        <f>varoventtiili_koestus_kuva.description</f>
        <v>0</v>
      </c>
      <c r="IUA207" s="10">
        <f>varoventtiili_koestus_kuva.description</f>
        <v>0</v>
      </c>
      <c r="IUB207" s="10">
        <f>varoventtiili_koestus_kuva.description</f>
        <v>0</v>
      </c>
      <c r="IUC207" s="10">
        <f>varoventtiili_koestus_kuva.description</f>
        <v>0</v>
      </c>
      <c r="IUD207" s="10">
        <f>varoventtiili_koestus_kuva.description</f>
        <v>0</v>
      </c>
      <c r="IUE207" s="10">
        <f>varoventtiili_koestus_kuva.description</f>
        <v>0</v>
      </c>
      <c r="IUF207" s="10">
        <f>varoventtiili_koestus_kuva.description</f>
        <v>0</v>
      </c>
      <c r="IUG207" s="10">
        <f>varoventtiili_koestus_kuva.description</f>
        <v>0</v>
      </c>
      <c r="IUH207" s="10">
        <f>varoventtiili_koestus_kuva.description</f>
        <v>0</v>
      </c>
      <c r="IUI207" s="10">
        <f>varoventtiili_koestus_kuva.description</f>
        <v>0</v>
      </c>
      <c r="IUJ207" s="10">
        <f>varoventtiili_koestus_kuva.description</f>
        <v>0</v>
      </c>
      <c r="IUK207" s="10">
        <f>varoventtiili_koestus_kuva.description</f>
        <v>0</v>
      </c>
      <c r="IUL207" s="10">
        <f>varoventtiili_koestus_kuva.description</f>
        <v>0</v>
      </c>
      <c r="IUM207" s="10">
        <f>varoventtiili_koestus_kuva.description</f>
        <v>0</v>
      </c>
      <c r="IUN207" s="10">
        <f>varoventtiili_koestus_kuva.description</f>
        <v>0</v>
      </c>
      <c r="IUO207" s="10">
        <f>varoventtiili_koestus_kuva.description</f>
        <v>0</v>
      </c>
      <c r="IUP207" s="10">
        <f>varoventtiili_koestus_kuva.description</f>
        <v>0</v>
      </c>
      <c r="IUQ207" s="10">
        <f>varoventtiili_koestus_kuva.description</f>
        <v>0</v>
      </c>
      <c r="IUR207" s="10">
        <f>varoventtiili_koestus_kuva.description</f>
        <v>0</v>
      </c>
      <c r="IUS207" s="10">
        <f>varoventtiili_koestus_kuva.description</f>
        <v>0</v>
      </c>
      <c r="IUT207" s="10">
        <f>varoventtiili_koestus_kuva.description</f>
        <v>0</v>
      </c>
      <c r="IUU207" s="10">
        <f>varoventtiili_koestus_kuva.description</f>
        <v>0</v>
      </c>
      <c r="IUV207" s="10">
        <f>varoventtiili_koestus_kuva.description</f>
        <v>0</v>
      </c>
      <c r="IUW207" s="10">
        <f>varoventtiili_koestus_kuva.description</f>
        <v>0</v>
      </c>
      <c r="IUX207" s="10">
        <f>varoventtiili_koestus_kuva.description</f>
        <v>0</v>
      </c>
      <c r="IUY207" s="10">
        <f>varoventtiili_koestus_kuva.description</f>
        <v>0</v>
      </c>
      <c r="IUZ207" s="10">
        <f>varoventtiili_koestus_kuva.description</f>
        <v>0</v>
      </c>
      <c r="IVA207" s="10">
        <f>varoventtiili_koestus_kuva.description</f>
        <v>0</v>
      </c>
      <c r="IVB207" s="10">
        <f>varoventtiili_koestus_kuva.description</f>
        <v>0</v>
      </c>
      <c r="IVC207" s="10">
        <f>varoventtiili_koestus_kuva.description</f>
        <v>0</v>
      </c>
      <c r="IVD207" s="10">
        <f>varoventtiili_koestus_kuva.description</f>
        <v>0</v>
      </c>
      <c r="IVE207" s="10">
        <f>varoventtiili_koestus_kuva.description</f>
        <v>0</v>
      </c>
      <c r="IVF207" s="10">
        <f>varoventtiili_koestus_kuva.description</f>
        <v>0</v>
      </c>
      <c r="IVG207" s="10">
        <f>varoventtiili_koestus_kuva.description</f>
        <v>0</v>
      </c>
      <c r="IVH207" s="10">
        <f>varoventtiili_koestus_kuva.description</f>
        <v>0</v>
      </c>
      <c r="IVI207" s="10">
        <f>varoventtiili_koestus_kuva.description</f>
        <v>0</v>
      </c>
      <c r="IVJ207" s="10">
        <f>varoventtiili_koestus_kuva.description</f>
        <v>0</v>
      </c>
      <c r="IVK207" s="10">
        <f>varoventtiili_koestus_kuva.description</f>
        <v>0</v>
      </c>
      <c r="IVL207" s="10">
        <f>varoventtiili_koestus_kuva.description</f>
        <v>0</v>
      </c>
      <c r="IVM207" s="10">
        <f>varoventtiili_koestus_kuva.description</f>
        <v>0</v>
      </c>
      <c r="IVN207" s="10">
        <f>varoventtiili_koestus_kuva.description</f>
        <v>0</v>
      </c>
      <c r="IVO207" s="10">
        <f>varoventtiili_koestus_kuva.description</f>
        <v>0</v>
      </c>
      <c r="IVP207" s="10">
        <f>varoventtiili_koestus_kuva.description</f>
        <v>0</v>
      </c>
      <c r="IVQ207" s="10">
        <f>varoventtiili_koestus_kuva.description</f>
        <v>0</v>
      </c>
      <c r="IVR207" s="10">
        <f>varoventtiili_koestus_kuva.description</f>
        <v>0</v>
      </c>
      <c r="IVS207" s="10">
        <f>varoventtiili_koestus_kuva.description</f>
        <v>0</v>
      </c>
      <c r="IVT207" s="10">
        <f>varoventtiili_koestus_kuva.description</f>
        <v>0</v>
      </c>
      <c r="IVU207" s="10">
        <f>varoventtiili_koestus_kuva.description</f>
        <v>0</v>
      </c>
      <c r="IVV207" s="10">
        <f>varoventtiili_koestus_kuva.description</f>
        <v>0</v>
      </c>
      <c r="IVW207" s="10">
        <f>varoventtiili_koestus_kuva.description</f>
        <v>0</v>
      </c>
      <c r="IVX207" s="10">
        <f>varoventtiili_koestus_kuva.description</f>
        <v>0</v>
      </c>
      <c r="IVY207" s="10">
        <f>varoventtiili_koestus_kuva.description</f>
        <v>0</v>
      </c>
      <c r="IVZ207" s="10">
        <f>varoventtiili_koestus_kuva.description</f>
        <v>0</v>
      </c>
      <c r="IWA207" s="10">
        <f>varoventtiili_koestus_kuva.description</f>
        <v>0</v>
      </c>
      <c r="IWB207" s="10">
        <f>varoventtiili_koestus_kuva.description</f>
        <v>0</v>
      </c>
      <c r="IWC207" s="10">
        <f>varoventtiili_koestus_kuva.description</f>
        <v>0</v>
      </c>
      <c r="IWD207" s="10">
        <f>varoventtiili_koestus_kuva.description</f>
        <v>0</v>
      </c>
      <c r="IWE207" s="10">
        <f>varoventtiili_koestus_kuva.description</f>
        <v>0</v>
      </c>
      <c r="IWF207" s="10">
        <f>varoventtiili_koestus_kuva.description</f>
        <v>0</v>
      </c>
      <c r="IWG207" s="10">
        <f>varoventtiili_koestus_kuva.description</f>
        <v>0</v>
      </c>
      <c r="IWH207" s="10">
        <f>varoventtiili_koestus_kuva.description</f>
        <v>0</v>
      </c>
      <c r="IWI207" s="10">
        <f>varoventtiili_koestus_kuva.description</f>
        <v>0</v>
      </c>
      <c r="IWJ207" s="10">
        <f>varoventtiili_koestus_kuva.description</f>
        <v>0</v>
      </c>
      <c r="IWK207" s="10">
        <f>varoventtiili_koestus_kuva.description</f>
        <v>0</v>
      </c>
      <c r="IWL207" s="10">
        <f>varoventtiili_koestus_kuva.description</f>
        <v>0</v>
      </c>
      <c r="IWM207" s="10">
        <f>varoventtiili_koestus_kuva.description</f>
        <v>0</v>
      </c>
      <c r="IWN207" s="10">
        <f>varoventtiili_koestus_kuva.description</f>
        <v>0</v>
      </c>
      <c r="IWO207" s="10">
        <f>varoventtiili_koestus_kuva.description</f>
        <v>0</v>
      </c>
      <c r="IWP207" s="10">
        <f>varoventtiili_koestus_kuva.description</f>
        <v>0</v>
      </c>
      <c r="IWQ207" s="10">
        <f>varoventtiili_koestus_kuva.description</f>
        <v>0</v>
      </c>
      <c r="IWR207" s="10">
        <f>varoventtiili_koestus_kuva.description</f>
        <v>0</v>
      </c>
      <c r="IWS207" s="10">
        <f>varoventtiili_koestus_kuva.description</f>
        <v>0</v>
      </c>
      <c r="IWT207" s="10">
        <f>varoventtiili_koestus_kuva.description</f>
        <v>0</v>
      </c>
      <c r="IWU207" s="10">
        <f>varoventtiili_koestus_kuva.description</f>
        <v>0</v>
      </c>
      <c r="IWV207" s="10">
        <f>varoventtiili_koestus_kuva.description</f>
        <v>0</v>
      </c>
      <c r="IWW207" s="10">
        <f>varoventtiili_koestus_kuva.description</f>
        <v>0</v>
      </c>
      <c r="IWX207" s="10">
        <f>varoventtiili_koestus_kuva.description</f>
        <v>0</v>
      </c>
      <c r="IWY207" s="10">
        <f>varoventtiili_koestus_kuva.description</f>
        <v>0</v>
      </c>
      <c r="IWZ207" s="10">
        <f>varoventtiili_koestus_kuva.description</f>
        <v>0</v>
      </c>
      <c r="IXA207" s="10">
        <f>varoventtiili_koestus_kuva.description</f>
        <v>0</v>
      </c>
      <c r="IXB207" s="10">
        <f>varoventtiili_koestus_kuva.description</f>
        <v>0</v>
      </c>
      <c r="IXC207" s="10">
        <f>varoventtiili_koestus_kuva.description</f>
        <v>0</v>
      </c>
      <c r="IXD207" s="10">
        <f>varoventtiili_koestus_kuva.description</f>
        <v>0</v>
      </c>
      <c r="IXE207" s="10">
        <f>varoventtiili_koestus_kuva.description</f>
        <v>0</v>
      </c>
      <c r="IXF207" s="10">
        <f>varoventtiili_koestus_kuva.description</f>
        <v>0</v>
      </c>
      <c r="IXG207" s="10">
        <f>varoventtiili_koestus_kuva.description</f>
        <v>0</v>
      </c>
      <c r="IXH207" s="10">
        <f>varoventtiili_koestus_kuva.description</f>
        <v>0</v>
      </c>
      <c r="IXI207" s="10">
        <f>varoventtiili_koestus_kuva.description</f>
        <v>0</v>
      </c>
      <c r="IXJ207" s="10">
        <f>varoventtiili_koestus_kuva.description</f>
        <v>0</v>
      </c>
      <c r="IXK207" s="10">
        <f>varoventtiili_koestus_kuva.description</f>
        <v>0</v>
      </c>
      <c r="IXL207" s="10">
        <f>varoventtiili_koestus_kuva.description</f>
        <v>0</v>
      </c>
      <c r="IXM207" s="10">
        <f>varoventtiili_koestus_kuva.description</f>
        <v>0</v>
      </c>
      <c r="IXN207" s="10">
        <f>varoventtiili_koestus_kuva.description</f>
        <v>0</v>
      </c>
      <c r="IXO207" s="10">
        <f>varoventtiili_koestus_kuva.description</f>
        <v>0</v>
      </c>
      <c r="IXP207" s="10">
        <f>varoventtiili_koestus_kuva.description</f>
        <v>0</v>
      </c>
      <c r="IXQ207" s="10">
        <f>varoventtiili_koestus_kuva.description</f>
        <v>0</v>
      </c>
      <c r="IXR207" s="10">
        <f>varoventtiili_koestus_kuva.description</f>
        <v>0</v>
      </c>
      <c r="IXS207" s="10">
        <f>varoventtiili_koestus_kuva.description</f>
        <v>0</v>
      </c>
      <c r="IXT207" s="10">
        <f>varoventtiili_koestus_kuva.description</f>
        <v>0</v>
      </c>
      <c r="IXU207" s="10">
        <f>varoventtiili_koestus_kuva.description</f>
        <v>0</v>
      </c>
      <c r="IXV207" s="10">
        <f>varoventtiili_koestus_kuva.description</f>
        <v>0</v>
      </c>
      <c r="IXW207" s="10">
        <f>varoventtiili_koestus_kuva.description</f>
        <v>0</v>
      </c>
      <c r="IXX207" s="10">
        <f>varoventtiili_koestus_kuva.description</f>
        <v>0</v>
      </c>
      <c r="IXY207" s="10">
        <f>varoventtiili_koestus_kuva.description</f>
        <v>0</v>
      </c>
      <c r="IXZ207" s="10">
        <f>varoventtiili_koestus_kuva.description</f>
        <v>0</v>
      </c>
      <c r="IYA207" s="10">
        <f>varoventtiili_koestus_kuva.description</f>
        <v>0</v>
      </c>
      <c r="IYB207" s="10">
        <f>varoventtiili_koestus_kuva.description</f>
        <v>0</v>
      </c>
      <c r="IYC207" s="10">
        <f>varoventtiili_koestus_kuva.description</f>
        <v>0</v>
      </c>
      <c r="IYD207" s="10">
        <f>varoventtiili_koestus_kuva.description</f>
        <v>0</v>
      </c>
      <c r="IYE207" s="10">
        <f>varoventtiili_koestus_kuva.description</f>
        <v>0</v>
      </c>
      <c r="IYF207" s="10">
        <f>varoventtiili_koestus_kuva.description</f>
        <v>0</v>
      </c>
      <c r="IYG207" s="10">
        <f>varoventtiili_koestus_kuva.description</f>
        <v>0</v>
      </c>
      <c r="IYH207" s="10">
        <f>varoventtiili_koestus_kuva.description</f>
        <v>0</v>
      </c>
      <c r="IYI207" s="10">
        <f>varoventtiili_koestus_kuva.description</f>
        <v>0</v>
      </c>
      <c r="IYJ207" s="10">
        <f>varoventtiili_koestus_kuva.description</f>
        <v>0</v>
      </c>
      <c r="IYK207" s="10">
        <f>varoventtiili_koestus_kuva.description</f>
        <v>0</v>
      </c>
      <c r="IYL207" s="10">
        <f>varoventtiili_koestus_kuva.description</f>
        <v>0</v>
      </c>
      <c r="IYM207" s="10">
        <f>varoventtiili_koestus_kuva.description</f>
        <v>0</v>
      </c>
      <c r="IYN207" s="10">
        <f>varoventtiili_koestus_kuva.description</f>
        <v>0</v>
      </c>
      <c r="IYO207" s="10">
        <f>varoventtiili_koestus_kuva.description</f>
        <v>0</v>
      </c>
      <c r="IYP207" s="10">
        <f>varoventtiili_koestus_kuva.description</f>
        <v>0</v>
      </c>
      <c r="IYQ207" s="10">
        <f>varoventtiili_koestus_kuva.description</f>
        <v>0</v>
      </c>
      <c r="IYR207" s="10">
        <f>varoventtiili_koestus_kuva.description</f>
        <v>0</v>
      </c>
      <c r="IYS207" s="10">
        <f>varoventtiili_koestus_kuva.description</f>
        <v>0</v>
      </c>
      <c r="IYT207" s="10">
        <f>varoventtiili_koestus_kuva.description</f>
        <v>0</v>
      </c>
      <c r="IYU207" s="10">
        <f>varoventtiili_koestus_kuva.description</f>
        <v>0</v>
      </c>
      <c r="IYV207" s="10">
        <f>varoventtiili_koestus_kuva.description</f>
        <v>0</v>
      </c>
      <c r="IYW207" s="10">
        <f>varoventtiili_koestus_kuva.description</f>
        <v>0</v>
      </c>
      <c r="IYX207" s="10">
        <f>varoventtiili_koestus_kuva.description</f>
        <v>0</v>
      </c>
      <c r="IYY207" s="10">
        <f>varoventtiili_koestus_kuva.description</f>
        <v>0</v>
      </c>
      <c r="IYZ207" s="10">
        <f>varoventtiili_koestus_kuva.description</f>
        <v>0</v>
      </c>
      <c r="IZA207" s="10">
        <f>varoventtiili_koestus_kuva.description</f>
        <v>0</v>
      </c>
      <c r="IZB207" s="10">
        <f>varoventtiili_koestus_kuva.description</f>
        <v>0</v>
      </c>
      <c r="IZC207" s="10">
        <f>varoventtiili_koestus_kuva.description</f>
        <v>0</v>
      </c>
      <c r="IZD207" s="10">
        <f>varoventtiili_koestus_kuva.description</f>
        <v>0</v>
      </c>
      <c r="IZE207" s="10">
        <f>varoventtiili_koestus_kuva.description</f>
        <v>0</v>
      </c>
      <c r="IZF207" s="10">
        <f>varoventtiili_koestus_kuva.description</f>
        <v>0</v>
      </c>
      <c r="IZG207" s="10">
        <f>varoventtiili_koestus_kuva.description</f>
        <v>0</v>
      </c>
      <c r="IZH207" s="10">
        <f>varoventtiili_koestus_kuva.description</f>
        <v>0</v>
      </c>
      <c r="IZI207" s="10">
        <f>varoventtiili_koestus_kuva.description</f>
        <v>0</v>
      </c>
      <c r="IZJ207" s="10">
        <f>varoventtiili_koestus_kuva.description</f>
        <v>0</v>
      </c>
      <c r="IZK207" s="10">
        <f>varoventtiili_koestus_kuva.description</f>
        <v>0</v>
      </c>
      <c r="IZL207" s="10">
        <f>varoventtiili_koestus_kuva.description</f>
        <v>0</v>
      </c>
      <c r="IZM207" s="10">
        <f>varoventtiili_koestus_kuva.description</f>
        <v>0</v>
      </c>
      <c r="IZN207" s="10">
        <f>varoventtiili_koestus_kuva.description</f>
        <v>0</v>
      </c>
      <c r="IZO207" s="10">
        <f>varoventtiili_koestus_kuva.description</f>
        <v>0</v>
      </c>
      <c r="IZP207" s="10">
        <f>varoventtiili_koestus_kuva.description</f>
        <v>0</v>
      </c>
      <c r="IZQ207" s="10">
        <f>varoventtiili_koestus_kuva.description</f>
        <v>0</v>
      </c>
      <c r="IZR207" s="10">
        <f>varoventtiili_koestus_kuva.description</f>
        <v>0</v>
      </c>
      <c r="IZS207" s="10">
        <f>varoventtiili_koestus_kuva.description</f>
        <v>0</v>
      </c>
      <c r="IZT207" s="10">
        <f>varoventtiili_koestus_kuva.description</f>
        <v>0</v>
      </c>
      <c r="IZU207" s="10">
        <f>varoventtiili_koestus_kuva.description</f>
        <v>0</v>
      </c>
      <c r="IZV207" s="10">
        <f>varoventtiili_koestus_kuva.description</f>
        <v>0</v>
      </c>
      <c r="IZW207" s="10">
        <f>varoventtiili_koestus_kuva.description</f>
        <v>0</v>
      </c>
      <c r="IZX207" s="10">
        <f>varoventtiili_koestus_kuva.description</f>
        <v>0</v>
      </c>
      <c r="IZY207" s="10">
        <f>varoventtiili_koestus_kuva.description</f>
        <v>0</v>
      </c>
      <c r="IZZ207" s="10">
        <f>varoventtiili_koestus_kuva.description</f>
        <v>0</v>
      </c>
      <c r="JAA207" s="10">
        <f>varoventtiili_koestus_kuva.description</f>
        <v>0</v>
      </c>
      <c r="JAB207" s="10">
        <f>varoventtiili_koestus_kuva.description</f>
        <v>0</v>
      </c>
      <c r="JAC207" s="10">
        <f>varoventtiili_koestus_kuva.description</f>
        <v>0</v>
      </c>
      <c r="JAD207" s="10">
        <f>varoventtiili_koestus_kuva.description</f>
        <v>0</v>
      </c>
      <c r="JAE207" s="10">
        <f>varoventtiili_koestus_kuva.description</f>
        <v>0</v>
      </c>
      <c r="JAF207" s="10">
        <f>varoventtiili_koestus_kuva.description</f>
        <v>0</v>
      </c>
      <c r="JAG207" s="10">
        <f>varoventtiili_koestus_kuva.description</f>
        <v>0</v>
      </c>
      <c r="JAH207" s="10">
        <f>varoventtiili_koestus_kuva.description</f>
        <v>0</v>
      </c>
      <c r="JAI207" s="10">
        <f>varoventtiili_koestus_kuva.description</f>
        <v>0</v>
      </c>
      <c r="JAJ207" s="10">
        <f>varoventtiili_koestus_kuva.description</f>
        <v>0</v>
      </c>
      <c r="JAK207" s="10">
        <f>varoventtiili_koestus_kuva.description</f>
        <v>0</v>
      </c>
      <c r="JAL207" s="10">
        <f>varoventtiili_koestus_kuva.description</f>
        <v>0</v>
      </c>
      <c r="JAM207" s="10">
        <f>varoventtiili_koestus_kuva.description</f>
        <v>0</v>
      </c>
      <c r="JAN207" s="10">
        <f>varoventtiili_koestus_kuva.description</f>
        <v>0</v>
      </c>
      <c r="JAO207" s="10">
        <f>varoventtiili_koestus_kuva.description</f>
        <v>0</v>
      </c>
      <c r="JAP207" s="10">
        <f>varoventtiili_koestus_kuva.description</f>
        <v>0</v>
      </c>
      <c r="JAQ207" s="10">
        <f>varoventtiili_koestus_kuva.description</f>
        <v>0</v>
      </c>
      <c r="JAR207" s="10">
        <f>varoventtiili_koestus_kuva.description</f>
        <v>0</v>
      </c>
      <c r="JAS207" s="10">
        <f>varoventtiili_koestus_kuva.description</f>
        <v>0</v>
      </c>
      <c r="JAT207" s="10">
        <f>varoventtiili_koestus_kuva.description</f>
        <v>0</v>
      </c>
      <c r="JAU207" s="10">
        <f>varoventtiili_koestus_kuva.description</f>
        <v>0</v>
      </c>
      <c r="JAV207" s="10">
        <f>varoventtiili_koestus_kuva.description</f>
        <v>0</v>
      </c>
      <c r="JAW207" s="10">
        <f>varoventtiili_koestus_kuva.description</f>
        <v>0</v>
      </c>
      <c r="JAX207" s="10">
        <f>varoventtiili_koestus_kuva.description</f>
        <v>0</v>
      </c>
      <c r="JAY207" s="10">
        <f>varoventtiili_koestus_kuva.description</f>
        <v>0</v>
      </c>
      <c r="JAZ207" s="10">
        <f>varoventtiili_koestus_kuva.description</f>
        <v>0</v>
      </c>
      <c r="JBA207" s="10">
        <f>varoventtiili_koestus_kuva.description</f>
        <v>0</v>
      </c>
      <c r="JBB207" s="10">
        <f>varoventtiili_koestus_kuva.description</f>
        <v>0</v>
      </c>
      <c r="JBC207" s="10">
        <f>varoventtiili_koestus_kuva.description</f>
        <v>0</v>
      </c>
      <c r="JBD207" s="10">
        <f>varoventtiili_koestus_kuva.description</f>
        <v>0</v>
      </c>
      <c r="JBE207" s="10">
        <f>varoventtiili_koestus_kuva.description</f>
        <v>0</v>
      </c>
      <c r="JBF207" s="10">
        <f>varoventtiili_koestus_kuva.description</f>
        <v>0</v>
      </c>
      <c r="JBG207" s="10">
        <f>varoventtiili_koestus_kuva.description</f>
        <v>0</v>
      </c>
      <c r="JBH207" s="10">
        <f>varoventtiili_koestus_kuva.description</f>
        <v>0</v>
      </c>
      <c r="JBI207" s="10">
        <f>varoventtiili_koestus_kuva.description</f>
        <v>0</v>
      </c>
      <c r="JBJ207" s="10">
        <f>varoventtiili_koestus_kuva.description</f>
        <v>0</v>
      </c>
      <c r="JBK207" s="10">
        <f>varoventtiili_koestus_kuva.description</f>
        <v>0</v>
      </c>
      <c r="JBL207" s="10">
        <f>varoventtiili_koestus_kuva.description</f>
        <v>0</v>
      </c>
      <c r="JBM207" s="10">
        <f>varoventtiili_koestus_kuva.description</f>
        <v>0</v>
      </c>
      <c r="JBN207" s="10">
        <f>varoventtiili_koestus_kuva.description</f>
        <v>0</v>
      </c>
      <c r="JBO207" s="10">
        <f>varoventtiili_koestus_kuva.description</f>
        <v>0</v>
      </c>
      <c r="JBP207" s="10">
        <f>varoventtiili_koestus_kuva.description</f>
        <v>0</v>
      </c>
      <c r="JBQ207" s="10">
        <f>varoventtiili_koestus_kuva.description</f>
        <v>0</v>
      </c>
      <c r="JBR207" s="10">
        <f>varoventtiili_koestus_kuva.description</f>
        <v>0</v>
      </c>
      <c r="JBS207" s="10">
        <f>varoventtiili_koestus_kuva.description</f>
        <v>0</v>
      </c>
      <c r="JBT207" s="10">
        <f>varoventtiili_koestus_kuva.description</f>
        <v>0</v>
      </c>
      <c r="JBU207" s="10">
        <f>varoventtiili_koestus_kuva.description</f>
        <v>0</v>
      </c>
      <c r="JBV207" s="10">
        <f>varoventtiili_koestus_kuva.description</f>
        <v>0</v>
      </c>
      <c r="JBW207" s="10">
        <f>varoventtiili_koestus_kuva.description</f>
        <v>0</v>
      </c>
      <c r="JBX207" s="10">
        <f>varoventtiili_koestus_kuva.description</f>
        <v>0</v>
      </c>
      <c r="JBY207" s="10">
        <f>varoventtiili_koestus_kuva.description</f>
        <v>0</v>
      </c>
      <c r="JBZ207" s="10">
        <f>varoventtiili_koestus_kuva.description</f>
        <v>0</v>
      </c>
      <c r="JCA207" s="10">
        <f>varoventtiili_koestus_kuva.description</f>
        <v>0</v>
      </c>
      <c r="JCB207" s="10">
        <f>varoventtiili_koestus_kuva.description</f>
        <v>0</v>
      </c>
      <c r="JCC207" s="10">
        <f>varoventtiili_koestus_kuva.description</f>
        <v>0</v>
      </c>
      <c r="JCD207" s="10">
        <f>varoventtiili_koestus_kuva.description</f>
        <v>0</v>
      </c>
      <c r="JCE207" s="10">
        <f>varoventtiili_koestus_kuva.description</f>
        <v>0</v>
      </c>
      <c r="JCF207" s="10">
        <f>varoventtiili_koestus_kuva.description</f>
        <v>0</v>
      </c>
      <c r="JCG207" s="10">
        <f>varoventtiili_koestus_kuva.description</f>
        <v>0</v>
      </c>
      <c r="JCH207" s="10">
        <f>varoventtiili_koestus_kuva.description</f>
        <v>0</v>
      </c>
      <c r="JCI207" s="10">
        <f>varoventtiili_koestus_kuva.description</f>
        <v>0</v>
      </c>
      <c r="JCJ207" s="10">
        <f>varoventtiili_koestus_kuva.description</f>
        <v>0</v>
      </c>
      <c r="JCK207" s="10">
        <f>varoventtiili_koestus_kuva.description</f>
        <v>0</v>
      </c>
      <c r="JCL207" s="10">
        <f>varoventtiili_koestus_kuva.description</f>
        <v>0</v>
      </c>
      <c r="JCM207" s="10">
        <f>varoventtiili_koestus_kuva.description</f>
        <v>0</v>
      </c>
      <c r="JCN207" s="10">
        <f>varoventtiili_koestus_kuva.description</f>
        <v>0</v>
      </c>
      <c r="JCO207" s="10">
        <f>varoventtiili_koestus_kuva.description</f>
        <v>0</v>
      </c>
      <c r="JCP207" s="10">
        <f>varoventtiili_koestus_kuva.description</f>
        <v>0</v>
      </c>
      <c r="JCQ207" s="10">
        <f>varoventtiili_koestus_kuva.description</f>
        <v>0</v>
      </c>
      <c r="JCR207" s="10">
        <f>varoventtiili_koestus_kuva.description</f>
        <v>0</v>
      </c>
      <c r="JCS207" s="10">
        <f>varoventtiili_koestus_kuva.description</f>
        <v>0</v>
      </c>
      <c r="JCT207" s="10">
        <f>varoventtiili_koestus_kuva.description</f>
        <v>0</v>
      </c>
      <c r="JCU207" s="10">
        <f>varoventtiili_koestus_kuva.description</f>
        <v>0</v>
      </c>
      <c r="JCV207" s="10">
        <f>varoventtiili_koestus_kuva.description</f>
        <v>0</v>
      </c>
      <c r="JCW207" s="10">
        <f>varoventtiili_koestus_kuva.description</f>
        <v>0</v>
      </c>
      <c r="JCX207" s="10">
        <f>varoventtiili_koestus_kuva.description</f>
        <v>0</v>
      </c>
      <c r="JCY207" s="10">
        <f>varoventtiili_koestus_kuva.description</f>
        <v>0</v>
      </c>
      <c r="JCZ207" s="10">
        <f>varoventtiili_koestus_kuva.description</f>
        <v>0</v>
      </c>
      <c r="JDA207" s="10">
        <f>varoventtiili_koestus_kuva.description</f>
        <v>0</v>
      </c>
      <c r="JDB207" s="10">
        <f>varoventtiili_koestus_kuva.description</f>
        <v>0</v>
      </c>
      <c r="JDC207" s="10">
        <f>varoventtiili_koestus_kuva.description</f>
        <v>0</v>
      </c>
      <c r="JDD207" s="10">
        <f>varoventtiili_koestus_kuva.description</f>
        <v>0</v>
      </c>
      <c r="JDE207" s="10">
        <f>varoventtiili_koestus_kuva.description</f>
        <v>0</v>
      </c>
      <c r="JDF207" s="10">
        <f>varoventtiili_koestus_kuva.description</f>
        <v>0</v>
      </c>
      <c r="JDG207" s="10">
        <f>varoventtiili_koestus_kuva.description</f>
        <v>0</v>
      </c>
      <c r="JDH207" s="10">
        <f>varoventtiili_koestus_kuva.description</f>
        <v>0</v>
      </c>
      <c r="JDI207" s="10">
        <f>varoventtiili_koestus_kuva.description</f>
        <v>0</v>
      </c>
      <c r="JDJ207" s="10">
        <f>varoventtiili_koestus_kuva.description</f>
        <v>0</v>
      </c>
      <c r="JDK207" s="10">
        <f>varoventtiili_koestus_kuva.description</f>
        <v>0</v>
      </c>
      <c r="JDL207" s="10">
        <f>varoventtiili_koestus_kuva.description</f>
        <v>0</v>
      </c>
      <c r="JDM207" s="10">
        <f>varoventtiili_koestus_kuva.description</f>
        <v>0</v>
      </c>
      <c r="JDN207" s="10">
        <f>varoventtiili_koestus_kuva.description</f>
        <v>0</v>
      </c>
      <c r="JDO207" s="10">
        <f>varoventtiili_koestus_kuva.description</f>
        <v>0</v>
      </c>
      <c r="JDP207" s="10">
        <f>varoventtiili_koestus_kuva.description</f>
        <v>0</v>
      </c>
      <c r="JDQ207" s="10">
        <f>varoventtiili_koestus_kuva.description</f>
        <v>0</v>
      </c>
      <c r="JDR207" s="10">
        <f>varoventtiili_koestus_kuva.description</f>
        <v>0</v>
      </c>
      <c r="JDS207" s="10">
        <f>varoventtiili_koestus_kuva.description</f>
        <v>0</v>
      </c>
      <c r="JDT207" s="10">
        <f>varoventtiili_koestus_kuva.description</f>
        <v>0</v>
      </c>
      <c r="JDU207" s="10">
        <f>varoventtiili_koestus_kuva.description</f>
        <v>0</v>
      </c>
      <c r="JDV207" s="10">
        <f>varoventtiili_koestus_kuva.description</f>
        <v>0</v>
      </c>
      <c r="JDW207" s="10">
        <f>varoventtiili_koestus_kuva.description</f>
        <v>0</v>
      </c>
      <c r="JDX207" s="10">
        <f>varoventtiili_koestus_kuva.description</f>
        <v>0</v>
      </c>
      <c r="JDY207" s="10">
        <f>varoventtiili_koestus_kuva.description</f>
        <v>0</v>
      </c>
      <c r="JDZ207" s="10">
        <f>varoventtiili_koestus_kuva.description</f>
        <v>0</v>
      </c>
      <c r="JEA207" s="10">
        <f>varoventtiili_koestus_kuva.description</f>
        <v>0</v>
      </c>
      <c r="JEB207" s="10">
        <f>varoventtiili_koestus_kuva.description</f>
        <v>0</v>
      </c>
      <c r="JEC207" s="10">
        <f>varoventtiili_koestus_kuva.description</f>
        <v>0</v>
      </c>
      <c r="JED207" s="10">
        <f>varoventtiili_koestus_kuva.description</f>
        <v>0</v>
      </c>
      <c r="JEE207" s="10">
        <f>varoventtiili_koestus_kuva.description</f>
        <v>0</v>
      </c>
      <c r="JEF207" s="10">
        <f>varoventtiili_koestus_kuva.description</f>
        <v>0</v>
      </c>
      <c r="JEG207" s="10">
        <f>varoventtiili_koestus_kuva.description</f>
        <v>0</v>
      </c>
      <c r="JEH207" s="10">
        <f>varoventtiili_koestus_kuva.description</f>
        <v>0</v>
      </c>
      <c r="JEI207" s="10">
        <f>varoventtiili_koestus_kuva.description</f>
        <v>0</v>
      </c>
      <c r="JEJ207" s="10">
        <f>varoventtiili_koestus_kuva.description</f>
        <v>0</v>
      </c>
      <c r="JEK207" s="10">
        <f>varoventtiili_koestus_kuva.description</f>
        <v>0</v>
      </c>
      <c r="JEL207" s="10">
        <f>varoventtiili_koestus_kuva.description</f>
        <v>0</v>
      </c>
      <c r="JEM207" s="10">
        <f>varoventtiili_koestus_kuva.description</f>
        <v>0</v>
      </c>
      <c r="JEN207" s="10">
        <f>varoventtiili_koestus_kuva.description</f>
        <v>0</v>
      </c>
      <c r="JEO207" s="10">
        <f>varoventtiili_koestus_kuva.description</f>
        <v>0</v>
      </c>
      <c r="JEP207" s="10">
        <f>varoventtiili_koestus_kuva.description</f>
        <v>0</v>
      </c>
      <c r="JEQ207" s="10">
        <f>varoventtiili_koestus_kuva.description</f>
        <v>0</v>
      </c>
      <c r="JER207" s="10">
        <f>varoventtiili_koestus_kuva.description</f>
        <v>0</v>
      </c>
      <c r="JES207" s="10">
        <f>varoventtiili_koestus_kuva.description</f>
        <v>0</v>
      </c>
      <c r="JET207" s="10">
        <f>varoventtiili_koestus_kuva.description</f>
        <v>0</v>
      </c>
      <c r="JEU207" s="10">
        <f>varoventtiili_koestus_kuva.description</f>
        <v>0</v>
      </c>
      <c r="JEV207" s="10">
        <f>varoventtiili_koestus_kuva.description</f>
        <v>0</v>
      </c>
      <c r="JEW207" s="10">
        <f>varoventtiili_koestus_kuva.description</f>
        <v>0</v>
      </c>
      <c r="JEX207" s="10">
        <f>varoventtiili_koestus_kuva.description</f>
        <v>0</v>
      </c>
      <c r="JEY207" s="10">
        <f>varoventtiili_koestus_kuva.description</f>
        <v>0</v>
      </c>
      <c r="JEZ207" s="10">
        <f>varoventtiili_koestus_kuva.description</f>
        <v>0</v>
      </c>
      <c r="JFA207" s="10">
        <f>varoventtiili_koestus_kuva.description</f>
        <v>0</v>
      </c>
      <c r="JFB207" s="10">
        <f>varoventtiili_koestus_kuva.description</f>
        <v>0</v>
      </c>
      <c r="JFC207" s="10">
        <f>varoventtiili_koestus_kuva.description</f>
        <v>0</v>
      </c>
      <c r="JFD207" s="10">
        <f>varoventtiili_koestus_kuva.description</f>
        <v>0</v>
      </c>
      <c r="JFE207" s="10">
        <f>varoventtiili_koestus_kuva.description</f>
        <v>0</v>
      </c>
      <c r="JFF207" s="10">
        <f>varoventtiili_koestus_kuva.description</f>
        <v>0</v>
      </c>
      <c r="JFG207" s="10">
        <f>varoventtiili_koestus_kuva.description</f>
        <v>0</v>
      </c>
      <c r="JFH207" s="10">
        <f>varoventtiili_koestus_kuva.description</f>
        <v>0</v>
      </c>
      <c r="JFI207" s="10">
        <f>varoventtiili_koestus_kuva.description</f>
        <v>0</v>
      </c>
      <c r="JFJ207" s="10">
        <f>varoventtiili_koestus_kuva.description</f>
        <v>0</v>
      </c>
      <c r="JFK207" s="10">
        <f>varoventtiili_koestus_kuva.description</f>
        <v>0</v>
      </c>
      <c r="JFL207" s="10">
        <f>varoventtiili_koestus_kuva.description</f>
        <v>0</v>
      </c>
      <c r="JFM207" s="10">
        <f>varoventtiili_koestus_kuva.description</f>
        <v>0</v>
      </c>
      <c r="JFN207" s="10">
        <f>varoventtiili_koestus_kuva.description</f>
        <v>0</v>
      </c>
      <c r="JFO207" s="10">
        <f>varoventtiili_koestus_kuva.description</f>
        <v>0</v>
      </c>
      <c r="JFP207" s="10">
        <f>varoventtiili_koestus_kuva.description</f>
        <v>0</v>
      </c>
      <c r="JFQ207" s="10">
        <f>varoventtiili_koestus_kuva.description</f>
        <v>0</v>
      </c>
      <c r="JFR207" s="10">
        <f>varoventtiili_koestus_kuva.description</f>
        <v>0</v>
      </c>
      <c r="JFS207" s="10">
        <f>varoventtiili_koestus_kuva.description</f>
        <v>0</v>
      </c>
      <c r="JFT207" s="10">
        <f>varoventtiili_koestus_kuva.description</f>
        <v>0</v>
      </c>
      <c r="JFU207" s="10">
        <f>varoventtiili_koestus_kuva.description</f>
        <v>0</v>
      </c>
      <c r="JFV207" s="10">
        <f>varoventtiili_koestus_kuva.description</f>
        <v>0</v>
      </c>
      <c r="JFW207" s="10">
        <f>varoventtiili_koestus_kuva.description</f>
        <v>0</v>
      </c>
      <c r="JFX207" s="10">
        <f>varoventtiili_koestus_kuva.description</f>
        <v>0</v>
      </c>
      <c r="JFY207" s="10">
        <f>varoventtiili_koestus_kuva.description</f>
        <v>0</v>
      </c>
      <c r="JFZ207" s="10">
        <f>varoventtiili_koestus_kuva.description</f>
        <v>0</v>
      </c>
      <c r="JGA207" s="10">
        <f>varoventtiili_koestus_kuva.description</f>
        <v>0</v>
      </c>
      <c r="JGB207" s="10">
        <f>varoventtiili_koestus_kuva.description</f>
        <v>0</v>
      </c>
      <c r="JGC207" s="10">
        <f>varoventtiili_koestus_kuva.description</f>
        <v>0</v>
      </c>
      <c r="JGD207" s="10">
        <f>varoventtiili_koestus_kuva.description</f>
        <v>0</v>
      </c>
      <c r="JGE207" s="10">
        <f>varoventtiili_koestus_kuva.description</f>
        <v>0</v>
      </c>
      <c r="JGF207" s="10">
        <f>varoventtiili_koestus_kuva.description</f>
        <v>0</v>
      </c>
      <c r="JGG207" s="10">
        <f>varoventtiili_koestus_kuva.description</f>
        <v>0</v>
      </c>
      <c r="JGH207" s="10">
        <f>varoventtiili_koestus_kuva.description</f>
        <v>0</v>
      </c>
      <c r="JGI207" s="10">
        <f>varoventtiili_koestus_kuva.description</f>
        <v>0</v>
      </c>
      <c r="JGJ207" s="10">
        <f>varoventtiili_koestus_kuva.description</f>
        <v>0</v>
      </c>
      <c r="JGK207" s="10">
        <f>varoventtiili_koestus_kuva.description</f>
        <v>0</v>
      </c>
      <c r="JGL207" s="10">
        <f>varoventtiili_koestus_kuva.description</f>
        <v>0</v>
      </c>
      <c r="JGM207" s="10">
        <f>varoventtiili_koestus_kuva.description</f>
        <v>0</v>
      </c>
      <c r="JGN207" s="10">
        <f>varoventtiili_koestus_kuva.description</f>
        <v>0</v>
      </c>
      <c r="JGO207" s="10">
        <f>varoventtiili_koestus_kuva.description</f>
        <v>0</v>
      </c>
      <c r="JGP207" s="10">
        <f>varoventtiili_koestus_kuva.description</f>
        <v>0</v>
      </c>
      <c r="JGQ207" s="10">
        <f>varoventtiili_koestus_kuva.description</f>
        <v>0</v>
      </c>
      <c r="JGR207" s="10">
        <f>varoventtiili_koestus_kuva.description</f>
        <v>0</v>
      </c>
      <c r="JGS207" s="10">
        <f>varoventtiili_koestus_kuva.description</f>
        <v>0</v>
      </c>
      <c r="JGT207" s="10">
        <f>varoventtiili_koestus_kuva.description</f>
        <v>0</v>
      </c>
      <c r="JGU207" s="10">
        <f>varoventtiili_koestus_kuva.description</f>
        <v>0</v>
      </c>
      <c r="JGV207" s="10">
        <f>varoventtiili_koestus_kuva.description</f>
        <v>0</v>
      </c>
      <c r="JGW207" s="10">
        <f>varoventtiili_koestus_kuva.description</f>
        <v>0</v>
      </c>
      <c r="JGX207" s="10">
        <f>varoventtiili_koestus_kuva.description</f>
        <v>0</v>
      </c>
      <c r="JGY207" s="10">
        <f>varoventtiili_koestus_kuva.description</f>
        <v>0</v>
      </c>
      <c r="JGZ207" s="10">
        <f>varoventtiili_koestus_kuva.description</f>
        <v>0</v>
      </c>
      <c r="JHA207" s="10">
        <f>varoventtiili_koestus_kuva.description</f>
        <v>0</v>
      </c>
      <c r="JHB207" s="10">
        <f>varoventtiili_koestus_kuva.description</f>
        <v>0</v>
      </c>
      <c r="JHC207" s="10">
        <f>varoventtiili_koestus_kuva.description</f>
        <v>0</v>
      </c>
      <c r="JHD207" s="10">
        <f>varoventtiili_koestus_kuva.description</f>
        <v>0</v>
      </c>
      <c r="JHE207" s="10">
        <f>varoventtiili_koestus_kuva.description</f>
        <v>0</v>
      </c>
      <c r="JHF207" s="10">
        <f>varoventtiili_koestus_kuva.description</f>
        <v>0</v>
      </c>
      <c r="JHG207" s="10">
        <f>varoventtiili_koestus_kuva.description</f>
        <v>0</v>
      </c>
      <c r="JHH207" s="10">
        <f>varoventtiili_koestus_kuva.description</f>
        <v>0</v>
      </c>
      <c r="JHI207" s="10">
        <f>varoventtiili_koestus_kuva.description</f>
        <v>0</v>
      </c>
      <c r="JHJ207" s="10">
        <f>varoventtiili_koestus_kuva.description</f>
        <v>0</v>
      </c>
      <c r="JHK207" s="10">
        <f>varoventtiili_koestus_kuva.description</f>
        <v>0</v>
      </c>
      <c r="JHL207" s="10">
        <f>varoventtiili_koestus_kuva.description</f>
        <v>0</v>
      </c>
      <c r="JHM207" s="10">
        <f>varoventtiili_koestus_kuva.description</f>
        <v>0</v>
      </c>
      <c r="JHN207" s="10">
        <f>varoventtiili_koestus_kuva.description</f>
        <v>0</v>
      </c>
      <c r="JHO207" s="10">
        <f>varoventtiili_koestus_kuva.description</f>
        <v>0</v>
      </c>
      <c r="JHP207" s="10">
        <f>varoventtiili_koestus_kuva.description</f>
        <v>0</v>
      </c>
      <c r="JHQ207" s="10">
        <f>varoventtiili_koestus_kuva.description</f>
        <v>0</v>
      </c>
      <c r="JHR207" s="10">
        <f>varoventtiili_koestus_kuva.description</f>
        <v>0</v>
      </c>
      <c r="JHS207" s="10">
        <f>varoventtiili_koestus_kuva.description</f>
        <v>0</v>
      </c>
      <c r="JHT207" s="10">
        <f>varoventtiili_koestus_kuva.description</f>
        <v>0</v>
      </c>
      <c r="JHU207" s="10">
        <f>varoventtiili_koestus_kuva.description</f>
        <v>0</v>
      </c>
      <c r="JHV207" s="10">
        <f>varoventtiili_koestus_kuva.description</f>
        <v>0</v>
      </c>
      <c r="JHW207" s="10">
        <f>varoventtiili_koestus_kuva.description</f>
        <v>0</v>
      </c>
      <c r="JHX207" s="10">
        <f>varoventtiili_koestus_kuva.description</f>
        <v>0</v>
      </c>
      <c r="JHY207" s="10">
        <f>varoventtiili_koestus_kuva.description</f>
        <v>0</v>
      </c>
      <c r="JHZ207" s="10">
        <f>varoventtiili_koestus_kuva.description</f>
        <v>0</v>
      </c>
      <c r="JIA207" s="10">
        <f>varoventtiili_koestus_kuva.description</f>
        <v>0</v>
      </c>
      <c r="JIB207" s="10">
        <f>varoventtiili_koestus_kuva.description</f>
        <v>0</v>
      </c>
      <c r="JIC207" s="10">
        <f>varoventtiili_koestus_kuva.description</f>
        <v>0</v>
      </c>
      <c r="JID207" s="10">
        <f>varoventtiili_koestus_kuva.description</f>
        <v>0</v>
      </c>
      <c r="JIE207" s="10">
        <f>varoventtiili_koestus_kuva.description</f>
        <v>0</v>
      </c>
      <c r="JIF207" s="10">
        <f>varoventtiili_koestus_kuva.description</f>
        <v>0</v>
      </c>
      <c r="JIG207" s="10">
        <f>varoventtiili_koestus_kuva.description</f>
        <v>0</v>
      </c>
      <c r="JIH207" s="10">
        <f>varoventtiili_koestus_kuva.description</f>
        <v>0</v>
      </c>
      <c r="JII207" s="10">
        <f>varoventtiili_koestus_kuva.description</f>
        <v>0</v>
      </c>
      <c r="JIJ207" s="10">
        <f>varoventtiili_koestus_kuva.description</f>
        <v>0</v>
      </c>
      <c r="JIK207" s="10">
        <f>varoventtiili_koestus_kuva.description</f>
        <v>0</v>
      </c>
      <c r="JIL207" s="10">
        <f>varoventtiili_koestus_kuva.description</f>
        <v>0</v>
      </c>
      <c r="JIM207" s="10">
        <f>varoventtiili_koestus_kuva.description</f>
        <v>0</v>
      </c>
      <c r="JIN207" s="10">
        <f>varoventtiili_koestus_kuva.description</f>
        <v>0</v>
      </c>
      <c r="JIO207" s="10">
        <f>varoventtiili_koestus_kuva.description</f>
        <v>0</v>
      </c>
      <c r="JIP207" s="10">
        <f>varoventtiili_koestus_kuva.description</f>
        <v>0</v>
      </c>
      <c r="JIQ207" s="10">
        <f>varoventtiili_koestus_kuva.description</f>
        <v>0</v>
      </c>
      <c r="JIR207" s="10">
        <f>varoventtiili_koestus_kuva.description</f>
        <v>0</v>
      </c>
      <c r="JIS207" s="10">
        <f>varoventtiili_koestus_kuva.description</f>
        <v>0</v>
      </c>
      <c r="JIT207" s="10">
        <f>varoventtiili_koestus_kuva.description</f>
        <v>0</v>
      </c>
      <c r="JIU207" s="10">
        <f>varoventtiili_koestus_kuva.description</f>
        <v>0</v>
      </c>
      <c r="JIV207" s="10">
        <f>varoventtiili_koestus_kuva.description</f>
        <v>0</v>
      </c>
      <c r="JIW207" s="10">
        <f>varoventtiili_koestus_kuva.description</f>
        <v>0</v>
      </c>
      <c r="JIX207" s="10">
        <f>varoventtiili_koestus_kuva.description</f>
        <v>0</v>
      </c>
      <c r="JIY207" s="10">
        <f>varoventtiili_koestus_kuva.description</f>
        <v>0</v>
      </c>
      <c r="JIZ207" s="10">
        <f>varoventtiili_koestus_kuva.description</f>
        <v>0</v>
      </c>
      <c r="JJA207" s="10">
        <f>varoventtiili_koestus_kuva.description</f>
        <v>0</v>
      </c>
      <c r="JJB207" s="10">
        <f>varoventtiili_koestus_kuva.description</f>
        <v>0</v>
      </c>
      <c r="JJC207" s="10">
        <f>varoventtiili_koestus_kuva.description</f>
        <v>0</v>
      </c>
      <c r="JJD207" s="10">
        <f>varoventtiili_koestus_kuva.description</f>
        <v>0</v>
      </c>
      <c r="JJE207" s="10">
        <f>varoventtiili_koestus_kuva.description</f>
        <v>0</v>
      </c>
      <c r="JJF207" s="10">
        <f>varoventtiili_koestus_kuva.description</f>
        <v>0</v>
      </c>
      <c r="JJG207" s="10">
        <f>varoventtiili_koestus_kuva.description</f>
        <v>0</v>
      </c>
      <c r="JJH207" s="10">
        <f>varoventtiili_koestus_kuva.description</f>
        <v>0</v>
      </c>
      <c r="JJI207" s="10">
        <f>varoventtiili_koestus_kuva.description</f>
        <v>0</v>
      </c>
      <c r="JJJ207" s="10">
        <f>varoventtiili_koestus_kuva.description</f>
        <v>0</v>
      </c>
      <c r="JJK207" s="10">
        <f>varoventtiili_koestus_kuva.description</f>
        <v>0</v>
      </c>
      <c r="JJL207" s="10">
        <f>varoventtiili_koestus_kuva.description</f>
        <v>0</v>
      </c>
      <c r="JJM207" s="10">
        <f>varoventtiili_koestus_kuva.description</f>
        <v>0</v>
      </c>
      <c r="JJN207" s="10">
        <f>varoventtiili_koestus_kuva.description</f>
        <v>0</v>
      </c>
      <c r="JJO207" s="10">
        <f>varoventtiili_koestus_kuva.description</f>
        <v>0</v>
      </c>
      <c r="JJP207" s="10">
        <f>varoventtiili_koestus_kuva.description</f>
        <v>0</v>
      </c>
      <c r="JJQ207" s="10">
        <f>varoventtiili_koestus_kuva.description</f>
        <v>0</v>
      </c>
      <c r="JJR207" s="10">
        <f>varoventtiili_koestus_kuva.description</f>
        <v>0</v>
      </c>
      <c r="JJS207" s="10">
        <f>varoventtiili_koestus_kuva.description</f>
        <v>0</v>
      </c>
      <c r="JJT207" s="10">
        <f>varoventtiili_koestus_kuva.description</f>
        <v>0</v>
      </c>
      <c r="JJU207" s="10">
        <f>varoventtiili_koestus_kuva.description</f>
        <v>0</v>
      </c>
      <c r="JJV207" s="10">
        <f>varoventtiili_koestus_kuva.description</f>
        <v>0</v>
      </c>
      <c r="JJW207" s="10">
        <f>varoventtiili_koestus_kuva.description</f>
        <v>0</v>
      </c>
      <c r="JJX207" s="10">
        <f>varoventtiili_koestus_kuva.description</f>
        <v>0</v>
      </c>
      <c r="JJY207" s="10">
        <f>varoventtiili_koestus_kuva.description</f>
        <v>0</v>
      </c>
      <c r="JJZ207" s="10">
        <f>varoventtiili_koestus_kuva.description</f>
        <v>0</v>
      </c>
      <c r="JKA207" s="10">
        <f>varoventtiili_koestus_kuva.description</f>
        <v>0</v>
      </c>
      <c r="JKB207" s="10">
        <f>varoventtiili_koestus_kuva.description</f>
        <v>0</v>
      </c>
      <c r="JKC207" s="10">
        <f>varoventtiili_koestus_kuva.description</f>
        <v>0</v>
      </c>
      <c r="JKD207" s="10">
        <f>varoventtiili_koestus_kuva.description</f>
        <v>0</v>
      </c>
      <c r="JKE207" s="10">
        <f>varoventtiili_koestus_kuva.description</f>
        <v>0</v>
      </c>
      <c r="JKF207" s="10">
        <f>varoventtiili_koestus_kuva.description</f>
        <v>0</v>
      </c>
      <c r="JKG207" s="10">
        <f>varoventtiili_koestus_kuva.description</f>
        <v>0</v>
      </c>
      <c r="JKH207" s="10">
        <f>varoventtiili_koestus_kuva.description</f>
        <v>0</v>
      </c>
      <c r="JKI207" s="10">
        <f>varoventtiili_koestus_kuva.description</f>
        <v>0</v>
      </c>
      <c r="JKJ207" s="10">
        <f>varoventtiili_koestus_kuva.description</f>
        <v>0</v>
      </c>
      <c r="JKK207" s="10">
        <f>varoventtiili_koestus_kuva.description</f>
        <v>0</v>
      </c>
      <c r="JKL207" s="10">
        <f>varoventtiili_koestus_kuva.description</f>
        <v>0</v>
      </c>
      <c r="JKM207" s="10">
        <f>varoventtiili_koestus_kuva.description</f>
        <v>0</v>
      </c>
      <c r="JKN207" s="10">
        <f>varoventtiili_koestus_kuva.description</f>
        <v>0</v>
      </c>
      <c r="JKO207" s="10">
        <f>varoventtiili_koestus_kuva.description</f>
        <v>0</v>
      </c>
      <c r="JKP207" s="10">
        <f>varoventtiili_koestus_kuva.description</f>
        <v>0</v>
      </c>
      <c r="JKQ207" s="10">
        <f>varoventtiili_koestus_kuva.description</f>
        <v>0</v>
      </c>
      <c r="JKR207" s="10">
        <f>varoventtiili_koestus_kuva.description</f>
        <v>0</v>
      </c>
      <c r="JKS207" s="10">
        <f>varoventtiili_koestus_kuva.description</f>
        <v>0</v>
      </c>
      <c r="JKT207" s="10">
        <f>varoventtiili_koestus_kuva.description</f>
        <v>0</v>
      </c>
      <c r="JKU207" s="10">
        <f>varoventtiili_koestus_kuva.description</f>
        <v>0</v>
      </c>
      <c r="JKV207" s="10">
        <f>varoventtiili_koestus_kuva.description</f>
        <v>0</v>
      </c>
      <c r="JKW207" s="10">
        <f>varoventtiili_koestus_kuva.description</f>
        <v>0</v>
      </c>
      <c r="JKX207" s="10">
        <f>varoventtiili_koestus_kuva.description</f>
        <v>0</v>
      </c>
      <c r="JKY207" s="10">
        <f>varoventtiili_koestus_kuva.description</f>
        <v>0</v>
      </c>
      <c r="JKZ207" s="10">
        <f>varoventtiili_koestus_kuva.description</f>
        <v>0</v>
      </c>
      <c r="JLA207" s="10">
        <f>varoventtiili_koestus_kuva.description</f>
        <v>0</v>
      </c>
      <c r="JLB207" s="10">
        <f>varoventtiili_koestus_kuva.description</f>
        <v>0</v>
      </c>
      <c r="JLC207" s="10">
        <f>varoventtiili_koestus_kuva.description</f>
        <v>0</v>
      </c>
      <c r="JLD207" s="10">
        <f>varoventtiili_koestus_kuva.description</f>
        <v>0</v>
      </c>
      <c r="JLE207" s="10">
        <f>varoventtiili_koestus_kuva.description</f>
        <v>0</v>
      </c>
      <c r="JLF207" s="10">
        <f>varoventtiili_koestus_kuva.description</f>
        <v>0</v>
      </c>
      <c r="JLG207" s="10">
        <f>varoventtiili_koestus_kuva.description</f>
        <v>0</v>
      </c>
      <c r="JLH207" s="10">
        <f>varoventtiili_koestus_kuva.description</f>
        <v>0</v>
      </c>
      <c r="JLI207" s="10">
        <f>varoventtiili_koestus_kuva.description</f>
        <v>0</v>
      </c>
      <c r="JLJ207" s="10">
        <f>varoventtiili_koestus_kuva.description</f>
        <v>0</v>
      </c>
      <c r="JLK207" s="10">
        <f>varoventtiili_koestus_kuva.description</f>
        <v>0</v>
      </c>
      <c r="JLL207" s="10">
        <f>varoventtiili_koestus_kuva.description</f>
        <v>0</v>
      </c>
      <c r="JLM207" s="10">
        <f>varoventtiili_koestus_kuva.description</f>
        <v>0</v>
      </c>
      <c r="JLN207" s="10">
        <f>varoventtiili_koestus_kuva.description</f>
        <v>0</v>
      </c>
      <c r="JLO207" s="10">
        <f>varoventtiili_koestus_kuva.description</f>
        <v>0</v>
      </c>
      <c r="JLP207" s="10">
        <f>varoventtiili_koestus_kuva.description</f>
        <v>0</v>
      </c>
      <c r="JLQ207" s="10">
        <f>varoventtiili_koestus_kuva.description</f>
        <v>0</v>
      </c>
      <c r="JLR207" s="10">
        <f>varoventtiili_koestus_kuva.description</f>
        <v>0</v>
      </c>
      <c r="JLS207" s="10">
        <f>varoventtiili_koestus_kuva.description</f>
        <v>0</v>
      </c>
      <c r="JLT207" s="10">
        <f>varoventtiili_koestus_kuva.description</f>
        <v>0</v>
      </c>
      <c r="JLU207" s="10">
        <f>varoventtiili_koestus_kuva.description</f>
        <v>0</v>
      </c>
      <c r="JLV207" s="10">
        <f>varoventtiili_koestus_kuva.description</f>
        <v>0</v>
      </c>
      <c r="JLW207" s="10">
        <f>varoventtiili_koestus_kuva.description</f>
        <v>0</v>
      </c>
      <c r="JLX207" s="10">
        <f>varoventtiili_koestus_kuva.description</f>
        <v>0</v>
      </c>
      <c r="JLY207" s="10">
        <f>varoventtiili_koestus_kuva.description</f>
        <v>0</v>
      </c>
      <c r="JLZ207" s="10">
        <f>varoventtiili_koestus_kuva.description</f>
        <v>0</v>
      </c>
      <c r="JMA207" s="10">
        <f>varoventtiili_koestus_kuva.description</f>
        <v>0</v>
      </c>
      <c r="JMB207" s="10">
        <f>varoventtiili_koestus_kuva.description</f>
        <v>0</v>
      </c>
      <c r="JMC207" s="10">
        <f>varoventtiili_koestus_kuva.description</f>
        <v>0</v>
      </c>
      <c r="JMD207" s="10">
        <f>varoventtiili_koestus_kuva.description</f>
        <v>0</v>
      </c>
      <c r="JME207" s="10">
        <f>varoventtiili_koestus_kuva.description</f>
        <v>0</v>
      </c>
      <c r="JMF207" s="10">
        <f>varoventtiili_koestus_kuva.description</f>
        <v>0</v>
      </c>
      <c r="JMG207" s="10">
        <f>varoventtiili_koestus_kuva.description</f>
        <v>0</v>
      </c>
      <c r="JMH207" s="10">
        <f>varoventtiili_koestus_kuva.description</f>
        <v>0</v>
      </c>
      <c r="JMI207" s="10">
        <f>varoventtiili_koestus_kuva.description</f>
        <v>0</v>
      </c>
      <c r="JMJ207" s="10">
        <f>varoventtiili_koestus_kuva.description</f>
        <v>0</v>
      </c>
      <c r="JMK207" s="10">
        <f>varoventtiili_koestus_kuva.description</f>
        <v>0</v>
      </c>
      <c r="JML207" s="10">
        <f>varoventtiili_koestus_kuva.description</f>
        <v>0</v>
      </c>
      <c r="JMM207" s="10">
        <f>varoventtiili_koestus_kuva.description</f>
        <v>0</v>
      </c>
      <c r="JMN207" s="10">
        <f>varoventtiili_koestus_kuva.description</f>
        <v>0</v>
      </c>
      <c r="JMO207" s="10">
        <f>varoventtiili_koestus_kuva.description</f>
        <v>0</v>
      </c>
      <c r="JMP207" s="10">
        <f>varoventtiili_koestus_kuva.description</f>
        <v>0</v>
      </c>
      <c r="JMQ207" s="10">
        <f>varoventtiili_koestus_kuva.description</f>
        <v>0</v>
      </c>
      <c r="JMR207" s="10">
        <f>varoventtiili_koestus_kuva.description</f>
        <v>0</v>
      </c>
      <c r="JMS207" s="10">
        <f>varoventtiili_koestus_kuva.description</f>
        <v>0</v>
      </c>
      <c r="JMT207" s="10">
        <f>varoventtiili_koestus_kuva.description</f>
        <v>0</v>
      </c>
      <c r="JMU207" s="10">
        <f>varoventtiili_koestus_kuva.description</f>
        <v>0</v>
      </c>
      <c r="JMV207" s="10">
        <f>varoventtiili_koestus_kuva.description</f>
        <v>0</v>
      </c>
      <c r="JMW207" s="10">
        <f>varoventtiili_koestus_kuva.description</f>
        <v>0</v>
      </c>
      <c r="JMX207" s="10">
        <f>varoventtiili_koestus_kuva.description</f>
        <v>0</v>
      </c>
      <c r="JMY207" s="10">
        <f>varoventtiili_koestus_kuva.description</f>
        <v>0</v>
      </c>
      <c r="JMZ207" s="10">
        <f>varoventtiili_koestus_kuva.description</f>
        <v>0</v>
      </c>
      <c r="JNA207" s="10">
        <f>varoventtiili_koestus_kuva.description</f>
        <v>0</v>
      </c>
      <c r="JNB207" s="10">
        <f>varoventtiili_koestus_kuva.description</f>
        <v>0</v>
      </c>
      <c r="JNC207" s="10">
        <f>varoventtiili_koestus_kuva.description</f>
        <v>0</v>
      </c>
      <c r="JND207" s="10">
        <f>varoventtiili_koestus_kuva.description</f>
        <v>0</v>
      </c>
      <c r="JNE207" s="10">
        <f>varoventtiili_koestus_kuva.description</f>
        <v>0</v>
      </c>
      <c r="JNF207" s="10">
        <f>varoventtiili_koestus_kuva.description</f>
        <v>0</v>
      </c>
      <c r="JNG207" s="10">
        <f>varoventtiili_koestus_kuva.description</f>
        <v>0</v>
      </c>
      <c r="JNH207" s="10">
        <f>varoventtiili_koestus_kuva.description</f>
        <v>0</v>
      </c>
      <c r="JNI207" s="10">
        <f>varoventtiili_koestus_kuva.description</f>
        <v>0</v>
      </c>
      <c r="JNJ207" s="10">
        <f>varoventtiili_koestus_kuva.description</f>
        <v>0</v>
      </c>
      <c r="JNK207" s="10">
        <f>varoventtiili_koestus_kuva.description</f>
        <v>0</v>
      </c>
      <c r="JNL207" s="10">
        <f>varoventtiili_koestus_kuva.description</f>
        <v>0</v>
      </c>
      <c r="JNM207" s="10">
        <f>varoventtiili_koestus_kuva.description</f>
        <v>0</v>
      </c>
      <c r="JNN207" s="10">
        <f>varoventtiili_koestus_kuva.description</f>
        <v>0</v>
      </c>
      <c r="JNO207" s="10">
        <f>varoventtiili_koestus_kuva.description</f>
        <v>0</v>
      </c>
      <c r="JNP207" s="10">
        <f>varoventtiili_koestus_kuva.description</f>
        <v>0</v>
      </c>
      <c r="JNQ207" s="10">
        <f>varoventtiili_koestus_kuva.description</f>
        <v>0</v>
      </c>
      <c r="JNR207" s="10">
        <f>varoventtiili_koestus_kuva.description</f>
        <v>0</v>
      </c>
      <c r="JNS207" s="10">
        <f>varoventtiili_koestus_kuva.description</f>
        <v>0</v>
      </c>
      <c r="JNT207" s="10">
        <f>varoventtiili_koestus_kuva.description</f>
        <v>0</v>
      </c>
      <c r="JNU207" s="10">
        <f>varoventtiili_koestus_kuva.description</f>
        <v>0</v>
      </c>
      <c r="JNV207" s="10">
        <f>varoventtiili_koestus_kuva.description</f>
        <v>0</v>
      </c>
      <c r="JNW207" s="10">
        <f>varoventtiili_koestus_kuva.description</f>
        <v>0</v>
      </c>
      <c r="JNX207" s="10">
        <f>varoventtiili_koestus_kuva.description</f>
        <v>0</v>
      </c>
      <c r="JNY207" s="10">
        <f>varoventtiili_koestus_kuva.description</f>
        <v>0</v>
      </c>
      <c r="JNZ207" s="10">
        <f>varoventtiili_koestus_kuva.description</f>
        <v>0</v>
      </c>
      <c r="JOA207" s="10">
        <f>varoventtiili_koestus_kuva.description</f>
        <v>0</v>
      </c>
      <c r="JOB207" s="10">
        <f>varoventtiili_koestus_kuva.description</f>
        <v>0</v>
      </c>
      <c r="JOC207" s="10">
        <f>varoventtiili_koestus_kuva.description</f>
        <v>0</v>
      </c>
      <c r="JOD207" s="10">
        <f>varoventtiili_koestus_kuva.description</f>
        <v>0</v>
      </c>
      <c r="JOE207" s="10">
        <f>varoventtiili_koestus_kuva.description</f>
        <v>0</v>
      </c>
      <c r="JOF207" s="10">
        <f>varoventtiili_koestus_kuva.description</f>
        <v>0</v>
      </c>
      <c r="JOG207" s="10">
        <f>varoventtiili_koestus_kuva.description</f>
        <v>0</v>
      </c>
      <c r="JOH207" s="10">
        <f>varoventtiili_koestus_kuva.description</f>
        <v>0</v>
      </c>
      <c r="JOI207" s="10">
        <f>varoventtiili_koestus_kuva.description</f>
        <v>0</v>
      </c>
      <c r="JOJ207" s="10">
        <f>varoventtiili_koestus_kuva.description</f>
        <v>0</v>
      </c>
      <c r="JOK207" s="10">
        <f>varoventtiili_koestus_kuva.description</f>
        <v>0</v>
      </c>
      <c r="JOL207" s="10">
        <f>varoventtiili_koestus_kuva.description</f>
        <v>0</v>
      </c>
      <c r="JOM207" s="10">
        <f>varoventtiili_koestus_kuva.description</f>
        <v>0</v>
      </c>
      <c r="JON207" s="10">
        <f>varoventtiili_koestus_kuva.description</f>
        <v>0</v>
      </c>
      <c r="JOO207" s="10">
        <f>varoventtiili_koestus_kuva.description</f>
        <v>0</v>
      </c>
      <c r="JOP207" s="10">
        <f>varoventtiili_koestus_kuva.description</f>
        <v>0</v>
      </c>
      <c r="JOQ207" s="10">
        <f>varoventtiili_koestus_kuva.description</f>
        <v>0</v>
      </c>
      <c r="JOR207" s="10">
        <f>varoventtiili_koestus_kuva.description</f>
        <v>0</v>
      </c>
      <c r="JOS207" s="10">
        <f>varoventtiili_koestus_kuva.description</f>
        <v>0</v>
      </c>
      <c r="JOT207" s="10">
        <f>varoventtiili_koestus_kuva.description</f>
        <v>0</v>
      </c>
      <c r="JOU207" s="10">
        <f>varoventtiili_koestus_kuva.description</f>
        <v>0</v>
      </c>
      <c r="JOV207" s="10">
        <f>varoventtiili_koestus_kuva.description</f>
        <v>0</v>
      </c>
      <c r="JOW207" s="10">
        <f>varoventtiili_koestus_kuva.description</f>
        <v>0</v>
      </c>
      <c r="JOX207" s="10">
        <f>varoventtiili_koestus_kuva.description</f>
        <v>0</v>
      </c>
      <c r="JOY207" s="10">
        <f>varoventtiili_koestus_kuva.description</f>
        <v>0</v>
      </c>
      <c r="JOZ207" s="10">
        <f>varoventtiili_koestus_kuva.description</f>
        <v>0</v>
      </c>
      <c r="JPA207" s="10">
        <f>varoventtiili_koestus_kuva.description</f>
        <v>0</v>
      </c>
      <c r="JPB207" s="10">
        <f>varoventtiili_koestus_kuva.description</f>
        <v>0</v>
      </c>
      <c r="JPC207" s="10">
        <f>varoventtiili_koestus_kuva.description</f>
        <v>0</v>
      </c>
      <c r="JPD207" s="10">
        <f>varoventtiili_koestus_kuva.description</f>
        <v>0</v>
      </c>
      <c r="JPE207" s="10">
        <f>varoventtiili_koestus_kuva.description</f>
        <v>0</v>
      </c>
      <c r="JPF207" s="10">
        <f>varoventtiili_koestus_kuva.description</f>
        <v>0</v>
      </c>
      <c r="JPG207" s="10">
        <f>varoventtiili_koestus_kuva.description</f>
        <v>0</v>
      </c>
      <c r="JPH207" s="10">
        <f>varoventtiili_koestus_kuva.description</f>
        <v>0</v>
      </c>
      <c r="JPI207" s="10">
        <f>varoventtiili_koestus_kuva.description</f>
        <v>0</v>
      </c>
      <c r="JPJ207" s="10">
        <f>varoventtiili_koestus_kuva.description</f>
        <v>0</v>
      </c>
      <c r="JPK207" s="10">
        <f>varoventtiili_koestus_kuva.description</f>
        <v>0</v>
      </c>
      <c r="JPL207" s="10">
        <f>varoventtiili_koestus_kuva.description</f>
        <v>0</v>
      </c>
      <c r="JPM207" s="10">
        <f>varoventtiili_koestus_kuva.description</f>
        <v>0</v>
      </c>
      <c r="JPN207" s="10">
        <f>varoventtiili_koestus_kuva.description</f>
        <v>0</v>
      </c>
      <c r="JPO207" s="10">
        <f>varoventtiili_koestus_kuva.description</f>
        <v>0</v>
      </c>
      <c r="JPP207" s="10">
        <f>varoventtiili_koestus_kuva.description</f>
        <v>0</v>
      </c>
      <c r="JPQ207" s="10">
        <f>varoventtiili_koestus_kuva.description</f>
        <v>0</v>
      </c>
      <c r="JPR207" s="10">
        <f>varoventtiili_koestus_kuva.description</f>
        <v>0</v>
      </c>
      <c r="JPS207" s="10">
        <f>varoventtiili_koestus_kuva.description</f>
        <v>0</v>
      </c>
      <c r="JPT207" s="10">
        <f>varoventtiili_koestus_kuva.description</f>
        <v>0</v>
      </c>
      <c r="JPU207" s="10">
        <f>varoventtiili_koestus_kuva.description</f>
        <v>0</v>
      </c>
      <c r="JPV207" s="10">
        <f>varoventtiili_koestus_kuva.description</f>
        <v>0</v>
      </c>
      <c r="JPW207" s="10">
        <f>varoventtiili_koestus_kuva.description</f>
        <v>0</v>
      </c>
      <c r="JPX207" s="10">
        <f>varoventtiili_koestus_kuva.description</f>
        <v>0</v>
      </c>
      <c r="JPY207" s="10">
        <f>varoventtiili_koestus_kuva.description</f>
        <v>0</v>
      </c>
      <c r="JPZ207" s="10">
        <f>varoventtiili_koestus_kuva.description</f>
        <v>0</v>
      </c>
      <c r="JQA207" s="10">
        <f>varoventtiili_koestus_kuva.description</f>
        <v>0</v>
      </c>
      <c r="JQB207" s="10">
        <f>varoventtiili_koestus_kuva.description</f>
        <v>0</v>
      </c>
      <c r="JQC207" s="10">
        <f>varoventtiili_koestus_kuva.description</f>
        <v>0</v>
      </c>
      <c r="JQD207" s="10">
        <f>varoventtiili_koestus_kuva.description</f>
        <v>0</v>
      </c>
      <c r="JQE207" s="10">
        <f>varoventtiili_koestus_kuva.description</f>
        <v>0</v>
      </c>
      <c r="JQF207" s="10">
        <f>varoventtiili_koestus_kuva.description</f>
        <v>0</v>
      </c>
      <c r="JQG207" s="10">
        <f>varoventtiili_koestus_kuva.description</f>
        <v>0</v>
      </c>
      <c r="JQH207" s="10">
        <f>varoventtiili_koestus_kuva.description</f>
        <v>0</v>
      </c>
      <c r="JQI207" s="10">
        <f>varoventtiili_koestus_kuva.description</f>
        <v>0</v>
      </c>
      <c r="JQJ207" s="10">
        <f>varoventtiili_koestus_kuva.description</f>
        <v>0</v>
      </c>
      <c r="JQK207" s="10">
        <f>varoventtiili_koestus_kuva.description</f>
        <v>0</v>
      </c>
      <c r="JQL207" s="10">
        <f>varoventtiili_koestus_kuva.description</f>
        <v>0</v>
      </c>
      <c r="JQM207" s="10">
        <f>varoventtiili_koestus_kuva.description</f>
        <v>0</v>
      </c>
      <c r="JQN207" s="10">
        <f>varoventtiili_koestus_kuva.description</f>
        <v>0</v>
      </c>
      <c r="JQO207" s="10">
        <f>varoventtiili_koestus_kuva.description</f>
        <v>0</v>
      </c>
      <c r="JQP207" s="10">
        <f>varoventtiili_koestus_kuva.description</f>
        <v>0</v>
      </c>
      <c r="JQQ207" s="10">
        <f>varoventtiili_koestus_kuva.description</f>
        <v>0</v>
      </c>
      <c r="JQR207" s="10">
        <f>varoventtiili_koestus_kuva.description</f>
        <v>0</v>
      </c>
      <c r="JQS207" s="10">
        <f>varoventtiili_koestus_kuva.description</f>
        <v>0</v>
      </c>
      <c r="JQT207" s="10">
        <f>varoventtiili_koestus_kuva.description</f>
        <v>0</v>
      </c>
      <c r="JQU207" s="10">
        <f>varoventtiili_koestus_kuva.description</f>
        <v>0</v>
      </c>
      <c r="JQV207" s="10">
        <f>varoventtiili_koestus_kuva.description</f>
        <v>0</v>
      </c>
      <c r="JQW207" s="10">
        <f>varoventtiili_koestus_kuva.description</f>
        <v>0</v>
      </c>
      <c r="JQX207" s="10">
        <f>varoventtiili_koestus_kuva.description</f>
        <v>0</v>
      </c>
      <c r="JQY207" s="10">
        <f>varoventtiili_koestus_kuva.description</f>
        <v>0</v>
      </c>
      <c r="JQZ207" s="10">
        <f>varoventtiili_koestus_kuva.description</f>
        <v>0</v>
      </c>
      <c r="JRA207" s="10">
        <f>varoventtiili_koestus_kuva.description</f>
        <v>0</v>
      </c>
      <c r="JRB207" s="10">
        <f>varoventtiili_koestus_kuva.description</f>
        <v>0</v>
      </c>
      <c r="JRC207" s="10">
        <f>varoventtiili_koestus_kuva.description</f>
        <v>0</v>
      </c>
      <c r="JRD207" s="10">
        <f>varoventtiili_koestus_kuva.description</f>
        <v>0</v>
      </c>
      <c r="JRE207" s="10">
        <f>varoventtiili_koestus_kuva.description</f>
        <v>0</v>
      </c>
      <c r="JRF207" s="10">
        <f>varoventtiili_koestus_kuva.description</f>
        <v>0</v>
      </c>
      <c r="JRG207" s="10">
        <f>varoventtiili_koestus_kuva.description</f>
        <v>0</v>
      </c>
      <c r="JRH207" s="10">
        <f>varoventtiili_koestus_kuva.description</f>
        <v>0</v>
      </c>
      <c r="JRI207" s="10">
        <f>varoventtiili_koestus_kuva.description</f>
        <v>0</v>
      </c>
      <c r="JRJ207" s="10">
        <f>varoventtiili_koestus_kuva.description</f>
        <v>0</v>
      </c>
      <c r="JRK207" s="10">
        <f>varoventtiili_koestus_kuva.description</f>
        <v>0</v>
      </c>
      <c r="JRL207" s="10">
        <f>varoventtiili_koestus_kuva.description</f>
        <v>0</v>
      </c>
      <c r="JRM207" s="10">
        <f>varoventtiili_koestus_kuva.description</f>
        <v>0</v>
      </c>
      <c r="JRN207" s="10">
        <f>varoventtiili_koestus_kuva.description</f>
        <v>0</v>
      </c>
      <c r="JRO207" s="10">
        <f>varoventtiili_koestus_kuva.description</f>
        <v>0</v>
      </c>
      <c r="JRP207" s="10">
        <f>varoventtiili_koestus_kuva.description</f>
        <v>0</v>
      </c>
      <c r="JRQ207" s="10">
        <f>varoventtiili_koestus_kuva.description</f>
        <v>0</v>
      </c>
      <c r="JRR207" s="10">
        <f>varoventtiili_koestus_kuva.description</f>
        <v>0</v>
      </c>
      <c r="JRS207" s="10">
        <f>varoventtiili_koestus_kuva.description</f>
        <v>0</v>
      </c>
      <c r="JRT207" s="10">
        <f>varoventtiili_koestus_kuva.description</f>
        <v>0</v>
      </c>
      <c r="JRU207" s="10">
        <f>varoventtiili_koestus_kuva.description</f>
        <v>0</v>
      </c>
      <c r="JRV207" s="10">
        <f>varoventtiili_koestus_kuva.description</f>
        <v>0</v>
      </c>
      <c r="JRW207" s="10">
        <f>varoventtiili_koestus_kuva.description</f>
        <v>0</v>
      </c>
      <c r="JRX207" s="10">
        <f>varoventtiili_koestus_kuva.description</f>
        <v>0</v>
      </c>
      <c r="JRY207" s="10">
        <f>varoventtiili_koestus_kuva.description</f>
        <v>0</v>
      </c>
      <c r="JRZ207" s="10">
        <f>varoventtiili_koestus_kuva.description</f>
        <v>0</v>
      </c>
      <c r="JSA207" s="10">
        <f>varoventtiili_koestus_kuva.description</f>
        <v>0</v>
      </c>
      <c r="JSB207" s="10">
        <f>varoventtiili_koestus_kuva.description</f>
        <v>0</v>
      </c>
      <c r="JSC207" s="10">
        <f>varoventtiili_koestus_kuva.description</f>
        <v>0</v>
      </c>
      <c r="JSD207" s="10">
        <f>varoventtiili_koestus_kuva.description</f>
        <v>0</v>
      </c>
      <c r="JSE207" s="10">
        <f>varoventtiili_koestus_kuva.description</f>
        <v>0</v>
      </c>
      <c r="JSF207" s="10">
        <f>varoventtiili_koestus_kuva.description</f>
        <v>0</v>
      </c>
      <c r="JSG207" s="10">
        <f>varoventtiili_koestus_kuva.description</f>
        <v>0</v>
      </c>
      <c r="JSH207" s="10">
        <f>varoventtiili_koestus_kuva.description</f>
        <v>0</v>
      </c>
      <c r="JSI207" s="10">
        <f>varoventtiili_koestus_kuva.description</f>
        <v>0</v>
      </c>
      <c r="JSJ207" s="10">
        <f>varoventtiili_koestus_kuva.description</f>
        <v>0</v>
      </c>
      <c r="JSK207" s="10">
        <f>varoventtiili_koestus_kuva.description</f>
        <v>0</v>
      </c>
      <c r="JSL207" s="10">
        <f>varoventtiili_koestus_kuva.description</f>
        <v>0</v>
      </c>
      <c r="JSM207" s="10">
        <f>varoventtiili_koestus_kuva.description</f>
        <v>0</v>
      </c>
      <c r="JSN207" s="10">
        <f>varoventtiili_koestus_kuva.description</f>
        <v>0</v>
      </c>
      <c r="JSO207" s="10">
        <f>varoventtiili_koestus_kuva.description</f>
        <v>0</v>
      </c>
      <c r="JSP207" s="10">
        <f>varoventtiili_koestus_kuva.description</f>
        <v>0</v>
      </c>
      <c r="JSQ207" s="10">
        <f>varoventtiili_koestus_kuva.description</f>
        <v>0</v>
      </c>
      <c r="JSR207" s="10">
        <f>varoventtiili_koestus_kuva.description</f>
        <v>0</v>
      </c>
      <c r="JSS207" s="10">
        <f>varoventtiili_koestus_kuva.description</f>
        <v>0</v>
      </c>
      <c r="JST207" s="10">
        <f>varoventtiili_koestus_kuva.description</f>
        <v>0</v>
      </c>
      <c r="JSU207" s="10">
        <f>varoventtiili_koestus_kuva.description</f>
        <v>0</v>
      </c>
      <c r="JSV207" s="10">
        <f>varoventtiili_koestus_kuva.description</f>
        <v>0</v>
      </c>
      <c r="JSW207" s="10">
        <f>varoventtiili_koestus_kuva.description</f>
        <v>0</v>
      </c>
      <c r="JSX207" s="10">
        <f>varoventtiili_koestus_kuva.description</f>
        <v>0</v>
      </c>
      <c r="JSY207" s="10">
        <f>varoventtiili_koestus_kuva.description</f>
        <v>0</v>
      </c>
      <c r="JSZ207" s="10">
        <f>varoventtiili_koestus_kuva.description</f>
        <v>0</v>
      </c>
      <c r="JTA207" s="10">
        <f>varoventtiili_koestus_kuva.description</f>
        <v>0</v>
      </c>
      <c r="JTB207" s="10">
        <f>varoventtiili_koestus_kuva.description</f>
        <v>0</v>
      </c>
      <c r="JTC207" s="10">
        <f>varoventtiili_koestus_kuva.description</f>
        <v>0</v>
      </c>
      <c r="JTD207" s="10">
        <f>varoventtiili_koestus_kuva.description</f>
        <v>0</v>
      </c>
      <c r="JTE207" s="10">
        <f>varoventtiili_koestus_kuva.description</f>
        <v>0</v>
      </c>
      <c r="JTF207" s="10">
        <f>varoventtiili_koestus_kuva.description</f>
        <v>0</v>
      </c>
      <c r="JTG207" s="10">
        <f>varoventtiili_koestus_kuva.description</f>
        <v>0</v>
      </c>
      <c r="JTH207" s="10">
        <f>varoventtiili_koestus_kuva.description</f>
        <v>0</v>
      </c>
      <c r="JTI207" s="10">
        <f>varoventtiili_koestus_kuva.description</f>
        <v>0</v>
      </c>
      <c r="JTJ207" s="10">
        <f>varoventtiili_koestus_kuva.description</f>
        <v>0</v>
      </c>
      <c r="JTK207" s="10">
        <f>varoventtiili_koestus_kuva.description</f>
        <v>0</v>
      </c>
      <c r="JTL207" s="10">
        <f>varoventtiili_koestus_kuva.description</f>
        <v>0</v>
      </c>
      <c r="JTM207" s="10">
        <f>varoventtiili_koestus_kuva.description</f>
        <v>0</v>
      </c>
      <c r="JTN207" s="10">
        <f>varoventtiili_koestus_kuva.description</f>
        <v>0</v>
      </c>
      <c r="JTO207" s="10">
        <f>varoventtiili_koestus_kuva.description</f>
        <v>0</v>
      </c>
      <c r="JTP207" s="10">
        <f>varoventtiili_koestus_kuva.description</f>
        <v>0</v>
      </c>
      <c r="JTQ207" s="10">
        <f>varoventtiili_koestus_kuva.description</f>
        <v>0</v>
      </c>
      <c r="JTR207" s="10">
        <f>varoventtiili_koestus_kuva.description</f>
        <v>0</v>
      </c>
      <c r="JTS207" s="10">
        <f>varoventtiili_koestus_kuva.description</f>
        <v>0</v>
      </c>
      <c r="JTT207" s="10">
        <f>varoventtiili_koestus_kuva.description</f>
        <v>0</v>
      </c>
      <c r="JTU207" s="10">
        <f>varoventtiili_koestus_kuva.description</f>
        <v>0</v>
      </c>
      <c r="JTV207" s="10">
        <f>varoventtiili_koestus_kuva.description</f>
        <v>0</v>
      </c>
      <c r="JTW207" s="10">
        <f>varoventtiili_koestus_kuva.description</f>
        <v>0</v>
      </c>
      <c r="JTX207" s="10">
        <f>varoventtiili_koestus_kuva.description</f>
        <v>0</v>
      </c>
      <c r="JTY207" s="10">
        <f>varoventtiili_koestus_kuva.description</f>
        <v>0</v>
      </c>
      <c r="JTZ207" s="10">
        <f>varoventtiili_koestus_kuva.description</f>
        <v>0</v>
      </c>
      <c r="JUA207" s="10">
        <f>varoventtiili_koestus_kuva.description</f>
        <v>0</v>
      </c>
      <c r="JUB207" s="10">
        <f>varoventtiili_koestus_kuva.description</f>
        <v>0</v>
      </c>
      <c r="JUC207" s="10">
        <f>varoventtiili_koestus_kuva.description</f>
        <v>0</v>
      </c>
      <c r="JUD207" s="10">
        <f>varoventtiili_koestus_kuva.description</f>
        <v>0</v>
      </c>
      <c r="JUE207" s="10">
        <f>varoventtiili_koestus_kuva.description</f>
        <v>0</v>
      </c>
      <c r="JUF207" s="10">
        <f>varoventtiili_koestus_kuva.description</f>
        <v>0</v>
      </c>
      <c r="JUG207" s="10">
        <f>varoventtiili_koestus_kuva.description</f>
        <v>0</v>
      </c>
      <c r="JUH207" s="10">
        <f>varoventtiili_koestus_kuva.description</f>
        <v>0</v>
      </c>
      <c r="JUI207" s="10">
        <f>varoventtiili_koestus_kuva.description</f>
        <v>0</v>
      </c>
      <c r="JUJ207" s="10">
        <f>varoventtiili_koestus_kuva.description</f>
        <v>0</v>
      </c>
      <c r="JUK207" s="10">
        <f>varoventtiili_koestus_kuva.description</f>
        <v>0</v>
      </c>
      <c r="JUL207" s="10">
        <f>varoventtiili_koestus_kuva.description</f>
        <v>0</v>
      </c>
      <c r="JUM207" s="10">
        <f>varoventtiili_koestus_kuva.description</f>
        <v>0</v>
      </c>
      <c r="JUN207" s="10">
        <f>varoventtiili_koestus_kuva.description</f>
        <v>0</v>
      </c>
      <c r="JUO207" s="10">
        <f>varoventtiili_koestus_kuva.description</f>
        <v>0</v>
      </c>
      <c r="JUP207" s="10">
        <f>varoventtiili_koestus_kuva.description</f>
        <v>0</v>
      </c>
      <c r="JUQ207" s="10">
        <f>varoventtiili_koestus_kuva.description</f>
        <v>0</v>
      </c>
      <c r="JUR207" s="10">
        <f>varoventtiili_koestus_kuva.description</f>
        <v>0</v>
      </c>
      <c r="JUS207" s="10">
        <f>varoventtiili_koestus_kuva.description</f>
        <v>0</v>
      </c>
      <c r="JUT207" s="10">
        <f>varoventtiili_koestus_kuva.description</f>
        <v>0</v>
      </c>
      <c r="JUU207" s="10">
        <f>varoventtiili_koestus_kuva.description</f>
        <v>0</v>
      </c>
      <c r="JUV207" s="10">
        <f>varoventtiili_koestus_kuva.description</f>
        <v>0</v>
      </c>
      <c r="JUW207" s="10">
        <f>varoventtiili_koestus_kuva.description</f>
        <v>0</v>
      </c>
      <c r="JUX207" s="10">
        <f>varoventtiili_koestus_kuva.description</f>
        <v>0</v>
      </c>
      <c r="JUY207" s="10">
        <f>varoventtiili_koestus_kuva.description</f>
        <v>0</v>
      </c>
      <c r="JUZ207" s="10">
        <f>varoventtiili_koestus_kuva.description</f>
        <v>0</v>
      </c>
      <c r="JVA207" s="10">
        <f>varoventtiili_koestus_kuva.description</f>
        <v>0</v>
      </c>
      <c r="JVB207" s="10">
        <f>varoventtiili_koestus_kuva.description</f>
        <v>0</v>
      </c>
      <c r="JVC207" s="10">
        <f>varoventtiili_koestus_kuva.description</f>
        <v>0</v>
      </c>
      <c r="JVD207" s="10">
        <f>varoventtiili_koestus_kuva.description</f>
        <v>0</v>
      </c>
      <c r="JVE207" s="10">
        <f>varoventtiili_koestus_kuva.description</f>
        <v>0</v>
      </c>
      <c r="JVF207" s="10">
        <f>varoventtiili_koestus_kuva.description</f>
        <v>0</v>
      </c>
      <c r="JVG207" s="10">
        <f>varoventtiili_koestus_kuva.description</f>
        <v>0</v>
      </c>
      <c r="JVH207" s="10">
        <f>varoventtiili_koestus_kuva.description</f>
        <v>0</v>
      </c>
      <c r="JVI207" s="10">
        <f>varoventtiili_koestus_kuva.description</f>
        <v>0</v>
      </c>
      <c r="JVJ207" s="10">
        <f>varoventtiili_koestus_kuva.description</f>
        <v>0</v>
      </c>
      <c r="JVK207" s="10">
        <f>varoventtiili_koestus_kuva.description</f>
        <v>0</v>
      </c>
      <c r="JVL207" s="10">
        <f>varoventtiili_koestus_kuva.description</f>
        <v>0</v>
      </c>
      <c r="JVM207" s="10">
        <f>varoventtiili_koestus_kuva.description</f>
        <v>0</v>
      </c>
      <c r="JVN207" s="10">
        <f>varoventtiili_koestus_kuva.description</f>
        <v>0</v>
      </c>
      <c r="JVO207" s="10">
        <f>varoventtiili_koestus_kuva.description</f>
        <v>0</v>
      </c>
      <c r="JVP207" s="10">
        <f>varoventtiili_koestus_kuva.description</f>
        <v>0</v>
      </c>
      <c r="JVQ207" s="10">
        <f>varoventtiili_koestus_kuva.description</f>
        <v>0</v>
      </c>
      <c r="JVR207" s="10">
        <f>varoventtiili_koestus_kuva.description</f>
        <v>0</v>
      </c>
      <c r="JVS207" s="10">
        <f>varoventtiili_koestus_kuva.description</f>
        <v>0</v>
      </c>
      <c r="JVT207" s="10">
        <f>varoventtiili_koestus_kuva.description</f>
        <v>0</v>
      </c>
      <c r="JVU207" s="10">
        <f>varoventtiili_koestus_kuva.description</f>
        <v>0</v>
      </c>
      <c r="JVV207" s="10">
        <f>varoventtiili_koestus_kuva.description</f>
        <v>0</v>
      </c>
      <c r="JVW207" s="10">
        <f>varoventtiili_koestus_kuva.description</f>
        <v>0</v>
      </c>
      <c r="JVX207" s="10">
        <f>varoventtiili_koestus_kuva.description</f>
        <v>0</v>
      </c>
      <c r="JVY207" s="10">
        <f>varoventtiili_koestus_kuva.description</f>
        <v>0</v>
      </c>
      <c r="JVZ207" s="10">
        <f>varoventtiili_koestus_kuva.description</f>
        <v>0</v>
      </c>
      <c r="JWA207" s="10">
        <f>varoventtiili_koestus_kuva.description</f>
        <v>0</v>
      </c>
      <c r="JWB207" s="10">
        <f>varoventtiili_koestus_kuva.description</f>
        <v>0</v>
      </c>
      <c r="JWC207" s="10">
        <f>varoventtiili_koestus_kuva.description</f>
        <v>0</v>
      </c>
      <c r="JWD207" s="10">
        <f>varoventtiili_koestus_kuva.description</f>
        <v>0</v>
      </c>
      <c r="JWE207" s="10">
        <f>varoventtiili_koestus_kuva.description</f>
        <v>0</v>
      </c>
      <c r="JWF207" s="10">
        <f>varoventtiili_koestus_kuva.description</f>
        <v>0</v>
      </c>
      <c r="JWG207" s="10">
        <f>varoventtiili_koestus_kuva.description</f>
        <v>0</v>
      </c>
      <c r="JWH207" s="10">
        <f>varoventtiili_koestus_kuva.description</f>
        <v>0</v>
      </c>
      <c r="JWI207" s="10">
        <f>varoventtiili_koestus_kuva.description</f>
        <v>0</v>
      </c>
      <c r="JWJ207" s="10">
        <f>varoventtiili_koestus_kuva.description</f>
        <v>0</v>
      </c>
      <c r="JWK207" s="10">
        <f>varoventtiili_koestus_kuva.description</f>
        <v>0</v>
      </c>
      <c r="JWL207" s="10">
        <f>varoventtiili_koestus_kuva.description</f>
        <v>0</v>
      </c>
      <c r="JWM207" s="10">
        <f>varoventtiili_koestus_kuva.description</f>
        <v>0</v>
      </c>
      <c r="JWN207" s="10">
        <f>varoventtiili_koestus_kuva.description</f>
        <v>0</v>
      </c>
      <c r="JWO207" s="10">
        <f>varoventtiili_koestus_kuva.description</f>
        <v>0</v>
      </c>
      <c r="JWP207" s="10">
        <f>varoventtiili_koestus_kuva.description</f>
        <v>0</v>
      </c>
      <c r="JWQ207" s="10">
        <f>varoventtiili_koestus_kuva.description</f>
        <v>0</v>
      </c>
      <c r="JWR207" s="10">
        <f>varoventtiili_koestus_kuva.description</f>
        <v>0</v>
      </c>
      <c r="JWS207" s="10">
        <f>varoventtiili_koestus_kuva.description</f>
        <v>0</v>
      </c>
      <c r="JWT207" s="10">
        <f>varoventtiili_koestus_kuva.description</f>
        <v>0</v>
      </c>
      <c r="JWU207" s="10">
        <f>varoventtiili_koestus_kuva.description</f>
        <v>0</v>
      </c>
      <c r="JWV207" s="10">
        <f>varoventtiili_koestus_kuva.description</f>
        <v>0</v>
      </c>
      <c r="JWW207" s="10">
        <f>varoventtiili_koestus_kuva.description</f>
        <v>0</v>
      </c>
      <c r="JWX207" s="10">
        <f>varoventtiili_koestus_kuva.description</f>
        <v>0</v>
      </c>
      <c r="JWY207" s="10">
        <f>varoventtiili_koestus_kuva.description</f>
        <v>0</v>
      </c>
      <c r="JWZ207" s="10">
        <f>varoventtiili_koestus_kuva.description</f>
        <v>0</v>
      </c>
      <c r="JXA207" s="10">
        <f>varoventtiili_koestus_kuva.description</f>
        <v>0</v>
      </c>
      <c r="JXB207" s="10">
        <f>varoventtiili_koestus_kuva.description</f>
        <v>0</v>
      </c>
      <c r="JXC207" s="10">
        <f>varoventtiili_koestus_kuva.description</f>
        <v>0</v>
      </c>
      <c r="JXD207" s="10">
        <f>varoventtiili_koestus_kuva.description</f>
        <v>0</v>
      </c>
      <c r="JXE207" s="10">
        <f>varoventtiili_koestus_kuva.description</f>
        <v>0</v>
      </c>
      <c r="JXF207" s="10">
        <f>varoventtiili_koestus_kuva.description</f>
        <v>0</v>
      </c>
      <c r="JXG207" s="10">
        <f>varoventtiili_koestus_kuva.description</f>
        <v>0</v>
      </c>
      <c r="JXH207" s="10">
        <f>varoventtiili_koestus_kuva.description</f>
        <v>0</v>
      </c>
      <c r="JXI207" s="10">
        <f>varoventtiili_koestus_kuva.description</f>
        <v>0</v>
      </c>
      <c r="JXJ207" s="10">
        <f>varoventtiili_koestus_kuva.description</f>
        <v>0</v>
      </c>
      <c r="JXK207" s="10">
        <f>varoventtiili_koestus_kuva.description</f>
        <v>0</v>
      </c>
      <c r="JXL207" s="10">
        <f>varoventtiili_koestus_kuva.description</f>
        <v>0</v>
      </c>
      <c r="JXM207" s="10">
        <f>varoventtiili_koestus_kuva.description</f>
        <v>0</v>
      </c>
      <c r="JXN207" s="10">
        <f>varoventtiili_koestus_kuva.description</f>
        <v>0</v>
      </c>
      <c r="JXO207" s="10">
        <f>varoventtiili_koestus_kuva.description</f>
        <v>0</v>
      </c>
      <c r="JXP207" s="10">
        <f>varoventtiili_koestus_kuva.description</f>
        <v>0</v>
      </c>
      <c r="JXQ207" s="10">
        <f>varoventtiili_koestus_kuva.description</f>
        <v>0</v>
      </c>
      <c r="JXR207" s="10">
        <f>varoventtiili_koestus_kuva.description</f>
        <v>0</v>
      </c>
      <c r="JXS207" s="10">
        <f>varoventtiili_koestus_kuva.description</f>
        <v>0</v>
      </c>
      <c r="JXT207" s="10">
        <f>varoventtiili_koestus_kuva.description</f>
        <v>0</v>
      </c>
      <c r="JXU207" s="10">
        <f>varoventtiili_koestus_kuva.description</f>
        <v>0</v>
      </c>
      <c r="JXV207" s="10">
        <f>varoventtiili_koestus_kuva.description</f>
        <v>0</v>
      </c>
      <c r="JXW207" s="10">
        <f>varoventtiili_koestus_kuva.description</f>
        <v>0</v>
      </c>
      <c r="JXX207" s="10">
        <f>varoventtiili_koestus_kuva.description</f>
        <v>0</v>
      </c>
      <c r="JXY207" s="10">
        <f>varoventtiili_koestus_kuva.description</f>
        <v>0</v>
      </c>
      <c r="JXZ207" s="10">
        <f>varoventtiili_koestus_kuva.description</f>
        <v>0</v>
      </c>
      <c r="JYA207" s="10">
        <f>varoventtiili_koestus_kuva.description</f>
        <v>0</v>
      </c>
      <c r="JYB207" s="10">
        <f>varoventtiili_koestus_kuva.description</f>
        <v>0</v>
      </c>
      <c r="JYC207" s="10">
        <f>varoventtiili_koestus_kuva.description</f>
        <v>0</v>
      </c>
      <c r="JYD207" s="10">
        <f>varoventtiili_koestus_kuva.description</f>
        <v>0</v>
      </c>
      <c r="JYE207" s="10">
        <f>varoventtiili_koestus_kuva.description</f>
        <v>0</v>
      </c>
      <c r="JYF207" s="10">
        <f>varoventtiili_koestus_kuva.description</f>
        <v>0</v>
      </c>
      <c r="JYG207" s="10">
        <f>varoventtiili_koestus_kuva.description</f>
        <v>0</v>
      </c>
      <c r="JYH207" s="10">
        <f>varoventtiili_koestus_kuva.description</f>
        <v>0</v>
      </c>
      <c r="JYI207" s="10">
        <f>varoventtiili_koestus_kuva.description</f>
        <v>0</v>
      </c>
      <c r="JYJ207" s="10">
        <f>varoventtiili_koestus_kuva.description</f>
        <v>0</v>
      </c>
      <c r="JYK207" s="10">
        <f>varoventtiili_koestus_kuva.description</f>
        <v>0</v>
      </c>
      <c r="JYL207" s="10">
        <f>varoventtiili_koestus_kuva.description</f>
        <v>0</v>
      </c>
      <c r="JYM207" s="10">
        <f>varoventtiili_koestus_kuva.description</f>
        <v>0</v>
      </c>
      <c r="JYN207" s="10">
        <f>varoventtiili_koestus_kuva.description</f>
        <v>0</v>
      </c>
      <c r="JYO207" s="10">
        <f>varoventtiili_koestus_kuva.description</f>
        <v>0</v>
      </c>
      <c r="JYP207" s="10">
        <f>varoventtiili_koestus_kuva.description</f>
        <v>0</v>
      </c>
      <c r="JYQ207" s="10">
        <f>varoventtiili_koestus_kuva.description</f>
        <v>0</v>
      </c>
      <c r="JYR207" s="10">
        <f>varoventtiili_koestus_kuva.description</f>
        <v>0</v>
      </c>
      <c r="JYS207" s="10">
        <f>varoventtiili_koestus_kuva.description</f>
        <v>0</v>
      </c>
      <c r="JYT207" s="10">
        <f>varoventtiili_koestus_kuva.description</f>
        <v>0</v>
      </c>
      <c r="JYU207" s="10">
        <f>varoventtiili_koestus_kuva.description</f>
        <v>0</v>
      </c>
      <c r="JYV207" s="10">
        <f>varoventtiili_koestus_kuva.description</f>
        <v>0</v>
      </c>
      <c r="JYW207" s="10">
        <f>varoventtiili_koestus_kuva.description</f>
        <v>0</v>
      </c>
      <c r="JYX207" s="10">
        <f>varoventtiili_koestus_kuva.description</f>
        <v>0</v>
      </c>
      <c r="JYY207" s="10">
        <f>varoventtiili_koestus_kuva.description</f>
        <v>0</v>
      </c>
      <c r="JYZ207" s="10">
        <f>varoventtiili_koestus_kuva.description</f>
        <v>0</v>
      </c>
      <c r="JZA207" s="10">
        <f>varoventtiili_koestus_kuva.description</f>
        <v>0</v>
      </c>
      <c r="JZB207" s="10">
        <f>varoventtiili_koestus_kuva.description</f>
        <v>0</v>
      </c>
      <c r="JZC207" s="10">
        <f>varoventtiili_koestus_kuva.description</f>
        <v>0</v>
      </c>
      <c r="JZD207" s="10">
        <f>varoventtiili_koestus_kuva.description</f>
        <v>0</v>
      </c>
      <c r="JZE207" s="10">
        <f>varoventtiili_koestus_kuva.description</f>
        <v>0</v>
      </c>
      <c r="JZF207" s="10">
        <f>varoventtiili_koestus_kuva.description</f>
        <v>0</v>
      </c>
      <c r="JZG207" s="10">
        <f>varoventtiili_koestus_kuva.description</f>
        <v>0</v>
      </c>
      <c r="JZH207" s="10">
        <f>varoventtiili_koestus_kuva.description</f>
        <v>0</v>
      </c>
      <c r="JZI207" s="10">
        <f>varoventtiili_koestus_kuva.description</f>
        <v>0</v>
      </c>
      <c r="JZJ207" s="10">
        <f>varoventtiili_koestus_kuva.description</f>
        <v>0</v>
      </c>
      <c r="JZK207" s="10">
        <f>varoventtiili_koestus_kuva.description</f>
        <v>0</v>
      </c>
      <c r="JZL207" s="10">
        <f>varoventtiili_koestus_kuva.description</f>
        <v>0</v>
      </c>
      <c r="JZM207" s="10">
        <f>varoventtiili_koestus_kuva.description</f>
        <v>0</v>
      </c>
      <c r="JZN207" s="10">
        <f>varoventtiili_koestus_kuva.description</f>
        <v>0</v>
      </c>
      <c r="JZO207" s="10">
        <f>varoventtiili_koestus_kuva.description</f>
        <v>0</v>
      </c>
      <c r="JZP207" s="10">
        <f>varoventtiili_koestus_kuva.description</f>
        <v>0</v>
      </c>
      <c r="JZQ207" s="10">
        <f>varoventtiili_koestus_kuva.description</f>
        <v>0</v>
      </c>
      <c r="JZR207" s="10">
        <f>varoventtiili_koestus_kuva.description</f>
        <v>0</v>
      </c>
      <c r="JZS207" s="10">
        <f>varoventtiili_koestus_kuva.description</f>
        <v>0</v>
      </c>
      <c r="JZT207" s="10">
        <f>varoventtiili_koestus_kuva.description</f>
        <v>0</v>
      </c>
      <c r="JZU207" s="10">
        <f>varoventtiili_koestus_kuva.description</f>
        <v>0</v>
      </c>
      <c r="JZV207" s="10">
        <f>varoventtiili_koestus_kuva.description</f>
        <v>0</v>
      </c>
      <c r="JZW207" s="10">
        <f>varoventtiili_koestus_kuva.description</f>
        <v>0</v>
      </c>
      <c r="JZX207" s="10">
        <f>varoventtiili_koestus_kuva.description</f>
        <v>0</v>
      </c>
      <c r="JZY207" s="10">
        <f>varoventtiili_koestus_kuva.description</f>
        <v>0</v>
      </c>
      <c r="JZZ207" s="10">
        <f>varoventtiili_koestus_kuva.description</f>
        <v>0</v>
      </c>
      <c r="KAA207" s="10">
        <f>varoventtiili_koestus_kuva.description</f>
        <v>0</v>
      </c>
      <c r="KAB207" s="10">
        <f>varoventtiili_koestus_kuva.description</f>
        <v>0</v>
      </c>
      <c r="KAC207" s="10">
        <f>varoventtiili_koestus_kuva.description</f>
        <v>0</v>
      </c>
      <c r="KAD207" s="10">
        <f>varoventtiili_koestus_kuva.description</f>
        <v>0</v>
      </c>
      <c r="KAE207" s="10">
        <f>varoventtiili_koestus_kuva.description</f>
        <v>0</v>
      </c>
      <c r="KAF207" s="10">
        <f>varoventtiili_koestus_kuva.description</f>
        <v>0</v>
      </c>
      <c r="KAG207" s="10">
        <f>varoventtiili_koestus_kuva.description</f>
        <v>0</v>
      </c>
      <c r="KAH207" s="10">
        <f>varoventtiili_koestus_kuva.description</f>
        <v>0</v>
      </c>
      <c r="KAI207" s="10">
        <f>varoventtiili_koestus_kuva.description</f>
        <v>0</v>
      </c>
      <c r="KAJ207" s="10">
        <f>varoventtiili_koestus_kuva.description</f>
        <v>0</v>
      </c>
      <c r="KAK207" s="10">
        <f>varoventtiili_koestus_kuva.description</f>
        <v>0</v>
      </c>
      <c r="KAL207" s="10">
        <f>varoventtiili_koestus_kuva.description</f>
        <v>0</v>
      </c>
      <c r="KAM207" s="10">
        <f>varoventtiili_koestus_kuva.description</f>
        <v>0</v>
      </c>
      <c r="KAN207" s="10">
        <f>varoventtiili_koestus_kuva.description</f>
        <v>0</v>
      </c>
      <c r="KAO207" s="10">
        <f>varoventtiili_koestus_kuva.description</f>
        <v>0</v>
      </c>
      <c r="KAP207" s="10">
        <f>varoventtiili_koestus_kuva.description</f>
        <v>0</v>
      </c>
      <c r="KAQ207" s="10">
        <f>varoventtiili_koestus_kuva.description</f>
        <v>0</v>
      </c>
      <c r="KAR207" s="10">
        <f>varoventtiili_koestus_kuva.description</f>
        <v>0</v>
      </c>
      <c r="KAS207" s="10">
        <f>varoventtiili_koestus_kuva.description</f>
        <v>0</v>
      </c>
      <c r="KAT207" s="10">
        <f>varoventtiili_koestus_kuva.description</f>
        <v>0</v>
      </c>
      <c r="KAU207" s="10">
        <f>varoventtiili_koestus_kuva.description</f>
        <v>0</v>
      </c>
      <c r="KAV207" s="10">
        <f>varoventtiili_koestus_kuva.description</f>
        <v>0</v>
      </c>
      <c r="KAW207" s="10">
        <f>varoventtiili_koestus_kuva.description</f>
        <v>0</v>
      </c>
      <c r="KAX207" s="10">
        <f>varoventtiili_koestus_kuva.description</f>
        <v>0</v>
      </c>
      <c r="KAY207" s="10">
        <f>varoventtiili_koestus_kuva.description</f>
        <v>0</v>
      </c>
      <c r="KAZ207" s="10">
        <f>varoventtiili_koestus_kuva.description</f>
        <v>0</v>
      </c>
      <c r="KBA207" s="10">
        <f>varoventtiili_koestus_kuva.description</f>
        <v>0</v>
      </c>
      <c r="KBB207" s="10">
        <f>varoventtiili_koestus_kuva.description</f>
        <v>0</v>
      </c>
      <c r="KBC207" s="10">
        <f>varoventtiili_koestus_kuva.description</f>
        <v>0</v>
      </c>
      <c r="KBD207" s="10">
        <f>varoventtiili_koestus_kuva.description</f>
        <v>0</v>
      </c>
      <c r="KBE207" s="10">
        <f>varoventtiili_koestus_kuva.description</f>
        <v>0</v>
      </c>
      <c r="KBF207" s="10">
        <f>varoventtiili_koestus_kuva.description</f>
        <v>0</v>
      </c>
      <c r="KBG207" s="10">
        <f>varoventtiili_koestus_kuva.description</f>
        <v>0</v>
      </c>
      <c r="KBH207" s="10">
        <f>varoventtiili_koestus_kuva.description</f>
        <v>0</v>
      </c>
      <c r="KBI207" s="10">
        <f>varoventtiili_koestus_kuva.description</f>
        <v>0</v>
      </c>
      <c r="KBJ207" s="10">
        <f>varoventtiili_koestus_kuva.description</f>
        <v>0</v>
      </c>
      <c r="KBK207" s="10">
        <f>varoventtiili_koestus_kuva.description</f>
        <v>0</v>
      </c>
      <c r="KBL207" s="10">
        <f>varoventtiili_koestus_kuva.description</f>
        <v>0</v>
      </c>
      <c r="KBM207" s="10">
        <f>varoventtiili_koestus_kuva.description</f>
        <v>0</v>
      </c>
      <c r="KBN207" s="10">
        <f>varoventtiili_koestus_kuva.description</f>
        <v>0</v>
      </c>
      <c r="KBO207" s="10">
        <f>varoventtiili_koestus_kuva.description</f>
        <v>0</v>
      </c>
      <c r="KBP207" s="10">
        <f>varoventtiili_koestus_kuva.description</f>
        <v>0</v>
      </c>
      <c r="KBQ207" s="10">
        <f>varoventtiili_koestus_kuva.description</f>
        <v>0</v>
      </c>
      <c r="KBR207" s="10">
        <f>varoventtiili_koestus_kuva.description</f>
        <v>0</v>
      </c>
      <c r="KBS207" s="10">
        <f>varoventtiili_koestus_kuva.description</f>
        <v>0</v>
      </c>
      <c r="KBT207" s="10">
        <f>varoventtiili_koestus_kuva.description</f>
        <v>0</v>
      </c>
      <c r="KBU207" s="10">
        <f>varoventtiili_koestus_kuva.description</f>
        <v>0</v>
      </c>
      <c r="KBV207" s="10">
        <f>varoventtiili_koestus_kuva.description</f>
        <v>0</v>
      </c>
      <c r="KBW207" s="10">
        <f>varoventtiili_koestus_kuva.description</f>
        <v>0</v>
      </c>
      <c r="KBX207" s="10">
        <f>varoventtiili_koestus_kuva.description</f>
        <v>0</v>
      </c>
      <c r="KBY207" s="10">
        <f>varoventtiili_koestus_kuva.description</f>
        <v>0</v>
      </c>
      <c r="KBZ207" s="10">
        <f>varoventtiili_koestus_kuva.description</f>
        <v>0</v>
      </c>
      <c r="KCA207" s="10">
        <f>varoventtiili_koestus_kuva.description</f>
        <v>0</v>
      </c>
      <c r="KCB207" s="10">
        <f>varoventtiili_koestus_kuva.description</f>
        <v>0</v>
      </c>
      <c r="KCC207" s="10">
        <f>varoventtiili_koestus_kuva.description</f>
        <v>0</v>
      </c>
      <c r="KCD207" s="10">
        <f>varoventtiili_koestus_kuva.description</f>
        <v>0</v>
      </c>
      <c r="KCE207" s="10">
        <f>varoventtiili_koestus_kuva.description</f>
        <v>0</v>
      </c>
      <c r="KCF207" s="10">
        <f>varoventtiili_koestus_kuva.description</f>
        <v>0</v>
      </c>
      <c r="KCG207" s="10">
        <f>varoventtiili_koestus_kuva.description</f>
        <v>0</v>
      </c>
      <c r="KCH207" s="10">
        <f>varoventtiili_koestus_kuva.description</f>
        <v>0</v>
      </c>
      <c r="KCI207" s="10">
        <f>varoventtiili_koestus_kuva.description</f>
        <v>0</v>
      </c>
      <c r="KCJ207" s="10">
        <f>varoventtiili_koestus_kuva.description</f>
        <v>0</v>
      </c>
      <c r="KCK207" s="10">
        <f>varoventtiili_koestus_kuva.description</f>
        <v>0</v>
      </c>
      <c r="KCL207" s="10">
        <f>varoventtiili_koestus_kuva.description</f>
        <v>0</v>
      </c>
      <c r="KCM207" s="10">
        <f>varoventtiili_koestus_kuva.description</f>
        <v>0</v>
      </c>
      <c r="KCN207" s="10">
        <f>varoventtiili_koestus_kuva.description</f>
        <v>0</v>
      </c>
      <c r="KCO207" s="10">
        <f>varoventtiili_koestus_kuva.description</f>
        <v>0</v>
      </c>
      <c r="KCP207" s="10">
        <f>varoventtiili_koestus_kuva.description</f>
        <v>0</v>
      </c>
      <c r="KCQ207" s="10">
        <f>varoventtiili_koestus_kuva.description</f>
        <v>0</v>
      </c>
      <c r="KCR207" s="10">
        <f>varoventtiili_koestus_kuva.description</f>
        <v>0</v>
      </c>
      <c r="KCS207" s="10">
        <f>varoventtiili_koestus_kuva.description</f>
        <v>0</v>
      </c>
      <c r="KCT207" s="10">
        <f>varoventtiili_koestus_kuva.description</f>
        <v>0</v>
      </c>
      <c r="KCU207" s="10">
        <f>varoventtiili_koestus_kuva.description</f>
        <v>0</v>
      </c>
      <c r="KCV207" s="10">
        <f>varoventtiili_koestus_kuva.description</f>
        <v>0</v>
      </c>
      <c r="KCW207" s="10">
        <f>varoventtiili_koestus_kuva.description</f>
        <v>0</v>
      </c>
      <c r="KCX207" s="10">
        <f>varoventtiili_koestus_kuva.description</f>
        <v>0</v>
      </c>
      <c r="KCY207" s="10">
        <f>varoventtiili_koestus_kuva.description</f>
        <v>0</v>
      </c>
      <c r="KCZ207" s="10">
        <f>varoventtiili_koestus_kuva.description</f>
        <v>0</v>
      </c>
      <c r="KDA207" s="10">
        <f>varoventtiili_koestus_kuva.description</f>
        <v>0</v>
      </c>
      <c r="KDB207" s="10">
        <f>varoventtiili_koestus_kuva.description</f>
        <v>0</v>
      </c>
      <c r="KDC207" s="10">
        <f>varoventtiili_koestus_kuva.description</f>
        <v>0</v>
      </c>
      <c r="KDD207" s="10">
        <f>varoventtiili_koestus_kuva.description</f>
        <v>0</v>
      </c>
      <c r="KDE207" s="10">
        <f>varoventtiili_koestus_kuva.description</f>
        <v>0</v>
      </c>
      <c r="KDF207" s="10">
        <f>varoventtiili_koestus_kuva.description</f>
        <v>0</v>
      </c>
      <c r="KDG207" s="10">
        <f>varoventtiili_koestus_kuva.description</f>
        <v>0</v>
      </c>
      <c r="KDH207" s="10">
        <f>varoventtiili_koestus_kuva.description</f>
        <v>0</v>
      </c>
      <c r="KDI207" s="10">
        <f>varoventtiili_koestus_kuva.description</f>
        <v>0</v>
      </c>
      <c r="KDJ207" s="10">
        <f>varoventtiili_koestus_kuva.description</f>
        <v>0</v>
      </c>
      <c r="KDK207" s="10">
        <f>varoventtiili_koestus_kuva.description</f>
        <v>0</v>
      </c>
      <c r="KDL207" s="10">
        <f>varoventtiili_koestus_kuva.description</f>
        <v>0</v>
      </c>
      <c r="KDM207" s="10">
        <f>varoventtiili_koestus_kuva.description</f>
        <v>0</v>
      </c>
      <c r="KDN207" s="10">
        <f>varoventtiili_koestus_kuva.description</f>
        <v>0</v>
      </c>
      <c r="KDO207" s="10">
        <f>varoventtiili_koestus_kuva.description</f>
        <v>0</v>
      </c>
      <c r="KDP207" s="10">
        <f>varoventtiili_koestus_kuva.description</f>
        <v>0</v>
      </c>
      <c r="KDQ207" s="10">
        <f>varoventtiili_koestus_kuva.description</f>
        <v>0</v>
      </c>
      <c r="KDR207" s="10">
        <f>varoventtiili_koestus_kuva.description</f>
        <v>0</v>
      </c>
      <c r="KDS207" s="10">
        <f>varoventtiili_koestus_kuva.description</f>
        <v>0</v>
      </c>
      <c r="KDT207" s="10">
        <f>varoventtiili_koestus_kuva.description</f>
        <v>0</v>
      </c>
      <c r="KDU207" s="10">
        <f>varoventtiili_koestus_kuva.description</f>
        <v>0</v>
      </c>
      <c r="KDV207" s="10">
        <f>varoventtiili_koestus_kuva.description</f>
        <v>0</v>
      </c>
      <c r="KDW207" s="10">
        <f>varoventtiili_koestus_kuva.description</f>
        <v>0</v>
      </c>
      <c r="KDX207" s="10">
        <f>varoventtiili_koestus_kuva.description</f>
        <v>0</v>
      </c>
      <c r="KDY207" s="10">
        <f>varoventtiili_koestus_kuva.description</f>
        <v>0</v>
      </c>
      <c r="KDZ207" s="10">
        <f>varoventtiili_koestus_kuva.description</f>
        <v>0</v>
      </c>
      <c r="KEA207" s="10">
        <f>varoventtiili_koestus_kuva.description</f>
        <v>0</v>
      </c>
      <c r="KEB207" s="10">
        <f>varoventtiili_koestus_kuva.description</f>
        <v>0</v>
      </c>
      <c r="KEC207" s="10">
        <f>varoventtiili_koestus_kuva.description</f>
        <v>0</v>
      </c>
      <c r="KED207" s="10">
        <f>varoventtiili_koestus_kuva.description</f>
        <v>0</v>
      </c>
      <c r="KEE207" s="10">
        <f>varoventtiili_koestus_kuva.description</f>
        <v>0</v>
      </c>
      <c r="KEF207" s="10">
        <f>varoventtiili_koestus_kuva.description</f>
        <v>0</v>
      </c>
      <c r="KEG207" s="10">
        <f>varoventtiili_koestus_kuva.description</f>
        <v>0</v>
      </c>
      <c r="KEH207" s="10">
        <f>varoventtiili_koestus_kuva.description</f>
        <v>0</v>
      </c>
      <c r="KEI207" s="10">
        <f>varoventtiili_koestus_kuva.description</f>
        <v>0</v>
      </c>
      <c r="KEJ207" s="10">
        <f>varoventtiili_koestus_kuva.description</f>
        <v>0</v>
      </c>
      <c r="KEK207" s="10">
        <f>varoventtiili_koestus_kuva.description</f>
        <v>0</v>
      </c>
      <c r="KEL207" s="10">
        <f>varoventtiili_koestus_kuva.description</f>
        <v>0</v>
      </c>
      <c r="KEM207" s="10">
        <f>varoventtiili_koestus_kuva.description</f>
        <v>0</v>
      </c>
      <c r="KEN207" s="10">
        <f>varoventtiili_koestus_kuva.description</f>
        <v>0</v>
      </c>
      <c r="KEO207" s="10">
        <f>varoventtiili_koestus_kuva.description</f>
        <v>0</v>
      </c>
      <c r="KEP207" s="10">
        <f>varoventtiili_koestus_kuva.description</f>
        <v>0</v>
      </c>
      <c r="KEQ207" s="10">
        <f>varoventtiili_koestus_kuva.description</f>
        <v>0</v>
      </c>
      <c r="KER207" s="10">
        <f>varoventtiili_koestus_kuva.description</f>
        <v>0</v>
      </c>
      <c r="KES207" s="10">
        <f>varoventtiili_koestus_kuva.description</f>
        <v>0</v>
      </c>
      <c r="KET207" s="10">
        <f>varoventtiili_koestus_kuva.description</f>
        <v>0</v>
      </c>
      <c r="KEU207" s="10">
        <f>varoventtiili_koestus_kuva.description</f>
        <v>0</v>
      </c>
      <c r="KEV207" s="10">
        <f>varoventtiili_koestus_kuva.description</f>
        <v>0</v>
      </c>
      <c r="KEW207" s="10">
        <f>varoventtiili_koestus_kuva.description</f>
        <v>0</v>
      </c>
      <c r="KEX207" s="10">
        <f>varoventtiili_koestus_kuva.description</f>
        <v>0</v>
      </c>
      <c r="KEY207" s="10">
        <f>varoventtiili_koestus_kuva.description</f>
        <v>0</v>
      </c>
      <c r="KEZ207" s="10">
        <f>varoventtiili_koestus_kuva.description</f>
        <v>0</v>
      </c>
      <c r="KFA207" s="10">
        <f>varoventtiili_koestus_kuva.description</f>
        <v>0</v>
      </c>
      <c r="KFB207" s="10">
        <f>varoventtiili_koestus_kuva.description</f>
        <v>0</v>
      </c>
      <c r="KFC207" s="10">
        <f>varoventtiili_koestus_kuva.description</f>
        <v>0</v>
      </c>
      <c r="KFD207" s="10">
        <f>varoventtiili_koestus_kuva.description</f>
        <v>0</v>
      </c>
      <c r="KFE207" s="10">
        <f>varoventtiili_koestus_kuva.description</f>
        <v>0</v>
      </c>
      <c r="KFF207" s="10">
        <f>varoventtiili_koestus_kuva.description</f>
        <v>0</v>
      </c>
      <c r="KFG207" s="10">
        <f>varoventtiili_koestus_kuva.description</f>
        <v>0</v>
      </c>
      <c r="KFH207" s="10">
        <f>varoventtiili_koestus_kuva.description</f>
        <v>0</v>
      </c>
      <c r="KFI207" s="10">
        <f>varoventtiili_koestus_kuva.description</f>
        <v>0</v>
      </c>
      <c r="KFJ207" s="10">
        <f>varoventtiili_koestus_kuva.description</f>
        <v>0</v>
      </c>
      <c r="KFK207" s="10">
        <f>varoventtiili_koestus_kuva.description</f>
        <v>0</v>
      </c>
      <c r="KFL207" s="10">
        <f>varoventtiili_koestus_kuva.description</f>
        <v>0</v>
      </c>
      <c r="KFM207" s="10">
        <f>varoventtiili_koestus_kuva.description</f>
        <v>0</v>
      </c>
      <c r="KFN207" s="10">
        <f>varoventtiili_koestus_kuva.description</f>
        <v>0</v>
      </c>
      <c r="KFO207" s="10">
        <f>varoventtiili_koestus_kuva.description</f>
        <v>0</v>
      </c>
      <c r="KFP207" s="10">
        <f>varoventtiili_koestus_kuva.description</f>
        <v>0</v>
      </c>
      <c r="KFQ207" s="10">
        <f>varoventtiili_koestus_kuva.description</f>
        <v>0</v>
      </c>
      <c r="KFR207" s="10">
        <f>varoventtiili_koestus_kuva.description</f>
        <v>0</v>
      </c>
      <c r="KFS207" s="10">
        <f>varoventtiili_koestus_kuva.description</f>
        <v>0</v>
      </c>
      <c r="KFT207" s="10">
        <f>varoventtiili_koestus_kuva.description</f>
        <v>0</v>
      </c>
      <c r="KFU207" s="10">
        <f>varoventtiili_koestus_kuva.description</f>
        <v>0</v>
      </c>
      <c r="KFV207" s="10">
        <f>varoventtiili_koestus_kuva.description</f>
        <v>0</v>
      </c>
      <c r="KFW207" s="10">
        <f>varoventtiili_koestus_kuva.description</f>
        <v>0</v>
      </c>
      <c r="KFX207" s="10">
        <f>varoventtiili_koestus_kuva.description</f>
        <v>0</v>
      </c>
      <c r="KFY207" s="10">
        <f>varoventtiili_koestus_kuva.description</f>
        <v>0</v>
      </c>
      <c r="KFZ207" s="10">
        <f>varoventtiili_koestus_kuva.description</f>
        <v>0</v>
      </c>
      <c r="KGA207" s="10">
        <f>varoventtiili_koestus_kuva.description</f>
        <v>0</v>
      </c>
      <c r="KGB207" s="10">
        <f>varoventtiili_koestus_kuva.description</f>
        <v>0</v>
      </c>
      <c r="KGC207" s="10">
        <f>varoventtiili_koestus_kuva.description</f>
        <v>0</v>
      </c>
      <c r="KGD207" s="10">
        <f>varoventtiili_koestus_kuva.description</f>
        <v>0</v>
      </c>
      <c r="KGE207" s="10">
        <f>varoventtiili_koestus_kuva.description</f>
        <v>0</v>
      </c>
      <c r="KGF207" s="10">
        <f>varoventtiili_koestus_kuva.description</f>
        <v>0</v>
      </c>
      <c r="KGG207" s="10">
        <f>varoventtiili_koestus_kuva.description</f>
        <v>0</v>
      </c>
      <c r="KGH207" s="10">
        <f>varoventtiili_koestus_kuva.description</f>
        <v>0</v>
      </c>
      <c r="KGI207" s="10">
        <f>varoventtiili_koestus_kuva.description</f>
        <v>0</v>
      </c>
      <c r="KGJ207" s="10">
        <f>varoventtiili_koestus_kuva.description</f>
        <v>0</v>
      </c>
      <c r="KGK207" s="10">
        <f>varoventtiili_koestus_kuva.description</f>
        <v>0</v>
      </c>
      <c r="KGL207" s="10">
        <f>varoventtiili_koestus_kuva.description</f>
        <v>0</v>
      </c>
      <c r="KGM207" s="10">
        <f>varoventtiili_koestus_kuva.description</f>
        <v>0</v>
      </c>
      <c r="KGN207" s="10">
        <f>varoventtiili_koestus_kuva.description</f>
        <v>0</v>
      </c>
      <c r="KGO207" s="10">
        <f>varoventtiili_koestus_kuva.description</f>
        <v>0</v>
      </c>
      <c r="KGP207" s="10">
        <f>varoventtiili_koestus_kuva.description</f>
        <v>0</v>
      </c>
      <c r="KGQ207" s="10">
        <f>varoventtiili_koestus_kuva.description</f>
        <v>0</v>
      </c>
      <c r="KGR207" s="10">
        <f>varoventtiili_koestus_kuva.description</f>
        <v>0</v>
      </c>
      <c r="KGS207" s="10">
        <f>varoventtiili_koestus_kuva.description</f>
        <v>0</v>
      </c>
      <c r="KGT207" s="10">
        <f>varoventtiili_koestus_kuva.description</f>
        <v>0</v>
      </c>
      <c r="KGU207" s="10">
        <f>varoventtiili_koestus_kuva.description</f>
        <v>0</v>
      </c>
      <c r="KGV207" s="10">
        <f>varoventtiili_koestus_kuva.description</f>
        <v>0</v>
      </c>
      <c r="KGW207" s="10">
        <f>varoventtiili_koestus_kuva.description</f>
        <v>0</v>
      </c>
      <c r="KGX207" s="10">
        <f>varoventtiili_koestus_kuva.description</f>
        <v>0</v>
      </c>
      <c r="KGY207" s="10">
        <f>varoventtiili_koestus_kuva.description</f>
        <v>0</v>
      </c>
      <c r="KGZ207" s="10">
        <f>varoventtiili_koestus_kuva.description</f>
        <v>0</v>
      </c>
      <c r="KHA207" s="10">
        <f>varoventtiili_koestus_kuva.description</f>
        <v>0</v>
      </c>
      <c r="KHB207" s="10">
        <f>varoventtiili_koestus_kuva.description</f>
        <v>0</v>
      </c>
      <c r="KHC207" s="10">
        <f>varoventtiili_koestus_kuva.description</f>
        <v>0</v>
      </c>
      <c r="KHD207" s="10">
        <f>varoventtiili_koestus_kuva.description</f>
        <v>0</v>
      </c>
      <c r="KHE207" s="10">
        <f>varoventtiili_koestus_kuva.description</f>
        <v>0</v>
      </c>
      <c r="KHF207" s="10">
        <f>varoventtiili_koestus_kuva.description</f>
        <v>0</v>
      </c>
      <c r="KHG207" s="10">
        <f>varoventtiili_koestus_kuva.description</f>
        <v>0</v>
      </c>
      <c r="KHH207" s="10">
        <f>varoventtiili_koestus_kuva.description</f>
        <v>0</v>
      </c>
      <c r="KHI207" s="10">
        <f>varoventtiili_koestus_kuva.description</f>
        <v>0</v>
      </c>
      <c r="KHJ207" s="10">
        <f>varoventtiili_koestus_kuva.description</f>
        <v>0</v>
      </c>
      <c r="KHK207" s="10">
        <f>varoventtiili_koestus_kuva.description</f>
        <v>0</v>
      </c>
      <c r="KHL207" s="10">
        <f>varoventtiili_koestus_kuva.description</f>
        <v>0</v>
      </c>
      <c r="KHM207" s="10">
        <f>varoventtiili_koestus_kuva.description</f>
        <v>0</v>
      </c>
      <c r="KHN207" s="10">
        <f>varoventtiili_koestus_kuva.description</f>
        <v>0</v>
      </c>
      <c r="KHO207" s="10">
        <f>varoventtiili_koestus_kuva.description</f>
        <v>0</v>
      </c>
      <c r="KHP207" s="10">
        <f>varoventtiili_koestus_kuva.description</f>
        <v>0</v>
      </c>
      <c r="KHQ207" s="10">
        <f>varoventtiili_koestus_kuva.description</f>
        <v>0</v>
      </c>
      <c r="KHR207" s="10">
        <f>varoventtiili_koestus_kuva.description</f>
        <v>0</v>
      </c>
      <c r="KHS207" s="10">
        <f>varoventtiili_koestus_kuva.description</f>
        <v>0</v>
      </c>
      <c r="KHT207" s="10">
        <f>varoventtiili_koestus_kuva.description</f>
        <v>0</v>
      </c>
      <c r="KHU207" s="10">
        <f>varoventtiili_koestus_kuva.description</f>
        <v>0</v>
      </c>
      <c r="KHV207" s="10">
        <f>varoventtiili_koestus_kuva.description</f>
        <v>0</v>
      </c>
      <c r="KHW207" s="10">
        <f>varoventtiili_koestus_kuva.description</f>
        <v>0</v>
      </c>
      <c r="KHX207" s="10">
        <f>varoventtiili_koestus_kuva.description</f>
        <v>0</v>
      </c>
      <c r="KHY207" s="10">
        <f>varoventtiili_koestus_kuva.description</f>
        <v>0</v>
      </c>
      <c r="KHZ207" s="10">
        <f>varoventtiili_koestus_kuva.description</f>
        <v>0</v>
      </c>
      <c r="KIA207" s="10">
        <f>varoventtiili_koestus_kuva.description</f>
        <v>0</v>
      </c>
      <c r="KIB207" s="10">
        <f>varoventtiili_koestus_kuva.description</f>
        <v>0</v>
      </c>
      <c r="KIC207" s="10">
        <f>varoventtiili_koestus_kuva.description</f>
        <v>0</v>
      </c>
      <c r="KID207" s="10">
        <f>varoventtiili_koestus_kuva.description</f>
        <v>0</v>
      </c>
      <c r="KIE207" s="10">
        <f>varoventtiili_koestus_kuva.description</f>
        <v>0</v>
      </c>
      <c r="KIF207" s="10">
        <f>varoventtiili_koestus_kuva.description</f>
        <v>0</v>
      </c>
      <c r="KIG207" s="10">
        <f>varoventtiili_koestus_kuva.description</f>
        <v>0</v>
      </c>
      <c r="KIH207" s="10">
        <f>varoventtiili_koestus_kuva.description</f>
        <v>0</v>
      </c>
      <c r="KII207" s="10">
        <f>varoventtiili_koestus_kuva.description</f>
        <v>0</v>
      </c>
      <c r="KIJ207" s="10">
        <f>varoventtiili_koestus_kuva.description</f>
        <v>0</v>
      </c>
      <c r="KIK207" s="10">
        <f>varoventtiili_koestus_kuva.description</f>
        <v>0</v>
      </c>
      <c r="KIL207" s="10">
        <f>varoventtiili_koestus_kuva.description</f>
        <v>0</v>
      </c>
      <c r="KIM207" s="10">
        <f>varoventtiili_koestus_kuva.description</f>
        <v>0</v>
      </c>
      <c r="KIN207" s="10">
        <f>varoventtiili_koestus_kuva.description</f>
        <v>0</v>
      </c>
      <c r="KIO207" s="10">
        <f>varoventtiili_koestus_kuva.description</f>
        <v>0</v>
      </c>
      <c r="KIP207" s="10">
        <f>varoventtiili_koestus_kuva.description</f>
        <v>0</v>
      </c>
      <c r="KIQ207" s="10">
        <f>varoventtiili_koestus_kuva.description</f>
        <v>0</v>
      </c>
      <c r="KIR207" s="10">
        <f>varoventtiili_koestus_kuva.description</f>
        <v>0</v>
      </c>
      <c r="KIS207" s="10">
        <f>varoventtiili_koestus_kuva.description</f>
        <v>0</v>
      </c>
      <c r="KIT207" s="10">
        <f>varoventtiili_koestus_kuva.description</f>
        <v>0</v>
      </c>
      <c r="KIU207" s="10">
        <f>varoventtiili_koestus_kuva.description</f>
        <v>0</v>
      </c>
      <c r="KIV207" s="10">
        <f>varoventtiili_koestus_kuva.description</f>
        <v>0</v>
      </c>
      <c r="KIW207" s="10">
        <f>varoventtiili_koestus_kuva.description</f>
        <v>0</v>
      </c>
      <c r="KIX207" s="10">
        <f>varoventtiili_koestus_kuva.description</f>
        <v>0</v>
      </c>
      <c r="KIY207" s="10">
        <f>varoventtiili_koestus_kuva.description</f>
        <v>0</v>
      </c>
      <c r="KIZ207" s="10">
        <f>varoventtiili_koestus_kuva.description</f>
        <v>0</v>
      </c>
      <c r="KJA207" s="10">
        <f>varoventtiili_koestus_kuva.description</f>
        <v>0</v>
      </c>
      <c r="KJB207" s="10">
        <f>varoventtiili_koestus_kuva.description</f>
        <v>0</v>
      </c>
      <c r="KJC207" s="10">
        <f>varoventtiili_koestus_kuva.description</f>
        <v>0</v>
      </c>
      <c r="KJD207" s="10">
        <f>varoventtiili_koestus_kuva.description</f>
        <v>0</v>
      </c>
      <c r="KJE207" s="10">
        <f>varoventtiili_koestus_kuva.description</f>
        <v>0</v>
      </c>
      <c r="KJF207" s="10">
        <f>varoventtiili_koestus_kuva.description</f>
        <v>0</v>
      </c>
      <c r="KJG207" s="10">
        <f>varoventtiili_koestus_kuva.description</f>
        <v>0</v>
      </c>
      <c r="KJH207" s="10">
        <f>varoventtiili_koestus_kuva.description</f>
        <v>0</v>
      </c>
      <c r="KJI207" s="10">
        <f>varoventtiili_koestus_kuva.description</f>
        <v>0</v>
      </c>
      <c r="KJJ207" s="10">
        <f>varoventtiili_koestus_kuva.description</f>
        <v>0</v>
      </c>
      <c r="KJK207" s="10">
        <f>varoventtiili_koestus_kuva.description</f>
        <v>0</v>
      </c>
      <c r="KJL207" s="10">
        <f>varoventtiili_koestus_kuva.description</f>
        <v>0</v>
      </c>
      <c r="KJM207" s="10">
        <f>varoventtiili_koestus_kuva.description</f>
        <v>0</v>
      </c>
      <c r="KJN207" s="10">
        <f>varoventtiili_koestus_kuva.description</f>
        <v>0</v>
      </c>
      <c r="KJO207" s="10">
        <f>varoventtiili_koestus_kuva.description</f>
        <v>0</v>
      </c>
      <c r="KJP207" s="10">
        <f>varoventtiili_koestus_kuva.description</f>
        <v>0</v>
      </c>
      <c r="KJQ207" s="10">
        <f>varoventtiili_koestus_kuva.description</f>
        <v>0</v>
      </c>
      <c r="KJR207" s="10">
        <f>varoventtiili_koestus_kuva.description</f>
        <v>0</v>
      </c>
      <c r="KJS207" s="10">
        <f>varoventtiili_koestus_kuva.description</f>
        <v>0</v>
      </c>
      <c r="KJT207" s="10">
        <f>varoventtiili_koestus_kuva.description</f>
        <v>0</v>
      </c>
      <c r="KJU207" s="10">
        <f>varoventtiili_koestus_kuva.description</f>
        <v>0</v>
      </c>
      <c r="KJV207" s="10">
        <f>varoventtiili_koestus_kuva.description</f>
        <v>0</v>
      </c>
      <c r="KJW207" s="10">
        <f>varoventtiili_koestus_kuva.description</f>
        <v>0</v>
      </c>
      <c r="KJX207" s="10">
        <f>varoventtiili_koestus_kuva.description</f>
        <v>0</v>
      </c>
      <c r="KJY207" s="10">
        <f>varoventtiili_koestus_kuva.description</f>
        <v>0</v>
      </c>
      <c r="KJZ207" s="10">
        <f>varoventtiili_koestus_kuva.description</f>
        <v>0</v>
      </c>
      <c r="KKA207" s="10">
        <f>varoventtiili_koestus_kuva.description</f>
        <v>0</v>
      </c>
      <c r="KKB207" s="10">
        <f>varoventtiili_koestus_kuva.description</f>
        <v>0</v>
      </c>
      <c r="KKC207" s="10">
        <f>varoventtiili_koestus_kuva.description</f>
        <v>0</v>
      </c>
      <c r="KKD207" s="10">
        <f>varoventtiili_koestus_kuva.description</f>
        <v>0</v>
      </c>
      <c r="KKE207" s="10">
        <f>varoventtiili_koestus_kuva.description</f>
        <v>0</v>
      </c>
      <c r="KKF207" s="10">
        <f>varoventtiili_koestus_kuva.description</f>
        <v>0</v>
      </c>
      <c r="KKG207" s="10">
        <f>varoventtiili_koestus_kuva.description</f>
        <v>0</v>
      </c>
      <c r="KKH207" s="10">
        <f>varoventtiili_koestus_kuva.description</f>
        <v>0</v>
      </c>
      <c r="KKI207" s="10">
        <f>varoventtiili_koestus_kuva.description</f>
        <v>0</v>
      </c>
      <c r="KKJ207" s="10">
        <f>varoventtiili_koestus_kuva.description</f>
        <v>0</v>
      </c>
      <c r="KKK207" s="10">
        <f>varoventtiili_koestus_kuva.description</f>
        <v>0</v>
      </c>
      <c r="KKL207" s="10">
        <f>varoventtiili_koestus_kuva.description</f>
        <v>0</v>
      </c>
      <c r="KKM207" s="10">
        <f>varoventtiili_koestus_kuva.description</f>
        <v>0</v>
      </c>
      <c r="KKN207" s="10">
        <f>varoventtiili_koestus_kuva.description</f>
        <v>0</v>
      </c>
      <c r="KKO207" s="10">
        <f>varoventtiili_koestus_kuva.description</f>
        <v>0</v>
      </c>
      <c r="KKP207" s="10">
        <f>varoventtiili_koestus_kuva.description</f>
        <v>0</v>
      </c>
      <c r="KKQ207" s="10">
        <f>varoventtiili_koestus_kuva.description</f>
        <v>0</v>
      </c>
      <c r="KKR207" s="10">
        <f>varoventtiili_koestus_kuva.description</f>
        <v>0</v>
      </c>
      <c r="KKS207" s="10">
        <f>varoventtiili_koestus_kuva.description</f>
        <v>0</v>
      </c>
      <c r="KKT207" s="10">
        <f>varoventtiili_koestus_kuva.description</f>
        <v>0</v>
      </c>
      <c r="KKU207" s="10">
        <f>varoventtiili_koestus_kuva.description</f>
        <v>0</v>
      </c>
      <c r="KKV207" s="10">
        <f>varoventtiili_koestus_kuva.description</f>
        <v>0</v>
      </c>
      <c r="KKW207" s="10">
        <f>varoventtiili_koestus_kuva.description</f>
        <v>0</v>
      </c>
      <c r="KKX207" s="10">
        <f>varoventtiili_koestus_kuva.description</f>
        <v>0</v>
      </c>
      <c r="KKY207" s="10">
        <f>varoventtiili_koestus_kuva.description</f>
        <v>0</v>
      </c>
      <c r="KKZ207" s="10">
        <f>varoventtiili_koestus_kuva.description</f>
        <v>0</v>
      </c>
      <c r="KLA207" s="10">
        <f>varoventtiili_koestus_kuva.description</f>
        <v>0</v>
      </c>
      <c r="KLB207" s="10">
        <f>varoventtiili_koestus_kuva.description</f>
        <v>0</v>
      </c>
      <c r="KLC207" s="10">
        <f>varoventtiili_koestus_kuva.description</f>
        <v>0</v>
      </c>
      <c r="KLD207" s="10">
        <f>varoventtiili_koestus_kuva.description</f>
        <v>0</v>
      </c>
      <c r="KLE207" s="10">
        <f>varoventtiili_koestus_kuva.description</f>
        <v>0</v>
      </c>
      <c r="KLF207" s="10">
        <f>varoventtiili_koestus_kuva.description</f>
        <v>0</v>
      </c>
      <c r="KLG207" s="10">
        <f>varoventtiili_koestus_kuva.description</f>
        <v>0</v>
      </c>
      <c r="KLH207" s="10">
        <f>varoventtiili_koestus_kuva.description</f>
        <v>0</v>
      </c>
      <c r="KLI207" s="10">
        <f>varoventtiili_koestus_kuva.description</f>
        <v>0</v>
      </c>
      <c r="KLJ207" s="10">
        <f>varoventtiili_koestus_kuva.description</f>
        <v>0</v>
      </c>
      <c r="KLK207" s="10">
        <f>varoventtiili_koestus_kuva.description</f>
        <v>0</v>
      </c>
      <c r="KLL207" s="10">
        <f>varoventtiili_koestus_kuva.description</f>
        <v>0</v>
      </c>
      <c r="KLM207" s="10">
        <f>varoventtiili_koestus_kuva.description</f>
        <v>0</v>
      </c>
      <c r="KLN207" s="10">
        <f>varoventtiili_koestus_kuva.description</f>
        <v>0</v>
      </c>
      <c r="KLO207" s="10">
        <f>varoventtiili_koestus_kuva.description</f>
        <v>0</v>
      </c>
      <c r="KLP207" s="10">
        <f>varoventtiili_koestus_kuva.description</f>
        <v>0</v>
      </c>
      <c r="KLQ207" s="10">
        <f>varoventtiili_koestus_kuva.description</f>
        <v>0</v>
      </c>
      <c r="KLR207" s="10">
        <f>varoventtiili_koestus_kuva.description</f>
        <v>0</v>
      </c>
      <c r="KLS207" s="10">
        <f>varoventtiili_koestus_kuva.description</f>
        <v>0</v>
      </c>
      <c r="KLT207" s="10">
        <f>varoventtiili_koestus_kuva.description</f>
        <v>0</v>
      </c>
      <c r="KLU207" s="10">
        <f>varoventtiili_koestus_kuva.description</f>
        <v>0</v>
      </c>
      <c r="KLV207" s="10">
        <f>varoventtiili_koestus_kuva.description</f>
        <v>0</v>
      </c>
      <c r="KLW207" s="10">
        <f>varoventtiili_koestus_kuva.description</f>
        <v>0</v>
      </c>
      <c r="KLX207" s="10">
        <f>varoventtiili_koestus_kuva.description</f>
        <v>0</v>
      </c>
      <c r="KLY207" s="10">
        <f>varoventtiili_koestus_kuva.description</f>
        <v>0</v>
      </c>
      <c r="KLZ207" s="10">
        <f>varoventtiili_koestus_kuva.description</f>
        <v>0</v>
      </c>
      <c r="KMA207" s="10">
        <f>varoventtiili_koestus_kuva.description</f>
        <v>0</v>
      </c>
      <c r="KMB207" s="10">
        <f>varoventtiili_koestus_kuva.description</f>
        <v>0</v>
      </c>
      <c r="KMC207" s="10">
        <f>varoventtiili_koestus_kuva.description</f>
        <v>0</v>
      </c>
      <c r="KMD207" s="10">
        <f>varoventtiili_koestus_kuva.description</f>
        <v>0</v>
      </c>
      <c r="KME207" s="10">
        <f>varoventtiili_koestus_kuva.description</f>
        <v>0</v>
      </c>
      <c r="KMF207" s="10">
        <f>varoventtiili_koestus_kuva.description</f>
        <v>0</v>
      </c>
      <c r="KMG207" s="10">
        <f>varoventtiili_koestus_kuva.description</f>
        <v>0</v>
      </c>
      <c r="KMH207" s="10">
        <f>varoventtiili_koestus_kuva.description</f>
        <v>0</v>
      </c>
      <c r="KMI207" s="10">
        <f>varoventtiili_koestus_kuva.description</f>
        <v>0</v>
      </c>
      <c r="KMJ207" s="10">
        <f>varoventtiili_koestus_kuva.description</f>
        <v>0</v>
      </c>
      <c r="KMK207" s="10">
        <f>varoventtiili_koestus_kuva.description</f>
        <v>0</v>
      </c>
      <c r="KML207" s="10">
        <f>varoventtiili_koestus_kuva.description</f>
        <v>0</v>
      </c>
      <c r="KMM207" s="10">
        <f>varoventtiili_koestus_kuva.description</f>
        <v>0</v>
      </c>
      <c r="KMN207" s="10">
        <f>varoventtiili_koestus_kuva.description</f>
        <v>0</v>
      </c>
      <c r="KMO207" s="10">
        <f>varoventtiili_koestus_kuva.description</f>
        <v>0</v>
      </c>
      <c r="KMP207" s="10">
        <f>varoventtiili_koestus_kuva.description</f>
        <v>0</v>
      </c>
      <c r="KMQ207" s="10">
        <f>varoventtiili_koestus_kuva.description</f>
        <v>0</v>
      </c>
      <c r="KMR207" s="10">
        <f>varoventtiili_koestus_kuva.description</f>
        <v>0</v>
      </c>
      <c r="KMS207" s="10">
        <f>varoventtiili_koestus_kuva.description</f>
        <v>0</v>
      </c>
      <c r="KMT207" s="10">
        <f>varoventtiili_koestus_kuva.description</f>
        <v>0</v>
      </c>
      <c r="KMU207" s="10">
        <f>varoventtiili_koestus_kuva.description</f>
        <v>0</v>
      </c>
      <c r="KMV207" s="10">
        <f>varoventtiili_koestus_kuva.description</f>
        <v>0</v>
      </c>
      <c r="KMW207" s="10">
        <f>varoventtiili_koestus_kuva.description</f>
        <v>0</v>
      </c>
      <c r="KMX207" s="10">
        <f>varoventtiili_koestus_kuva.description</f>
        <v>0</v>
      </c>
      <c r="KMY207" s="10">
        <f>varoventtiili_koestus_kuva.description</f>
        <v>0</v>
      </c>
      <c r="KMZ207" s="10">
        <f>varoventtiili_koestus_kuva.description</f>
        <v>0</v>
      </c>
      <c r="KNA207" s="10">
        <f>varoventtiili_koestus_kuva.description</f>
        <v>0</v>
      </c>
      <c r="KNB207" s="10">
        <f>varoventtiili_koestus_kuva.description</f>
        <v>0</v>
      </c>
      <c r="KNC207" s="10">
        <f>varoventtiili_koestus_kuva.description</f>
        <v>0</v>
      </c>
      <c r="KND207" s="10">
        <f>varoventtiili_koestus_kuva.description</f>
        <v>0</v>
      </c>
      <c r="KNE207" s="10">
        <f>varoventtiili_koestus_kuva.description</f>
        <v>0</v>
      </c>
      <c r="KNF207" s="10">
        <f>varoventtiili_koestus_kuva.description</f>
        <v>0</v>
      </c>
      <c r="KNG207" s="10">
        <f>varoventtiili_koestus_kuva.description</f>
        <v>0</v>
      </c>
      <c r="KNH207" s="10">
        <f>varoventtiili_koestus_kuva.description</f>
        <v>0</v>
      </c>
      <c r="KNI207" s="10">
        <f>varoventtiili_koestus_kuva.description</f>
        <v>0</v>
      </c>
      <c r="KNJ207" s="10">
        <f>varoventtiili_koestus_kuva.description</f>
        <v>0</v>
      </c>
      <c r="KNK207" s="10">
        <f>varoventtiili_koestus_kuva.description</f>
        <v>0</v>
      </c>
      <c r="KNL207" s="10">
        <f>varoventtiili_koestus_kuva.description</f>
        <v>0</v>
      </c>
      <c r="KNM207" s="10">
        <f>varoventtiili_koestus_kuva.description</f>
        <v>0</v>
      </c>
      <c r="KNN207" s="10">
        <f>varoventtiili_koestus_kuva.description</f>
        <v>0</v>
      </c>
      <c r="KNO207" s="10">
        <f>varoventtiili_koestus_kuva.description</f>
        <v>0</v>
      </c>
      <c r="KNP207" s="10">
        <f>varoventtiili_koestus_kuva.description</f>
        <v>0</v>
      </c>
      <c r="KNQ207" s="10">
        <f>varoventtiili_koestus_kuva.description</f>
        <v>0</v>
      </c>
      <c r="KNR207" s="10">
        <f>varoventtiili_koestus_kuva.description</f>
        <v>0</v>
      </c>
      <c r="KNS207" s="10">
        <f>varoventtiili_koestus_kuva.description</f>
        <v>0</v>
      </c>
      <c r="KNT207" s="10">
        <f>varoventtiili_koestus_kuva.description</f>
        <v>0</v>
      </c>
      <c r="KNU207" s="10">
        <f>varoventtiili_koestus_kuva.description</f>
        <v>0</v>
      </c>
      <c r="KNV207" s="10">
        <f>varoventtiili_koestus_kuva.description</f>
        <v>0</v>
      </c>
      <c r="KNW207" s="10">
        <f>varoventtiili_koestus_kuva.description</f>
        <v>0</v>
      </c>
      <c r="KNX207" s="10">
        <f>varoventtiili_koestus_kuva.description</f>
        <v>0</v>
      </c>
      <c r="KNY207" s="10">
        <f>varoventtiili_koestus_kuva.description</f>
        <v>0</v>
      </c>
      <c r="KNZ207" s="10">
        <f>varoventtiili_koestus_kuva.description</f>
        <v>0</v>
      </c>
      <c r="KOA207" s="10">
        <f>varoventtiili_koestus_kuva.description</f>
        <v>0</v>
      </c>
      <c r="KOB207" s="10">
        <f>varoventtiili_koestus_kuva.description</f>
        <v>0</v>
      </c>
      <c r="KOC207" s="10">
        <f>varoventtiili_koestus_kuva.description</f>
        <v>0</v>
      </c>
      <c r="KOD207" s="10">
        <f>varoventtiili_koestus_kuva.description</f>
        <v>0</v>
      </c>
      <c r="KOE207" s="10">
        <f>varoventtiili_koestus_kuva.description</f>
        <v>0</v>
      </c>
      <c r="KOF207" s="10">
        <f>varoventtiili_koestus_kuva.description</f>
        <v>0</v>
      </c>
      <c r="KOG207" s="10">
        <f>varoventtiili_koestus_kuva.description</f>
        <v>0</v>
      </c>
      <c r="KOH207" s="10">
        <f>varoventtiili_koestus_kuva.description</f>
        <v>0</v>
      </c>
      <c r="KOI207" s="10">
        <f>varoventtiili_koestus_kuva.description</f>
        <v>0</v>
      </c>
      <c r="KOJ207" s="10">
        <f>varoventtiili_koestus_kuva.description</f>
        <v>0</v>
      </c>
      <c r="KOK207" s="10">
        <f>varoventtiili_koestus_kuva.description</f>
        <v>0</v>
      </c>
      <c r="KOL207" s="10">
        <f>varoventtiili_koestus_kuva.description</f>
        <v>0</v>
      </c>
      <c r="KOM207" s="10">
        <f>varoventtiili_koestus_kuva.description</f>
        <v>0</v>
      </c>
      <c r="KON207" s="10">
        <f>varoventtiili_koestus_kuva.description</f>
        <v>0</v>
      </c>
      <c r="KOO207" s="10">
        <f>varoventtiili_koestus_kuva.description</f>
        <v>0</v>
      </c>
      <c r="KOP207" s="10">
        <f>varoventtiili_koestus_kuva.description</f>
        <v>0</v>
      </c>
      <c r="KOQ207" s="10">
        <f>varoventtiili_koestus_kuva.description</f>
        <v>0</v>
      </c>
      <c r="KOR207" s="10">
        <f>varoventtiili_koestus_kuva.description</f>
        <v>0</v>
      </c>
      <c r="KOS207" s="10">
        <f>varoventtiili_koestus_kuva.description</f>
        <v>0</v>
      </c>
      <c r="KOT207" s="10">
        <f>varoventtiili_koestus_kuva.description</f>
        <v>0</v>
      </c>
      <c r="KOU207" s="10">
        <f>varoventtiili_koestus_kuva.description</f>
        <v>0</v>
      </c>
      <c r="KOV207" s="10">
        <f>varoventtiili_koestus_kuva.description</f>
        <v>0</v>
      </c>
      <c r="KOW207" s="10">
        <f>varoventtiili_koestus_kuva.description</f>
        <v>0</v>
      </c>
      <c r="KOX207" s="10">
        <f>varoventtiili_koestus_kuva.description</f>
        <v>0</v>
      </c>
      <c r="KOY207" s="10">
        <f>varoventtiili_koestus_kuva.description</f>
        <v>0</v>
      </c>
      <c r="KOZ207" s="10">
        <f>varoventtiili_koestus_kuva.description</f>
        <v>0</v>
      </c>
      <c r="KPA207" s="10">
        <f>varoventtiili_koestus_kuva.description</f>
        <v>0</v>
      </c>
      <c r="KPB207" s="10">
        <f>varoventtiili_koestus_kuva.description</f>
        <v>0</v>
      </c>
      <c r="KPC207" s="10">
        <f>varoventtiili_koestus_kuva.description</f>
        <v>0</v>
      </c>
      <c r="KPD207" s="10">
        <f>varoventtiili_koestus_kuva.description</f>
        <v>0</v>
      </c>
      <c r="KPE207" s="10">
        <f>varoventtiili_koestus_kuva.description</f>
        <v>0</v>
      </c>
      <c r="KPF207" s="10">
        <f>varoventtiili_koestus_kuva.description</f>
        <v>0</v>
      </c>
      <c r="KPG207" s="10">
        <f>varoventtiili_koestus_kuva.description</f>
        <v>0</v>
      </c>
      <c r="KPH207" s="10">
        <f>varoventtiili_koestus_kuva.description</f>
        <v>0</v>
      </c>
      <c r="KPI207" s="10">
        <f>varoventtiili_koestus_kuva.description</f>
        <v>0</v>
      </c>
      <c r="KPJ207" s="10">
        <f>varoventtiili_koestus_kuva.description</f>
        <v>0</v>
      </c>
      <c r="KPK207" s="10">
        <f>varoventtiili_koestus_kuva.description</f>
        <v>0</v>
      </c>
      <c r="KPL207" s="10">
        <f>varoventtiili_koestus_kuva.description</f>
        <v>0</v>
      </c>
      <c r="KPM207" s="10">
        <f>varoventtiili_koestus_kuva.description</f>
        <v>0</v>
      </c>
      <c r="KPN207" s="10">
        <f>varoventtiili_koestus_kuva.description</f>
        <v>0</v>
      </c>
      <c r="KPO207" s="10">
        <f>varoventtiili_koestus_kuva.description</f>
        <v>0</v>
      </c>
      <c r="KPP207" s="10">
        <f>varoventtiili_koestus_kuva.description</f>
        <v>0</v>
      </c>
      <c r="KPQ207" s="10">
        <f>varoventtiili_koestus_kuva.description</f>
        <v>0</v>
      </c>
      <c r="KPR207" s="10">
        <f>varoventtiili_koestus_kuva.description</f>
        <v>0</v>
      </c>
      <c r="KPS207" s="10">
        <f>varoventtiili_koestus_kuva.description</f>
        <v>0</v>
      </c>
      <c r="KPT207" s="10">
        <f>varoventtiili_koestus_kuva.description</f>
        <v>0</v>
      </c>
      <c r="KPU207" s="10">
        <f>varoventtiili_koestus_kuva.description</f>
        <v>0</v>
      </c>
      <c r="KPV207" s="10">
        <f>varoventtiili_koestus_kuva.description</f>
        <v>0</v>
      </c>
      <c r="KPW207" s="10">
        <f>varoventtiili_koestus_kuva.description</f>
        <v>0</v>
      </c>
      <c r="KPX207" s="10">
        <f>varoventtiili_koestus_kuva.description</f>
        <v>0</v>
      </c>
      <c r="KPY207" s="10">
        <f>varoventtiili_koestus_kuva.description</f>
        <v>0</v>
      </c>
      <c r="KPZ207" s="10">
        <f>varoventtiili_koestus_kuva.description</f>
        <v>0</v>
      </c>
      <c r="KQA207" s="10">
        <f>varoventtiili_koestus_kuva.description</f>
        <v>0</v>
      </c>
      <c r="KQB207" s="10">
        <f>varoventtiili_koestus_kuva.description</f>
        <v>0</v>
      </c>
      <c r="KQC207" s="10">
        <f>varoventtiili_koestus_kuva.description</f>
        <v>0</v>
      </c>
      <c r="KQD207" s="10">
        <f>varoventtiili_koestus_kuva.description</f>
        <v>0</v>
      </c>
      <c r="KQE207" s="10">
        <f>varoventtiili_koestus_kuva.description</f>
        <v>0</v>
      </c>
      <c r="KQF207" s="10">
        <f>varoventtiili_koestus_kuva.description</f>
        <v>0</v>
      </c>
      <c r="KQG207" s="10">
        <f>varoventtiili_koestus_kuva.description</f>
        <v>0</v>
      </c>
      <c r="KQH207" s="10">
        <f>varoventtiili_koestus_kuva.description</f>
        <v>0</v>
      </c>
      <c r="KQI207" s="10">
        <f>varoventtiili_koestus_kuva.description</f>
        <v>0</v>
      </c>
      <c r="KQJ207" s="10">
        <f>varoventtiili_koestus_kuva.description</f>
        <v>0</v>
      </c>
      <c r="KQK207" s="10">
        <f>varoventtiili_koestus_kuva.description</f>
        <v>0</v>
      </c>
      <c r="KQL207" s="10">
        <f>varoventtiili_koestus_kuva.description</f>
        <v>0</v>
      </c>
      <c r="KQM207" s="10">
        <f>varoventtiili_koestus_kuva.description</f>
        <v>0</v>
      </c>
      <c r="KQN207" s="10">
        <f>varoventtiili_koestus_kuva.description</f>
        <v>0</v>
      </c>
      <c r="KQO207" s="10">
        <f>varoventtiili_koestus_kuva.description</f>
        <v>0</v>
      </c>
      <c r="KQP207" s="10">
        <f>varoventtiili_koestus_kuva.description</f>
        <v>0</v>
      </c>
      <c r="KQQ207" s="10">
        <f>varoventtiili_koestus_kuva.description</f>
        <v>0</v>
      </c>
      <c r="KQR207" s="10">
        <f>varoventtiili_koestus_kuva.description</f>
        <v>0</v>
      </c>
      <c r="KQS207" s="10">
        <f>varoventtiili_koestus_kuva.description</f>
        <v>0</v>
      </c>
      <c r="KQT207" s="10">
        <f>varoventtiili_koestus_kuva.description</f>
        <v>0</v>
      </c>
      <c r="KQU207" s="10">
        <f>varoventtiili_koestus_kuva.description</f>
        <v>0</v>
      </c>
      <c r="KQV207" s="10">
        <f>varoventtiili_koestus_kuva.description</f>
        <v>0</v>
      </c>
      <c r="KQW207" s="10">
        <f>varoventtiili_koestus_kuva.description</f>
        <v>0</v>
      </c>
      <c r="KQX207" s="10">
        <f>varoventtiili_koestus_kuva.description</f>
        <v>0</v>
      </c>
      <c r="KQY207" s="10">
        <f>varoventtiili_koestus_kuva.description</f>
        <v>0</v>
      </c>
      <c r="KQZ207" s="10">
        <f>varoventtiili_koestus_kuva.description</f>
        <v>0</v>
      </c>
      <c r="KRA207" s="10">
        <f>varoventtiili_koestus_kuva.description</f>
        <v>0</v>
      </c>
      <c r="KRB207" s="10">
        <f>varoventtiili_koestus_kuva.description</f>
        <v>0</v>
      </c>
      <c r="KRC207" s="10">
        <f>varoventtiili_koestus_kuva.description</f>
        <v>0</v>
      </c>
      <c r="KRD207" s="10">
        <f>varoventtiili_koestus_kuva.description</f>
        <v>0</v>
      </c>
      <c r="KRE207" s="10">
        <f>varoventtiili_koestus_kuva.description</f>
        <v>0</v>
      </c>
      <c r="KRF207" s="10">
        <f>varoventtiili_koestus_kuva.description</f>
        <v>0</v>
      </c>
      <c r="KRG207" s="10">
        <f>varoventtiili_koestus_kuva.description</f>
        <v>0</v>
      </c>
      <c r="KRH207" s="10">
        <f>varoventtiili_koestus_kuva.description</f>
        <v>0</v>
      </c>
      <c r="KRI207" s="10">
        <f>varoventtiili_koestus_kuva.description</f>
        <v>0</v>
      </c>
      <c r="KRJ207" s="10">
        <f>varoventtiili_koestus_kuva.description</f>
        <v>0</v>
      </c>
      <c r="KRK207" s="10">
        <f>varoventtiili_koestus_kuva.description</f>
        <v>0</v>
      </c>
      <c r="KRL207" s="10">
        <f>varoventtiili_koestus_kuva.description</f>
        <v>0</v>
      </c>
      <c r="KRM207" s="10">
        <f>varoventtiili_koestus_kuva.description</f>
        <v>0</v>
      </c>
      <c r="KRN207" s="10">
        <f>varoventtiili_koestus_kuva.description</f>
        <v>0</v>
      </c>
      <c r="KRO207" s="10">
        <f>varoventtiili_koestus_kuva.description</f>
        <v>0</v>
      </c>
      <c r="KRP207" s="10">
        <f>varoventtiili_koestus_kuva.description</f>
        <v>0</v>
      </c>
      <c r="KRQ207" s="10">
        <f>varoventtiili_koestus_kuva.description</f>
        <v>0</v>
      </c>
      <c r="KRR207" s="10">
        <f>varoventtiili_koestus_kuva.description</f>
        <v>0</v>
      </c>
      <c r="KRS207" s="10">
        <f>varoventtiili_koestus_kuva.description</f>
        <v>0</v>
      </c>
      <c r="KRT207" s="10">
        <f>varoventtiili_koestus_kuva.description</f>
        <v>0</v>
      </c>
      <c r="KRU207" s="10">
        <f>varoventtiili_koestus_kuva.description</f>
        <v>0</v>
      </c>
      <c r="KRV207" s="10">
        <f>varoventtiili_koestus_kuva.description</f>
        <v>0</v>
      </c>
      <c r="KRW207" s="10">
        <f>varoventtiili_koestus_kuva.description</f>
        <v>0</v>
      </c>
      <c r="KRX207" s="10">
        <f>varoventtiili_koestus_kuva.description</f>
        <v>0</v>
      </c>
      <c r="KRY207" s="10">
        <f>varoventtiili_koestus_kuva.description</f>
        <v>0</v>
      </c>
      <c r="KRZ207" s="10">
        <f>varoventtiili_koestus_kuva.description</f>
        <v>0</v>
      </c>
      <c r="KSA207" s="10">
        <f>varoventtiili_koestus_kuva.description</f>
        <v>0</v>
      </c>
      <c r="KSB207" s="10">
        <f>varoventtiili_koestus_kuva.description</f>
        <v>0</v>
      </c>
      <c r="KSC207" s="10">
        <f>varoventtiili_koestus_kuva.description</f>
        <v>0</v>
      </c>
      <c r="KSD207" s="10">
        <f>varoventtiili_koestus_kuva.description</f>
        <v>0</v>
      </c>
      <c r="KSE207" s="10">
        <f>varoventtiili_koestus_kuva.description</f>
        <v>0</v>
      </c>
      <c r="KSF207" s="10">
        <f>varoventtiili_koestus_kuva.description</f>
        <v>0</v>
      </c>
      <c r="KSG207" s="10">
        <f>varoventtiili_koestus_kuva.description</f>
        <v>0</v>
      </c>
      <c r="KSH207" s="10">
        <f>varoventtiili_koestus_kuva.description</f>
        <v>0</v>
      </c>
      <c r="KSI207" s="10">
        <f>varoventtiili_koestus_kuva.description</f>
        <v>0</v>
      </c>
      <c r="KSJ207" s="10">
        <f>varoventtiili_koestus_kuva.description</f>
        <v>0</v>
      </c>
      <c r="KSK207" s="10">
        <f>varoventtiili_koestus_kuva.description</f>
        <v>0</v>
      </c>
      <c r="KSL207" s="10">
        <f>varoventtiili_koestus_kuva.description</f>
        <v>0</v>
      </c>
      <c r="KSM207" s="10">
        <f>varoventtiili_koestus_kuva.description</f>
        <v>0</v>
      </c>
      <c r="KSN207" s="10">
        <f>varoventtiili_koestus_kuva.description</f>
        <v>0</v>
      </c>
      <c r="KSO207" s="10">
        <f>varoventtiili_koestus_kuva.description</f>
        <v>0</v>
      </c>
      <c r="KSP207" s="10">
        <f>varoventtiili_koestus_kuva.description</f>
        <v>0</v>
      </c>
      <c r="KSQ207" s="10">
        <f>varoventtiili_koestus_kuva.description</f>
        <v>0</v>
      </c>
      <c r="KSR207" s="10">
        <f>varoventtiili_koestus_kuva.description</f>
        <v>0</v>
      </c>
      <c r="KSS207" s="10">
        <f>varoventtiili_koestus_kuva.description</f>
        <v>0</v>
      </c>
      <c r="KST207" s="10">
        <f>varoventtiili_koestus_kuva.description</f>
        <v>0</v>
      </c>
      <c r="KSU207" s="10">
        <f>varoventtiili_koestus_kuva.description</f>
        <v>0</v>
      </c>
      <c r="KSV207" s="10">
        <f>varoventtiili_koestus_kuva.description</f>
        <v>0</v>
      </c>
      <c r="KSW207" s="10">
        <f>varoventtiili_koestus_kuva.description</f>
        <v>0</v>
      </c>
      <c r="KSX207" s="10">
        <f>varoventtiili_koestus_kuva.description</f>
        <v>0</v>
      </c>
      <c r="KSY207" s="10">
        <f>varoventtiili_koestus_kuva.description</f>
        <v>0</v>
      </c>
      <c r="KSZ207" s="10">
        <f>varoventtiili_koestus_kuva.description</f>
        <v>0</v>
      </c>
      <c r="KTA207" s="10">
        <f>varoventtiili_koestus_kuva.description</f>
        <v>0</v>
      </c>
      <c r="KTB207" s="10">
        <f>varoventtiili_koestus_kuva.description</f>
        <v>0</v>
      </c>
      <c r="KTC207" s="10">
        <f>varoventtiili_koestus_kuva.description</f>
        <v>0</v>
      </c>
      <c r="KTD207" s="10">
        <f>varoventtiili_koestus_kuva.description</f>
        <v>0</v>
      </c>
      <c r="KTE207" s="10">
        <f>varoventtiili_koestus_kuva.description</f>
        <v>0</v>
      </c>
      <c r="KTF207" s="10">
        <f>varoventtiili_koestus_kuva.description</f>
        <v>0</v>
      </c>
      <c r="KTG207" s="10">
        <f>varoventtiili_koestus_kuva.description</f>
        <v>0</v>
      </c>
      <c r="KTH207" s="10">
        <f>varoventtiili_koestus_kuva.description</f>
        <v>0</v>
      </c>
      <c r="KTI207" s="10">
        <f>varoventtiili_koestus_kuva.description</f>
        <v>0</v>
      </c>
      <c r="KTJ207" s="10">
        <f>varoventtiili_koestus_kuva.description</f>
        <v>0</v>
      </c>
      <c r="KTK207" s="10">
        <f>varoventtiili_koestus_kuva.description</f>
        <v>0</v>
      </c>
      <c r="KTL207" s="10">
        <f>varoventtiili_koestus_kuva.description</f>
        <v>0</v>
      </c>
      <c r="KTM207" s="10">
        <f>varoventtiili_koestus_kuva.description</f>
        <v>0</v>
      </c>
      <c r="KTN207" s="10">
        <f>varoventtiili_koestus_kuva.description</f>
        <v>0</v>
      </c>
      <c r="KTO207" s="10">
        <f>varoventtiili_koestus_kuva.description</f>
        <v>0</v>
      </c>
      <c r="KTP207" s="10">
        <f>varoventtiili_koestus_kuva.description</f>
        <v>0</v>
      </c>
      <c r="KTQ207" s="10">
        <f>varoventtiili_koestus_kuva.description</f>
        <v>0</v>
      </c>
      <c r="KTR207" s="10">
        <f>varoventtiili_koestus_kuva.description</f>
        <v>0</v>
      </c>
      <c r="KTS207" s="10">
        <f>varoventtiili_koestus_kuva.description</f>
        <v>0</v>
      </c>
      <c r="KTT207" s="10">
        <f>varoventtiili_koestus_kuva.description</f>
        <v>0</v>
      </c>
      <c r="KTU207" s="10">
        <f>varoventtiili_koestus_kuva.description</f>
        <v>0</v>
      </c>
      <c r="KTV207" s="10">
        <f>varoventtiili_koestus_kuva.description</f>
        <v>0</v>
      </c>
      <c r="KTW207" s="10">
        <f>varoventtiili_koestus_kuva.description</f>
        <v>0</v>
      </c>
      <c r="KTX207" s="10">
        <f>varoventtiili_koestus_kuva.description</f>
        <v>0</v>
      </c>
      <c r="KTY207" s="10">
        <f>varoventtiili_koestus_kuva.description</f>
        <v>0</v>
      </c>
      <c r="KTZ207" s="10">
        <f>varoventtiili_koestus_kuva.description</f>
        <v>0</v>
      </c>
      <c r="KUA207" s="10">
        <f>varoventtiili_koestus_kuva.description</f>
        <v>0</v>
      </c>
      <c r="KUB207" s="10">
        <f>varoventtiili_koestus_kuva.description</f>
        <v>0</v>
      </c>
      <c r="KUC207" s="10">
        <f>varoventtiili_koestus_kuva.description</f>
        <v>0</v>
      </c>
      <c r="KUD207" s="10">
        <f>varoventtiili_koestus_kuva.description</f>
        <v>0</v>
      </c>
      <c r="KUE207" s="10">
        <f>varoventtiili_koestus_kuva.description</f>
        <v>0</v>
      </c>
      <c r="KUF207" s="10">
        <f>varoventtiili_koestus_kuva.description</f>
        <v>0</v>
      </c>
      <c r="KUG207" s="10">
        <f>varoventtiili_koestus_kuva.description</f>
        <v>0</v>
      </c>
      <c r="KUH207" s="10">
        <f>varoventtiili_koestus_kuva.description</f>
        <v>0</v>
      </c>
      <c r="KUI207" s="10">
        <f>varoventtiili_koestus_kuva.description</f>
        <v>0</v>
      </c>
      <c r="KUJ207" s="10">
        <f>varoventtiili_koestus_kuva.description</f>
        <v>0</v>
      </c>
      <c r="KUK207" s="10">
        <f>varoventtiili_koestus_kuva.description</f>
        <v>0</v>
      </c>
      <c r="KUL207" s="10">
        <f>varoventtiili_koestus_kuva.description</f>
        <v>0</v>
      </c>
      <c r="KUM207" s="10">
        <f>varoventtiili_koestus_kuva.description</f>
        <v>0</v>
      </c>
      <c r="KUN207" s="10">
        <f>varoventtiili_koestus_kuva.description</f>
        <v>0</v>
      </c>
      <c r="KUO207" s="10">
        <f>varoventtiili_koestus_kuva.description</f>
        <v>0</v>
      </c>
      <c r="KUP207" s="10">
        <f>varoventtiili_koestus_kuva.description</f>
        <v>0</v>
      </c>
      <c r="KUQ207" s="10">
        <f>varoventtiili_koestus_kuva.description</f>
        <v>0</v>
      </c>
      <c r="KUR207" s="10">
        <f>varoventtiili_koestus_kuva.description</f>
        <v>0</v>
      </c>
      <c r="KUS207" s="10">
        <f>varoventtiili_koestus_kuva.description</f>
        <v>0</v>
      </c>
      <c r="KUT207" s="10">
        <f>varoventtiili_koestus_kuva.description</f>
        <v>0</v>
      </c>
      <c r="KUU207" s="10">
        <f>varoventtiili_koestus_kuva.description</f>
        <v>0</v>
      </c>
      <c r="KUV207" s="10">
        <f>varoventtiili_koestus_kuva.description</f>
        <v>0</v>
      </c>
      <c r="KUW207" s="10">
        <f>varoventtiili_koestus_kuva.description</f>
        <v>0</v>
      </c>
      <c r="KUX207" s="10">
        <f>varoventtiili_koestus_kuva.description</f>
        <v>0</v>
      </c>
      <c r="KUY207" s="10">
        <f>varoventtiili_koestus_kuva.description</f>
        <v>0</v>
      </c>
      <c r="KUZ207" s="10">
        <f>varoventtiili_koestus_kuva.description</f>
        <v>0</v>
      </c>
      <c r="KVA207" s="10">
        <f>varoventtiili_koestus_kuva.description</f>
        <v>0</v>
      </c>
      <c r="KVB207" s="10">
        <f>varoventtiili_koestus_kuva.description</f>
        <v>0</v>
      </c>
      <c r="KVC207" s="10">
        <f>varoventtiili_koestus_kuva.description</f>
        <v>0</v>
      </c>
      <c r="KVD207" s="10">
        <f>varoventtiili_koestus_kuva.description</f>
        <v>0</v>
      </c>
      <c r="KVE207" s="10">
        <f>varoventtiili_koestus_kuva.description</f>
        <v>0</v>
      </c>
      <c r="KVF207" s="10">
        <f>varoventtiili_koestus_kuva.description</f>
        <v>0</v>
      </c>
      <c r="KVG207" s="10">
        <f>varoventtiili_koestus_kuva.description</f>
        <v>0</v>
      </c>
      <c r="KVH207" s="10">
        <f>varoventtiili_koestus_kuva.description</f>
        <v>0</v>
      </c>
      <c r="KVI207" s="10">
        <f>varoventtiili_koestus_kuva.description</f>
        <v>0</v>
      </c>
      <c r="KVJ207" s="10">
        <f>varoventtiili_koestus_kuva.description</f>
        <v>0</v>
      </c>
      <c r="KVK207" s="10">
        <f>varoventtiili_koestus_kuva.description</f>
        <v>0</v>
      </c>
      <c r="KVL207" s="10">
        <f>varoventtiili_koestus_kuva.description</f>
        <v>0</v>
      </c>
      <c r="KVM207" s="10">
        <f>varoventtiili_koestus_kuva.description</f>
        <v>0</v>
      </c>
      <c r="KVN207" s="10">
        <f>varoventtiili_koestus_kuva.description</f>
        <v>0</v>
      </c>
      <c r="KVO207" s="10">
        <f>varoventtiili_koestus_kuva.description</f>
        <v>0</v>
      </c>
      <c r="KVP207" s="10">
        <f>varoventtiili_koestus_kuva.description</f>
        <v>0</v>
      </c>
      <c r="KVQ207" s="10">
        <f>varoventtiili_koestus_kuva.description</f>
        <v>0</v>
      </c>
      <c r="KVR207" s="10">
        <f>varoventtiili_koestus_kuva.description</f>
        <v>0</v>
      </c>
      <c r="KVS207" s="10">
        <f>varoventtiili_koestus_kuva.description</f>
        <v>0</v>
      </c>
      <c r="KVT207" s="10">
        <f>varoventtiili_koestus_kuva.description</f>
        <v>0</v>
      </c>
      <c r="KVU207" s="10">
        <f>varoventtiili_koestus_kuva.description</f>
        <v>0</v>
      </c>
      <c r="KVV207" s="10">
        <f>varoventtiili_koestus_kuva.description</f>
        <v>0</v>
      </c>
      <c r="KVW207" s="10">
        <f>varoventtiili_koestus_kuva.description</f>
        <v>0</v>
      </c>
      <c r="KVX207" s="10">
        <f>varoventtiili_koestus_kuva.description</f>
        <v>0</v>
      </c>
      <c r="KVY207" s="10">
        <f>varoventtiili_koestus_kuva.description</f>
        <v>0</v>
      </c>
      <c r="KVZ207" s="10">
        <f>varoventtiili_koestus_kuva.description</f>
        <v>0</v>
      </c>
      <c r="KWA207" s="10">
        <f>varoventtiili_koestus_kuva.description</f>
        <v>0</v>
      </c>
      <c r="KWB207" s="10">
        <f>varoventtiili_koestus_kuva.description</f>
        <v>0</v>
      </c>
      <c r="KWC207" s="10">
        <f>varoventtiili_koestus_kuva.description</f>
        <v>0</v>
      </c>
      <c r="KWD207" s="10">
        <f>varoventtiili_koestus_kuva.description</f>
        <v>0</v>
      </c>
      <c r="KWE207" s="10">
        <f>varoventtiili_koestus_kuva.description</f>
        <v>0</v>
      </c>
      <c r="KWF207" s="10">
        <f>varoventtiili_koestus_kuva.description</f>
        <v>0</v>
      </c>
      <c r="KWG207" s="10">
        <f>varoventtiili_koestus_kuva.description</f>
        <v>0</v>
      </c>
      <c r="KWH207" s="10">
        <f>varoventtiili_koestus_kuva.description</f>
        <v>0</v>
      </c>
      <c r="KWI207" s="10">
        <f>varoventtiili_koestus_kuva.description</f>
        <v>0</v>
      </c>
      <c r="KWJ207" s="10">
        <f>varoventtiili_koestus_kuva.description</f>
        <v>0</v>
      </c>
      <c r="KWK207" s="10">
        <f>varoventtiili_koestus_kuva.description</f>
        <v>0</v>
      </c>
      <c r="KWL207" s="10">
        <f>varoventtiili_koestus_kuva.description</f>
        <v>0</v>
      </c>
      <c r="KWM207" s="10">
        <f>varoventtiili_koestus_kuva.description</f>
        <v>0</v>
      </c>
      <c r="KWN207" s="10">
        <f>varoventtiili_koestus_kuva.description</f>
        <v>0</v>
      </c>
      <c r="KWO207" s="10">
        <f>varoventtiili_koestus_kuva.description</f>
        <v>0</v>
      </c>
      <c r="KWP207" s="10">
        <f>varoventtiili_koestus_kuva.description</f>
        <v>0</v>
      </c>
      <c r="KWQ207" s="10">
        <f>varoventtiili_koestus_kuva.description</f>
        <v>0</v>
      </c>
      <c r="KWR207" s="10">
        <f>varoventtiili_koestus_kuva.description</f>
        <v>0</v>
      </c>
      <c r="KWS207" s="10">
        <f>varoventtiili_koestus_kuva.description</f>
        <v>0</v>
      </c>
      <c r="KWT207" s="10">
        <f>varoventtiili_koestus_kuva.description</f>
        <v>0</v>
      </c>
      <c r="KWU207" s="10">
        <f>varoventtiili_koestus_kuva.description</f>
        <v>0</v>
      </c>
      <c r="KWV207" s="10">
        <f>varoventtiili_koestus_kuva.description</f>
        <v>0</v>
      </c>
      <c r="KWW207" s="10">
        <f>varoventtiili_koestus_kuva.description</f>
        <v>0</v>
      </c>
      <c r="KWX207" s="10">
        <f>varoventtiili_koestus_kuva.description</f>
        <v>0</v>
      </c>
      <c r="KWY207" s="10">
        <f>varoventtiili_koestus_kuva.description</f>
        <v>0</v>
      </c>
      <c r="KWZ207" s="10">
        <f>varoventtiili_koestus_kuva.description</f>
        <v>0</v>
      </c>
      <c r="KXA207" s="10">
        <f>varoventtiili_koestus_kuva.description</f>
        <v>0</v>
      </c>
      <c r="KXB207" s="10">
        <f>varoventtiili_koestus_kuva.description</f>
        <v>0</v>
      </c>
      <c r="KXC207" s="10">
        <f>varoventtiili_koestus_kuva.description</f>
        <v>0</v>
      </c>
      <c r="KXD207" s="10">
        <f>varoventtiili_koestus_kuva.description</f>
        <v>0</v>
      </c>
      <c r="KXE207" s="10">
        <f>varoventtiili_koestus_kuva.description</f>
        <v>0</v>
      </c>
      <c r="KXF207" s="10">
        <f>varoventtiili_koestus_kuva.description</f>
        <v>0</v>
      </c>
      <c r="KXG207" s="10">
        <f>varoventtiili_koestus_kuva.description</f>
        <v>0</v>
      </c>
      <c r="KXH207" s="10">
        <f>varoventtiili_koestus_kuva.description</f>
        <v>0</v>
      </c>
      <c r="KXI207" s="10">
        <f>varoventtiili_koestus_kuva.description</f>
        <v>0</v>
      </c>
      <c r="KXJ207" s="10">
        <f>varoventtiili_koestus_kuva.description</f>
        <v>0</v>
      </c>
      <c r="KXK207" s="10">
        <f>varoventtiili_koestus_kuva.description</f>
        <v>0</v>
      </c>
      <c r="KXL207" s="10">
        <f>varoventtiili_koestus_kuva.description</f>
        <v>0</v>
      </c>
      <c r="KXM207" s="10">
        <f>varoventtiili_koestus_kuva.description</f>
        <v>0</v>
      </c>
      <c r="KXN207" s="10">
        <f>varoventtiili_koestus_kuva.description</f>
        <v>0</v>
      </c>
      <c r="KXO207" s="10">
        <f>varoventtiili_koestus_kuva.description</f>
        <v>0</v>
      </c>
      <c r="KXP207" s="10">
        <f>varoventtiili_koestus_kuva.description</f>
        <v>0</v>
      </c>
      <c r="KXQ207" s="10">
        <f>varoventtiili_koestus_kuva.description</f>
        <v>0</v>
      </c>
      <c r="KXR207" s="10">
        <f>varoventtiili_koestus_kuva.description</f>
        <v>0</v>
      </c>
      <c r="KXS207" s="10">
        <f>varoventtiili_koestus_kuva.description</f>
        <v>0</v>
      </c>
      <c r="KXT207" s="10">
        <f>varoventtiili_koestus_kuva.description</f>
        <v>0</v>
      </c>
      <c r="KXU207" s="10">
        <f>varoventtiili_koestus_kuva.description</f>
        <v>0</v>
      </c>
      <c r="KXV207" s="10">
        <f>varoventtiili_koestus_kuva.description</f>
        <v>0</v>
      </c>
      <c r="KXW207" s="10">
        <f>varoventtiili_koestus_kuva.description</f>
        <v>0</v>
      </c>
      <c r="KXX207" s="10">
        <f>varoventtiili_koestus_kuva.description</f>
        <v>0</v>
      </c>
      <c r="KXY207" s="10">
        <f>varoventtiili_koestus_kuva.description</f>
        <v>0</v>
      </c>
      <c r="KXZ207" s="10">
        <f>varoventtiili_koestus_kuva.description</f>
        <v>0</v>
      </c>
      <c r="KYA207" s="10">
        <f>varoventtiili_koestus_kuva.description</f>
        <v>0</v>
      </c>
      <c r="KYB207" s="10">
        <f>varoventtiili_koestus_kuva.description</f>
        <v>0</v>
      </c>
      <c r="KYC207" s="10">
        <f>varoventtiili_koestus_kuva.description</f>
        <v>0</v>
      </c>
      <c r="KYD207" s="10">
        <f>varoventtiili_koestus_kuva.description</f>
        <v>0</v>
      </c>
      <c r="KYE207" s="10">
        <f>varoventtiili_koestus_kuva.description</f>
        <v>0</v>
      </c>
      <c r="KYF207" s="10">
        <f>varoventtiili_koestus_kuva.description</f>
        <v>0</v>
      </c>
      <c r="KYG207" s="10">
        <f>varoventtiili_koestus_kuva.description</f>
        <v>0</v>
      </c>
      <c r="KYH207" s="10">
        <f>varoventtiili_koestus_kuva.description</f>
        <v>0</v>
      </c>
      <c r="KYI207" s="10">
        <f>varoventtiili_koestus_kuva.description</f>
        <v>0</v>
      </c>
      <c r="KYJ207" s="10">
        <f>varoventtiili_koestus_kuva.description</f>
        <v>0</v>
      </c>
      <c r="KYK207" s="10">
        <f>varoventtiili_koestus_kuva.description</f>
        <v>0</v>
      </c>
      <c r="KYL207" s="10">
        <f>varoventtiili_koestus_kuva.description</f>
        <v>0</v>
      </c>
      <c r="KYM207" s="10">
        <f>varoventtiili_koestus_kuva.description</f>
        <v>0</v>
      </c>
      <c r="KYN207" s="10">
        <f>varoventtiili_koestus_kuva.description</f>
        <v>0</v>
      </c>
      <c r="KYO207" s="10">
        <f>varoventtiili_koestus_kuva.description</f>
        <v>0</v>
      </c>
      <c r="KYP207" s="10">
        <f>varoventtiili_koestus_kuva.description</f>
        <v>0</v>
      </c>
      <c r="KYQ207" s="10">
        <f>varoventtiili_koestus_kuva.description</f>
        <v>0</v>
      </c>
      <c r="KYR207" s="10">
        <f>varoventtiili_koestus_kuva.description</f>
        <v>0</v>
      </c>
      <c r="KYS207" s="10">
        <f>varoventtiili_koestus_kuva.description</f>
        <v>0</v>
      </c>
      <c r="KYT207" s="10">
        <f>varoventtiili_koestus_kuva.description</f>
        <v>0</v>
      </c>
      <c r="KYU207" s="10">
        <f>varoventtiili_koestus_kuva.description</f>
        <v>0</v>
      </c>
      <c r="KYV207" s="10">
        <f>varoventtiili_koestus_kuva.description</f>
        <v>0</v>
      </c>
      <c r="KYW207" s="10">
        <f>varoventtiili_koestus_kuva.description</f>
        <v>0</v>
      </c>
      <c r="KYX207" s="10">
        <f>varoventtiili_koestus_kuva.description</f>
        <v>0</v>
      </c>
      <c r="KYY207" s="10">
        <f>varoventtiili_koestus_kuva.description</f>
        <v>0</v>
      </c>
      <c r="KYZ207" s="10">
        <f>varoventtiili_koestus_kuva.description</f>
        <v>0</v>
      </c>
      <c r="KZA207" s="10">
        <f>varoventtiili_koestus_kuva.description</f>
        <v>0</v>
      </c>
      <c r="KZB207" s="10">
        <f>varoventtiili_koestus_kuva.description</f>
        <v>0</v>
      </c>
      <c r="KZC207" s="10">
        <f>varoventtiili_koestus_kuva.description</f>
        <v>0</v>
      </c>
      <c r="KZD207" s="10">
        <f>varoventtiili_koestus_kuva.description</f>
        <v>0</v>
      </c>
      <c r="KZE207" s="10">
        <f>varoventtiili_koestus_kuva.description</f>
        <v>0</v>
      </c>
      <c r="KZF207" s="10">
        <f>varoventtiili_koestus_kuva.description</f>
        <v>0</v>
      </c>
      <c r="KZG207" s="10">
        <f>varoventtiili_koestus_kuva.description</f>
        <v>0</v>
      </c>
      <c r="KZH207" s="10">
        <f>varoventtiili_koestus_kuva.description</f>
        <v>0</v>
      </c>
      <c r="KZI207" s="10">
        <f>varoventtiili_koestus_kuva.description</f>
        <v>0</v>
      </c>
      <c r="KZJ207" s="10">
        <f>varoventtiili_koestus_kuva.description</f>
        <v>0</v>
      </c>
      <c r="KZK207" s="10">
        <f>varoventtiili_koestus_kuva.description</f>
        <v>0</v>
      </c>
      <c r="KZL207" s="10">
        <f>varoventtiili_koestus_kuva.description</f>
        <v>0</v>
      </c>
      <c r="KZM207" s="10">
        <f>varoventtiili_koestus_kuva.description</f>
        <v>0</v>
      </c>
      <c r="KZN207" s="10">
        <f>varoventtiili_koestus_kuva.description</f>
        <v>0</v>
      </c>
      <c r="KZO207" s="10">
        <f>varoventtiili_koestus_kuva.description</f>
        <v>0</v>
      </c>
      <c r="KZP207" s="10">
        <f>varoventtiili_koestus_kuva.description</f>
        <v>0</v>
      </c>
      <c r="KZQ207" s="10">
        <f>varoventtiili_koestus_kuva.description</f>
        <v>0</v>
      </c>
      <c r="KZR207" s="10">
        <f>varoventtiili_koestus_kuva.description</f>
        <v>0</v>
      </c>
      <c r="KZS207" s="10">
        <f>varoventtiili_koestus_kuva.description</f>
        <v>0</v>
      </c>
      <c r="KZT207" s="10">
        <f>varoventtiili_koestus_kuva.description</f>
        <v>0</v>
      </c>
      <c r="KZU207" s="10">
        <f>varoventtiili_koestus_kuva.description</f>
        <v>0</v>
      </c>
      <c r="KZV207" s="10">
        <f>varoventtiili_koestus_kuva.description</f>
        <v>0</v>
      </c>
      <c r="KZW207" s="10">
        <f>varoventtiili_koestus_kuva.description</f>
        <v>0</v>
      </c>
      <c r="KZX207" s="10">
        <f>varoventtiili_koestus_kuva.description</f>
        <v>0</v>
      </c>
      <c r="KZY207" s="10">
        <f>varoventtiili_koestus_kuva.description</f>
        <v>0</v>
      </c>
      <c r="KZZ207" s="10">
        <f>varoventtiili_koestus_kuva.description</f>
        <v>0</v>
      </c>
      <c r="LAA207" s="10">
        <f>varoventtiili_koestus_kuva.description</f>
        <v>0</v>
      </c>
      <c r="LAB207" s="10">
        <f>varoventtiili_koestus_kuva.description</f>
        <v>0</v>
      </c>
      <c r="LAC207" s="10">
        <f>varoventtiili_koestus_kuva.description</f>
        <v>0</v>
      </c>
      <c r="LAD207" s="10">
        <f>varoventtiili_koestus_kuva.description</f>
        <v>0</v>
      </c>
      <c r="LAE207" s="10">
        <f>varoventtiili_koestus_kuva.description</f>
        <v>0</v>
      </c>
      <c r="LAF207" s="10">
        <f>varoventtiili_koestus_kuva.description</f>
        <v>0</v>
      </c>
      <c r="LAG207" s="10">
        <f>varoventtiili_koestus_kuva.description</f>
        <v>0</v>
      </c>
      <c r="LAH207" s="10">
        <f>varoventtiili_koestus_kuva.description</f>
        <v>0</v>
      </c>
      <c r="LAI207" s="10">
        <f>varoventtiili_koestus_kuva.description</f>
        <v>0</v>
      </c>
      <c r="LAJ207" s="10">
        <f>varoventtiili_koestus_kuva.description</f>
        <v>0</v>
      </c>
      <c r="LAK207" s="10">
        <f>varoventtiili_koestus_kuva.description</f>
        <v>0</v>
      </c>
      <c r="LAL207" s="10">
        <f>varoventtiili_koestus_kuva.description</f>
        <v>0</v>
      </c>
      <c r="LAM207" s="10">
        <f>varoventtiili_koestus_kuva.description</f>
        <v>0</v>
      </c>
      <c r="LAN207" s="10">
        <f>varoventtiili_koestus_kuva.description</f>
        <v>0</v>
      </c>
      <c r="LAO207" s="10">
        <f>varoventtiili_koestus_kuva.description</f>
        <v>0</v>
      </c>
      <c r="LAP207" s="10">
        <f>varoventtiili_koestus_kuva.description</f>
        <v>0</v>
      </c>
      <c r="LAQ207" s="10">
        <f>varoventtiili_koestus_kuva.description</f>
        <v>0</v>
      </c>
      <c r="LAR207" s="10">
        <f>varoventtiili_koestus_kuva.description</f>
        <v>0</v>
      </c>
      <c r="LAS207" s="10">
        <f>varoventtiili_koestus_kuva.description</f>
        <v>0</v>
      </c>
      <c r="LAT207" s="10">
        <f>varoventtiili_koestus_kuva.description</f>
        <v>0</v>
      </c>
      <c r="LAU207" s="10">
        <f>varoventtiili_koestus_kuva.description</f>
        <v>0</v>
      </c>
      <c r="LAV207" s="10">
        <f>varoventtiili_koestus_kuva.description</f>
        <v>0</v>
      </c>
      <c r="LAW207" s="10">
        <f>varoventtiili_koestus_kuva.description</f>
        <v>0</v>
      </c>
      <c r="LAX207" s="10">
        <f>varoventtiili_koestus_kuva.description</f>
        <v>0</v>
      </c>
      <c r="LAY207" s="10">
        <f>varoventtiili_koestus_kuva.description</f>
        <v>0</v>
      </c>
      <c r="LAZ207" s="10">
        <f>varoventtiili_koestus_kuva.description</f>
        <v>0</v>
      </c>
      <c r="LBA207" s="10">
        <f>varoventtiili_koestus_kuva.description</f>
        <v>0</v>
      </c>
      <c r="LBB207" s="10">
        <f>varoventtiili_koestus_kuva.description</f>
        <v>0</v>
      </c>
      <c r="LBC207" s="10">
        <f>varoventtiili_koestus_kuva.description</f>
        <v>0</v>
      </c>
      <c r="LBD207" s="10">
        <f>varoventtiili_koestus_kuva.description</f>
        <v>0</v>
      </c>
      <c r="LBE207" s="10">
        <f>varoventtiili_koestus_kuva.description</f>
        <v>0</v>
      </c>
      <c r="LBF207" s="10">
        <f>varoventtiili_koestus_kuva.description</f>
        <v>0</v>
      </c>
      <c r="LBG207" s="10">
        <f>varoventtiili_koestus_kuva.description</f>
        <v>0</v>
      </c>
      <c r="LBH207" s="10">
        <f>varoventtiili_koestus_kuva.description</f>
        <v>0</v>
      </c>
      <c r="LBI207" s="10">
        <f>varoventtiili_koestus_kuva.description</f>
        <v>0</v>
      </c>
      <c r="LBJ207" s="10">
        <f>varoventtiili_koestus_kuva.description</f>
        <v>0</v>
      </c>
      <c r="LBK207" s="10">
        <f>varoventtiili_koestus_kuva.description</f>
        <v>0</v>
      </c>
      <c r="LBL207" s="10">
        <f>varoventtiili_koestus_kuva.description</f>
        <v>0</v>
      </c>
      <c r="LBM207" s="10">
        <f>varoventtiili_koestus_kuva.description</f>
        <v>0</v>
      </c>
      <c r="LBN207" s="10">
        <f>varoventtiili_koestus_kuva.description</f>
        <v>0</v>
      </c>
      <c r="LBO207" s="10">
        <f>varoventtiili_koestus_kuva.description</f>
        <v>0</v>
      </c>
      <c r="LBP207" s="10">
        <f>varoventtiili_koestus_kuva.description</f>
        <v>0</v>
      </c>
      <c r="LBQ207" s="10">
        <f>varoventtiili_koestus_kuva.description</f>
        <v>0</v>
      </c>
      <c r="LBR207" s="10">
        <f>varoventtiili_koestus_kuva.description</f>
        <v>0</v>
      </c>
      <c r="LBS207" s="10">
        <f>varoventtiili_koestus_kuva.description</f>
        <v>0</v>
      </c>
      <c r="LBT207" s="10">
        <f>varoventtiili_koestus_kuva.description</f>
        <v>0</v>
      </c>
      <c r="LBU207" s="10">
        <f>varoventtiili_koestus_kuva.description</f>
        <v>0</v>
      </c>
      <c r="LBV207" s="10">
        <f>varoventtiili_koestus_kuva.description</f>
        <v>0</v>
      </c>
      <c r="LBW207" s="10">
        <f>varoventtiili_koestus_kuva.description</f>
        <v>0</v>
      </c>
      <c r="LBX207" s="10">
        <f>varoventtiili_koestus_kuva.description</f>
        <v>0</v>
      </c>
      <c r="LBY207" s="10">
        <f>varoventtiili_koestus_kuva.description</f>
        <v>0</v>
      </c>
      <c r="LBZ207" s="10">
        <f>varoventtiili_koestus_kuva.description</f>
        <v>0</v>
      </c>
      <c r="LCA207" s="10">
        <f>varoventtiili_koestus_kuva.description</f>
        <v>0</v>
      </c>
      <c r="LCB207" s="10">
        <f>varoventtiili_koestus_kuva.description</f>
        <v>0</v>
      </c>
      <c r="LCC207" s="10">
        <f>varoventtiili_koestus_kuva.description</f>
        <v>0</v>
      </c>
      <c r="LCD207" s="10">
        <f>varoventtiili_koestus_kuva.description</f>
        <v>0</v>
      </c>
      <c r="LCE207" s="10">
        <f>varoventtiili_koestus_kuva.description</f>
        <v>0</v>
      </c>
      <c r="LCF207" s="10">
        <f>varoventtiili_koestus_kuva.description</f>
        <v>0</v>
      </c>
      <c r="LCG207" s="10">
        <f>varoventtiili_koestus_kuva.description</f>
        <v>0</v>
      </c>
      <c r="LCH207" s="10">
        <f>varoventtiili_koestus_kuva.description</f>
        <v>0</v>
      </c>
      <c r="LCI207" s="10">
        <f>varoventtiili_koestus_kuva.description</f>
        <v>0</v>
      </c>
      <c r="LCJ207" s="10">
        <f>varoventtiili_koestus_kuva.description</f>
        <v>0</v>
      </c>
      <c r="LCK207" s="10">
        <f>varoventtiili_koestus_kuva.description</f>
        <v>0</v>
      </c>
      <c r="LCL207" s="10">
        <f>varoventtiili_koestus_kuva.description</f>
        <v>0</v>
      </c>
      <c r="LCM207" s="10">
        <f>varoventtiili_koestus_kuva.description</f>
        <v>0</v>
      </c>
      <c r="LCN207" s="10">
        <f>varoventtiili_koestus_kuva.description</f>
        <v>0</v>
      </c>
      <c r="LCO207" s="10">
        <f>varoventtiili_koestus_kuva.description</f>
        <v>0</v>
      </c>
      <c r="LCP207" s="10">
        <f>varoventtiili_koestus_kuva.description</f>
        <v>0</v>
      </c>
      <c r="LCQ207" s="10">
        <f>varoventtiili_koestus_kuva.description</f>
        <v>0</v>
      </c>
      <c r="LCR207" s="10">
        <f>varoventtiili_koestus_kuva.description</f>
        <v>0</v>
      </c>
      <c r="LCS207" s="10">
        <f>varoventtiili_koestus_kuva.description</f>
        <v>0</v>
      </c>
      <c r="LCT207" s="10">
        <f>varoventtiili_koestus_kuva.description</f>
        <v>0</v>
      </c>
      <c r="LCU207" s="10">
        <f>varoventtiili_koestus_kuva.description</f>
        <v>0</v>
      </c>
      <c r="LCV207" s="10">
        <f>varoventtiili_koestus_kuva.description</f>
        <v>0</v>
      </c>
      <c r="LCW207" s="10">
        <f>varoventtiili_koestus_kuva.description</f>
        <v>0</v>
      </c>
      <c r="LCX207" s="10">
        <f>varoventtiili_koestus_kuva.description</f>
        <v>0</v>
      </c>
      <c r="LCY207" s="10">
        <f>varoventtiili_koestus_kuva.description</f>
        <v>0</v>
      </c>
      <c r="LCZ207" s="10">
        <f>varoventtiili_koestus_kuva.description</f>
        <v>0</v>
      </c>
      <c r="LDA207" s="10">
        <f>varoventtiili_koestus_kuva.description</f>
        <v>0</v>
      </c>
      <c r="LDB207" s="10">
        <f>varoventtiili_koestus_kuva.description</f>
        <v>0</v>
      </c>
      <c r="LDC207" s="10">
        <f>varoventtiili_koestus_kuva.description</f>
        <v>0</v>
      </c>
      <c r="LDD207" s="10">
        <f>varoventtiili_koestus_kuva.description</f>
        <v>0</v>
      </c>
      <c r="LDE207" s="10">
        <f>varoventtiili_koestus_kuva.description</f>
        <v>0</v>
      </c>
      <c r="LDF207" s="10">
        <f>varoventtiili_koestus_kuva.description</f>
        <v>0</v>
      </c>
      <c r="LDG207" s="10">
        <f>varoventtiili_koestus_kuva.description</f>
        <v>0</v>
      </c>
      <c r="LDH207" s="10">
        <f>varoventtiili_koestus_kuva.description</f>
        <v>0</v>
      </c>
      <c r="LDI207" s="10">
        <f>varoventtiili_koestus_kuva.description</f>
        <v>0</v>
      </c>
      <c r="LDJ207" s="10">
        <f>varoventtiili_koestus_kuva.description</f>
        <v>0</v>
      </c>
      <c r="LDK207" s="10">
        <f>varoventtiili_koestus_kuva.description</f>
        <v>0</v>
      </c>
      <c r="LDL207" s="10">
        <f>varoventtiili_koestus_kuva.description</f>
        <v>0</v>
      </c>
      <c r="LDM207" s="10">
        <f>varoventtiili_koestus_kuva.description</f>
        <v>0</v>
      </c>
      <c r="LDN207" s="10">
        <f>varoventtiili_koestus_kuva.description</f>
        <v>0</v>
      </c>
      <c r="LDO207" s="10">
        <f>varoventtiili_koestus_kuva.description</f>
        <v>0</v>
      </c>
      <c r="LDP207" s="10">
        <f>varoventtiili_koestus_kuva.description</f>
        <v>0</v>
      </c>
      <c r="LDQ207" s="10">
        <f>varoventtiili_koestus_kuva.description</f>
        <v>0</v>
      </c>
      <c r="LDR207" s="10">
        <f>varoventtiili_koestus_kuva.description</f>
        <v>0</v>
      </c>
      <c r="LDS207" s="10">
        <f>varoventtiili_koestus_kuva.description</f>
        <v>0</v>
      </c>
      <c r="LDT207" s="10">
        <f>varoventtiili_koestus_kuva.description</f>
        <v>0</v>
      </c>
      <c r="LDU207" s="10">
        <f>varoventtiili_koestus_kuva.description</f>
        <v>0</v>
      </c>
      <c r="LDV207" s="10">
        <f>varoventtiili_koestus_kuva.description</f>
        <v>0</v>
      </c>
      <c r="LDW207" s="10">
        <f>varoventtiili_koestus_kuva.description</f>
        <v>0</v>
      </c>
      <c r="LDX207" s="10">
        <f>varoventtiili_koestus_kuva.description</f>
        <v>0</v>
      </c>
      <c r="LDY207" s="10">
        <f>varoventtiili_koestus_kuva.description</f>
        <v>0</v>
      </c>
      <c r="LDZ207" s="10">
        <f>varoventtiili_koestus_kuva.description</f>
        <v>0</v>
      </c>
      <c r="LEA207" s="10">
        <f>varoventtiili_koestus_kuva.description</f>
        <v>0</v>
      </c>
      <c r="LEB207" s="10">
        <f>varoventtiili_koestus_kuva.description</f>
        <v>0</v>
      </c>
      <c r="LEC207" s="10">
        <f>varoventtiili_koestus_kuva.description</f>
        <v>0</v>
      </c>
      <c r="LED207" s="10">
        <f>varoventtiili_koestus_kuva.description</f>
        <v>0</v>
      </c>
      <c r="LEE207" s="10">
        <f>varoventtiili_koestus_kuva.description</f>
        <v>0</v>
      </c>
      <c r="LEF207" s="10">
        <f>varoventtiili_koestus_kuva.description</f>
        <v>0</v>
      </c>
      <c r="LEG207" s="10">
        <f>varoventtiili_koestus_kuva.description</f>
        <v>0</v>
      </c>
      <c r="LEH207" s="10">
        <f>varoventtiili_koestus_kuva.description</f>
        <v>0</v>
      </c>
      <c r="LEI207" s="10">
        <f>varoventtiili_koestus_kuva.description</f>
        <v>0</v>
      </c>
      <c r="LEJ207" s="10">
        <f>varoventtiili_koestus_kuva.description</f>
        <v>0</v>
      </c>
      <c r="LEK207" s="10">
        <f>varoventtiili_koestus_kuva.description</f>
        <v>0</v>
      </c>
      <c r="LEL207" s="10">
        <f>varoventtiili_koestus_kuva.description</f>
        <v>0</v>
      </c>
      <c r="LEM207" s="10">
        <f>varoventtiili_koestus_kuva.description</f>
        <v>0</v>
      </c>
      <c r="LEN207" s="10">
        <f>varoventtiili_koestus_kuva.description</f>
        <v>0</v>
      </c>
      <c r="LEO207" s="10">
        <f>varoventtiili_koestus_kuva.description</f>
        <v>0</v>
      </c>
      <c r="LEP207" s="10">
        <f>varoventtiili_koestus_kuva.description</f>
        <v>0</v>
      </c>
      <c r="LEQ207" s="10">
        <f>varoventtiili_koestus_kuva.description</f>
        <v>0</v>
      </c>
      <c r="LER207" s="10">
        <f>varoventtiili_koestus_kuva.description</f>
        <v>0</v>
      </c>
      <c r="LES207" s="10">
        <f>varoventtiili_koestus_kuva.description</f>
        <v>0</v>
      </c>
      <c r="LET207" s="10">
        <f>varoventtiili_koestus_kuva.description</f>
        <v>0</v>
      </c>
      <c r="LEU207" s="10">
        <f>varoventtiili_koestus_kuva.description</f>
        <v>0</v>
      </c>
      <c r="LEV207" s="10">
        <f>varoventtiili_koestus_kuva.description</f>
        <v>0</v>
      </c>
      <c r="LEW207" s="10">
        <f>varoventtiili_koestus_kuva.description</f>
        <v>0</v>
      </c>
      <c r="LEX207" s="10">
        <f>varoventtiili_koestus_kuva.description</f>
        <v>0</v>
      </c>
      <c r="LEY207" s="10">
        <f>varoventtiili_koestus_kuva.description</f>
        <v>0</v>
      </c>
      <c r="LEZ207" s="10">
        <f>varoventtiili_koestus_kuva.description</f>
        <v>0</v>
      </c>
      <c r="LFA207" s="10">
        <f>varoventtiili_koestus_kuva.description</f>
        <v>0</v>
      </c>
      <c r="LFB207" s="10">
        <f>varoventtiili_koestus_kuva.description</f>
        <v>0</v>
      </c>
      <c r="LFC207" s="10">
        <f>varoventtiili_koestus_kuva.description</f>
        <v>0</v>
      </c>
      <c r="LFD207" s="10">
        <f>varoventtiili_koestus_kuva.description</f>
        <v>0</v>
      </c>
      <c r="LFE207" s="10">
        <f>varoventtiili_koestus_kuva.description</f>
        <v>0</v>
      </c>
      <c r="LFF207" s="10">
        <f>varoventtiili_koestus_kuva.description</f>
        <v>0</v>
      </c>
      <c r="LFG207" s="10">
        <f>varoventtiili_koestus_kuva.description</f>
        <v>0</v>
      </c>
      <c r="LFH207" s="10">
        <f>varoventtiili_koestus_kuva.description</f>
        <v>0</v>
      </c>
      <c r="LFI207" s="10">
        <f>varoventtiili_koestus_kuva.description</f>
        <v>0</v>
      </c>
      <c r="LFJ207" s="10">
        <f>varoventtiili_koestus_kuva.description</f>
        <v>0</v>
      </c>
      <c r="LFK207" s="10">
        <f>varoventtiili_koestus_kuva.description</f>
        <v>0</v>
      </c>
      <c r="LFL207" s="10">
        <f>varoventtiili_koestus_kuva.description</f>
        <v>0</v>
      </c>
      <c r="LFM207" s="10">
        <f>varoventtiili_koestus_kuva.description</f>
        <v>0</v>
      </c>
      <c r="LFN207" s="10">
        <f>varoventtiili_koestus_kuva.description</f>
        <v>0</v>
      </c>
      <c r="LFO207" s="10">
        <f>varoventtiili_koestus_kuva.description</f>
        <v>0</v>
      </c>
      <c r="LFP207" s="10">
        <f>varoventtiili_koestus_kuva.description</f>
        <v>0</v>
      </c>
      <c r="LFQ207" s="10">
        <f>varoventtiili_koestus_kuva.description</f>
        <v>0</v>
      </c>
      <c r="LFR207" s="10">
        <f>varoventtiili_koestus_kuva.description</f>
        <v>0</v>
      </c>
      <c r="LFS207" s="10">
        <f>varoventtiili_koestus_kuva.description</f>
        <v>0</v>
      </c>
      <c r="LFT207" s="10">
        <f>varoventtiili_koestus_kuva.description</f>
        <v>0</v>
      </c>
      <c r="LFU207" s="10">
        <f>varoventtiili_koestus_kuva.description</f>
        <v>0</v>
      </c>
      <c r="LFV207" s="10">
        <f>varoventtiili_koestus_kuva.description</f>
        <v>0</v>
      </c>
      <c r="LFW207" s="10">
        <f>varoventtiili_koestus_kuva.description</f>
        <v>0</v>
      </c>
      <c r="LFX207" s="10">
        <f>varoventtiili_koestus_kuva.description</f>
        <v>0</v>
      </c>
      <c r="LFY207" s="10">
        <f>varoventtiili_koestus_kuva.description</f>
        <v>0</v>
      </c>
      <c r="LFZ207" s="10">
        <f>varoventtiili_koestus_kuva.description</f>
        <v>0</v>
      </c>
      <c r="LGA207" s="10">
        <f>varoventtiili_koestus_kuva.description</f>
        <v>0</v>
      </c>
      <c r="LGB207" s="10">
        <f>varoventtiili_koestus_kuva.description</f>
        <v>0</v>
      </c>
      <c r="LGC207" s="10">
        <f>varoventtiili_koestus_kuva.description</f>
        <v>0</v>
      </c>
      <c r="LGD207" s="10">
        <f>varoventtiili_koestus_kuva.description</f>
        <v>0</v>
      </c>
      <c r="LGE207" s="10">
        <f>varoventtiili_koestus_kuva.description</f>
        <v>0</v>
      </c>
      <c r="LGF207" s="10">
        <f>varoventtiili_koestus_kuva.description</f>
        <v>0</v>
      </c>
      <c r="LGG207" s="10">
        <f>varoventtiili_koestus_kuva.description</f>
        <v>0</v>
      </c>
      <c r="LGH207" s="10">
        <f>varoventtiili_koestus_kuva.description</f>
        <v>0</v>
      </c>
      <c r="LGI207" s="10">
        <f>varoventtiili_koestus_kuva.description</f>
        <v>0</v>
      </c>
      <c r="LGJ207" s="10">
        <f>varoventtiili_koestus_kuva.description</f>
        <v>0</v>
      </c>
      <c r="LGK207" s="10">
        <f>varoventtiili_koestus_kuva.description</f>
        <v>0</v>
      </c>
      <c r="LGL207" s="10">
        <f>varoventtiili_koestus_kuva.description</f>
        <v>0</v>
      </c>
      <c r="LGM207" s="10">
        <f>varoventtiili_koestus_kuva.description</f>
        <v>0</v>
      </c>
      <c r="LGN207" s="10">
        <f>varoventtiili_koestus_kuva.description</f>
        <v>0</v>
      </c>
      <c r="LGO207" s="10">
        <f>varoventtiili_koestus_kuva.description</f>
        <v>0</v>
      </c>
      <c r="LGP207" s="10">
        <f>varoventtiili_koestus_kuva.description</f>
        <v>0</v>
      </c>
      <c r="LGQ207" s="10">
        <f>varoventtiili_koestus_kuva.description</f>
        <v>0</v>
      </c>
      <c r="LGR207" s="10">
        <f>varoventtiili_koestus_kuva.description</f>
        <v>0</v>
      </c>
      <c r="LGS207" s="10">
        <f>varoventtiili_koestus_kuva.description</f>
        <v>0</v>
      </c>
      <c r="LGT207" s="10">
        <f>varoventtiili_koestus_kuva.description</f>
        <v>0</v>
      </c>
      <c r="LGU207" s="10">
        <f>varoventtiili_koestus_kuva.description</f>
        <v>0</v>
      </c>
      <c r="LGV207" s="10">
        <f>varoventtiili_koestus_kuva.description</f>
        <v>0</v>
      </c>
      <c r="LGW207" s="10">
        <f>varoventtiili_koestus_kuva.description</f>
        <v>0</v>
      </c>
      <c r="LGX207" s="10">
        <f>varoventtiili_koestus_kuva.description</f>
        <v>0</v>
      </c>
      <c r="LGY207" s="10">
        <f>varoventtiili_koestus_kuva.description</f>
        <v>0</v>
      </c>
      <c r="LGZ207" s="10">
        <f>varoventtiili_koestus_kuva.description</f>
        <v>0</v>
      </c>
      <c r="LHA207" s="10">
        <f>varoventtiili_koestus_kuva.description</f>
        <v>0</v>
      </c>
      <c r="LHB207" s="10">
        <f>varoventtiili_koestus_kuva.description</f>
        <v>0</v>
      </c>
      <c r="LHC207" s="10">
        <f>varoventtiili_koestus_kuva.description</f>
        <v>0</v>
      </c>
      <c r="LHD207" s="10">
        <f>varoventtiili_koestus_kuva.description</f>
        <v>0</v>
      </c>
      <c r="LHE207" s="10">
        <f>varoventtiili_koestus_kuva.description</f>
        <v>0</v>
      </c>
      <c r="LHF207" s="10">
        <f>varoventtiili_koestus_kuva.description</f>
        <v>0</v>
      </c>
      <c r="LHG207" s="10">
        <f>varoventtiili_koestus_kuva.description</f>
        <v>0</v>
      </c>
      <c r="LHH207" s="10">
        <f>varoventtiili_koestus_kuva.description</f>
        <v>0</v>
      </c>
      <c r="LHI207" s="10">
        <f>varoventtiili_koestus_kuva.description</f>
        <v>0</v>
      </c>
      <c r="LHJ207" s="10">
        <f>varoventtiili_koestus_kuva.description</f>
        <v>0</v>
      </c>
      <c r="LHK207" s="10">
        <f>varoventtiili_koestus_kuva.description</f>
        <v>0</v>
      </c>
      <c r="LHL207" s="10">
        <f>varoventtiili_koestus_kuva.description</f>
        <v>0</v>
      </c>
      <c r="LHM207" s="10">
        <f>varoventtiili_koestus_kuva.description</f>
        <v>0</v>
      </c>
      <c r="LHN207" s="10">
        <f>varoventtiili_koestus_kuva.description</f>
        <v>0</v>
      </c>
      <c r="LHO207" s="10">
        <f>varoventtiili_koestus_kuva.description</f>
        <v>0</v>
      </c>
      <c r="LHP207" s="10">
        <f>varoventtiili_koestus_kuva.description</f>
        <v>0</v>
      </c>
      <c r="LHQ207" s="10">
        <f>varoventtiili_koestus_kuva.description</f>
        <v>0</v>
      </c>
      <c r="LHR207" s="10">
        <f>varoventtiili_koestus_kuva.description</f>
        <v>0</v>
      </c>
      <c r="LHS207" s="10">
        <f>varoventtiili_koestus_kuva.description</f>
        <v>0</v>
      </c>
      <c r="LHT207" s="10">
        <f>varoventtiili_koestus_kuva.description</f>
        <v>0</v>
      </c>
      <c r="LHU207" s="10">
        <f>varoventtiili_koestus_kuva.description</f>
        <v>0</v>
      </c>
      <c r="LHV207" s="10">
        <f>varoventtiili_koestus_kuva.description</f>
        <v>0</v>
      </c>
      <c r="LHW207" s="10">
        <f>varoventtiili_koestus_kuva.description</f>
        <v>0</v>
      </c>
      <c r="LHX207" s="10">
        <f>varoventtiili_koestus_kuva.description</f>
        <v>0</v>
      </c>
      <c r="LHY207" s="10">
        <f>varoventtiili_koestus_kuva.description</f>
        <v>0</v>
      </c>
      <c r="LHZ207" s="10">
        <f>varoventtiili_koestus_kuva.description</f>
        <v>0</v>
      </c>
      <c r="LIA207" s="10">
        <f>varoventtiili_koestus_kuva.description</f>
        <v>0</v>
      </c>
      <c r="LIB207" s="10">
        <f>varoventtiili_koestus_kuva.description</f>
        <v>0</v>
      </c>
      <c r="LIC207" s="10">
        <f>varoventtiili_koestus_kuva.description</f>
        <v>0</v>
      </c>
      <c r="LID207" s="10">
        <f>varoventtiili_koestus_kuva.description</f>
        <v>0</v>
      </c>
      <c r="LIE207" s="10">
        <f>varoventtiili_koestus_kuva.description</f>
        <v>0</v>
      </c>
      <c r="LIF207" s="10">
        <f>varoventtiili_koestus_kuva.description</f>
        <v>0</v>
      </c>
      <c r="LIG207" s="10">
        <f>varoventtiili_koestus_kuva.description</f>
        <v>0</v>
      </c>
      <c r="LIH207" s="10">
        <f>varoventtiili_koestus_kuva.description</f>
        <v>0</v>
      </c>
      <c r="LII207" s="10">
        <f>varoventtiili_koestus_kuva.description</f>
        <v>0</v>
      </c>
      <c r="LIJ207" s="10">
        <f>varoventtiili_koestus_kuva.description</f>
        <v>0</v>
      </c>
      <c r="LIK207" s="10">
        <f>varoventtiili_koestus_kuva.description</f>
        <v>0</v>
      </c>
      <c r="LIL207" s="10">
        <f>varoventtiili_koestus_kuva.description</f>
        <v>0</v>
      </c>
      <c r="LIM207" s="10">
        <f>varoventtiili_koestus_kuva.description</f>
        <v>0</v>
      </c>
      <c r="LIN207" s="10">
        <f>varoventtiili_koestus_kuva.description</f>
        <v>0</v>
      </c>
      <c r="LIO207" s="10">
        <f>varoventtiili_koestus_kuva.description</f>
        <v>0</v>
      </c>
      <c r="LIP207" s="10">
        <f>varoventtiili_koestus_kuva.description</f>
        <v>0</v>
      </c>
      <c r="LIQ207" s="10">
        <f>varoventtiili_koestus_kuva.description</f>
        <v>0</v>
      </c>
      <c r="LIR207" s="10">
        <f>varoventtiili_koestus_kuva.description</f>
        <v>0</v>
      </c>
      <c r="LIS207" s="10">
        <f>varoventtiili_koestus_kuva.description</f>
        <v>0</v>
      </c>
      <c r="LIT207" s="10">
        <f>varoventtiili_koestus_kuva.description</f>
        <v>0</v>
      </c>
      <c r="LIU207" s="10">
        <f>varoventtiili_koestus_kuva.description</f>
        <v>0</v>
      </c>
      <c r="LIV207" s="10">
        <f>varoventtiili_koestus_kuva.description</f>
        <v>0</v>
      </c>
      <c r="LIW207" s="10">
        <f>varoventtiili_koestus_kuva.description</f>
        <v>0</v>
      </c>
      <c r="LIX207" s="10">
        <f>varoventtiili_koestus_kuva.description</f>
        <v>0</v>
      </c>
      <c r="LIY207" s="10">
        <f>varoventtiili_koestus_kuva.description</f>
        <v>0</v>
      </c>
      <c r="LIZ207" s="10">
        <f>varoventtiili_koestus_kuva.description</f>
        <v>0</v>
      </c>
      <c r="LJA207" s="10">
        <f>varoventtiili_koestus_kuva.description</f>
        <v>0</v>
      </c>
      <c r="LJB207" s="10">
        <f>varoventtiili_koestus_kuva.description</f>
        <v>0</v>
      </c>
      <c r="LJC207" s="10">
        <f>varoventtiili_koestus_kuva.description</f>
        <v>0</v>
      </c>
      <c r="LJD207" s="10">
        <f>varoventtiili_koestus_kuva.description</f>
        <v>0</v>
      </c>
      <c r="LJE207" s="10">
        <f>varoventtiili_koestus_kuva.description</f>
        <v>0</v>
      </c>
      <c r="LJF207" s="10">
        <f>varoventtiili_koestus_kuva.description</f>
        <v>0</v>
      </c>
      <c r="LJG207" s="10">
        <f>varoventtiili_koestus_kuva.description</f>
        <v>0</v>
      </c>
      <c r="LJH207" s="10">
        <f>varoventtiili_koestus_kuva.description</f>
        <v>0</v>
      </c>
      <c r="LJI207" s="10">
        <f>varoventtiili_koestus_kuva.description</f>
        <v>0</v>
      </c>
      <c r="LJJ207" s="10">
        <f>varoventtiili_koestus_kuva.description</f>
        <v>0</v>
      </c>
      <c r="LJK207" s="10">
        <f>varoventtiili_koestus_kuva.description</f>
        <v>0</v>
      </c>
      <c r="LJL207" s="10">
        <f>varoventtiili_koestus_kuva.description</f>
        <v>0</v>
      </c>
      <c r="LJM207" s="10">
        <f>varoventtiili_koestus_kuva.description</f>
        <v>0</v>
      </c>
      <c r="LJN207" s="10">
        <f>varoventtiili_koestus_kuva.description</f>
        <v>0</v>
      </c>
      <c r="LJO207" s="10">
        <f>varoventtiili_koestus_kuva.description</f>
        <v>0</v>
      </c>
      <c r="LJP207" s="10">
        <f>varoventtiili_koestus_kuva.description</f>
        <v>0</v>
      </c>
      <c r="LJQ207" s="10">
        <f>varoventtiili_koestus_kuva.description</f>
        <v>0</v>
      </c>
      <c r="LJR207" s="10">
        <f>varoventtiili_koestus_kuva.description</f>
        <v>0</v>
      </c>
      <c r="LJS207" s="10">
        <f>varoventtiili_koestus_kuva.description</f>
        <v>0</v>
      </c>
      <c r="LJT207" s="10">
        <f>varoventtiili_koestus_kuva.description</f>
        <v>0</v>
      </c>
      <c r="LJU207" s="10">
        <f>varoventtiili_koestus_kuva.description</f>
        <v>0</v>
      </c>
      <c r="LJV207" s="10">
        <f>varoventtiili_koestus_kuva.description</f>
        <v>0</v>
      </c>
      <c r="LJW207" s="10">
        <f>varoventtiili_koestus_kuva.description</f>
        <v>0</v>
      </c>
      <c r="LJX207" s="10">
        <f>varoventtiili_koestus_kuva.description</f>
        <v>0</v>
      </c>
      <c r="LJY207" s="10">
        <f>varoventtiili_koestus_kuva.description</f>
        <v>0</v>
      </c>
      <c r="LJZ207" s="10">
        <f>varoventtiili_koestus_kuva.description</f>
        <v>0</v>
      </c>
      <c r="LKA207" s="10">
        <f>varoventtiili_koestus_kuva.description</f>
        <v>0</v>
      </c>
      <c r="LKB207" s="10">
        <f>varoventtiili_koestus_kuva.description</f>
        <v>0</v>
      </c>
      <c r="LKC207" s="10">
        <f>varoventtiili_koestus_kuva.description</f>
        <v>0</v>
      </c>
      <c r="LKD207" s="10">
        <f>varoventtiili_koestus_kuva.description</f>
        <v>0</v>
      </c>
      <c r="LKE207" s="10">
        <f>varoventtiili_koestus_kuva.description</f>
        <v>0</v>
      </c>
      <c r="LKF207" s="10">
        <f>varoventtiili_koestus_kuva.description</f>
        <v>0</v>
      </c>
      <c r="LKG207" s="10">
        <f>varoventtiili_koestus_kuva.description</f>
        <v>0</v>
      </c>
      <c r="LKH207" s="10">
        <f>varoventtiili_koestus_kuva.description</f>
        <v>0</v>
      </c>
      <c r="LKI207" s="10">
        <f>varoventtiili_koestus_kuva.description</f>
        <v>0</v>
      </c>
      <c r="LKJ207" s="10">
        <f>varoventtiili_koestus_kuva.description</f>
        <v>0</v>
      </c>
      <c r="LKK207" s="10">
        <f>varoventtiili_koestus_kuva.description</f>
        <v>0</v>
      </c>
      <c r="LKL207" s="10">
        <f>varoventtiili_koestus_kuva.description</f>
        <v>0</v>
      </c>
      <c r="LKM207" s="10">
        <f>varoventtiili_koestus_kuva.description</f>
        <v>0</v>
      </c>
      <c r="LKN207" s="10">
        <f>varoventtiili_koestus_kuva.description</f>
        <v>0</v>
      </c>
      <c r="LKO207" s="10">
        <f>varoventtiili_koestus_kuva.description</f>
        <v>0</v>
      </c>
      <c r="LKP207" s="10">
        <f>varoventtiili_koestus_kuva.description</f>
        <v>0</v>
      </c>
      <c r="LKQ207" s="10">
        <f>varoventtiili_koestus_kuva.description</f>
        <v>0</v>
      </c>
      <c r="LKR207" s="10">
        <f>varoventtiili_koestus_kuva.description</f>
        <v>0</v>
      </c>
      <c r="LKS207" s="10">
        <f>varoventtiili_koestus_kuva.description</f>
        <v>0</v>
      </c>
      <c r="LKT207" s="10">
        <f>varoventtiili_koestus_kuva.description</f>
        <v>0</v>
      </c>
      <c r="LKU207" s="10">
        <f>varoventtiili_koestus_kuva.description</f>
        <v>0</v>
      </c>
      <c r="LKV207" s="10">
        <f>varoventtiili_koestus_kuva.description</f>
        <v>0</v>
      </c>
      <c r="LKW207" s="10">
        <f>varoventtiili_koestus_kuva.description</f>
        <v>0</v>
      </c>
      <c r="LKX207" s="10">
        <f>varoventtiili_koestus_kuva.description</f>
        <v>0</v>
      </c>
      <c r="LKY207" s="10">
        <f>varoventtiili_koestus_kuva.description</f>
        <v>0</v>
      </c>
      <c r="LKZ207" s="10">
        <f>varoventtiili_koestus_kuva.description</f>
        <v>0</v>
      </c>
      <c r="LLA207" s="10">
        <f>varoventtiili_koestus_kuva.description</f>
        <v>0</v>
      </c>
      <c r="LLB207" s="10">
        <f>varoventtiili_koestus_kuva.description</f>
        <v>0</v>
      </c>
      <c r="LLC207" s="10">
        <f>varoventtiili_koestus_kuva.description</f>
        <v>0</v>
      </c>
      <c r="LLD207" s="10">
        <f>varoventtiili_koestus_kuva.description</f>
        <v>0</v>
      </c>
      <c r="LLE207" s="10">
        <f>varoventtiili_koestus_kuva.description</f>
        <v>0</v>
      </c>
      <c r="LLF207" s="10">
        <f>varoventtiili_koestus_kuva.description</f>
        <v>0</v>
      </c>
      <c r="LLG207" s="10">
        <f>varoventtiili_koestus_kuva.description</f>
        <v>0</v>
      </c>
      <c r="LLH207" s="10">
        <f>varoventtiili_koestus_kuva.description</f>
        <v>0</v>
      </c>
      <c r="LLI207" s="10">
        <f>varoventtiili_koestus_kuva.description</f>
        <v>0</v>
      </c>
      <c r="LLJ207" s="10">
        <f>varoventtiili_koestus_kuva.description</f>
        <v>0</v>
      </c>
      <c r="LLK207" s="10">
        <f>varoventtiili_koestus_kuva.description</f>
        <v>0</v>
      </c>
      <c r="LLL207" s="10">
        <f>varoventtiili_koestus_kuva.description</f>
        <v>0</v>
      </c>
      <c r="LLM207" s="10">
        <f>varoventtiili_koestus_kuva.description</f>
        <v>0</v>
      </c>
      <c r="LLN207" s="10">
        <f>varoventtiili_koestus_kuva.description</f>
        <v>0</v>
      </c>
      <c r="LLO207" s="10">
        <f>varoventtiili_koestus_kuva.description</f>
        <v>0</v>
      </c>
      <c r="LLP207" s="10">
        <f>varoventtiili_koestus_kuva.description</f>
        <v>0</v>
      </c>
      <c r="LLQ207" s="10">
        <f>varoventtiili_koestus_kuva.description</f>
        <v>0</v>
      </c>
      <c r="LLR207" s="10">
        <f>varoventtiili_koestus_kuva.description</f>
        <v>0</v>
      </c>
      <c r="LLS207" s="10">
        <f>varoventtiili_koestus_kuva.description</f>
        <v>0</v>
      </c>
      <c r="LLT207" s="10">
        <f>varoventtiili_koestus_kuva.description</f>
        <v>0</v>
      </c>
      <c r="LLU207" s="10">
        <f>varoventtiili_koestus_kuva.description</f>
        <v>0</v>
      </c>
      <c r="LLV207" s="10">
        <f>varoventtiili_koestus_kuva.description</f>
        <v>0</v>
      </c>
      <c r="LLW207" s="10">
        <f>varoventtiili_koestus_kuva.description</f>
        <v>0</v>
      </c>
      <c r="LLX207" s="10">
        <f>varoventtiili_koestus_kuva.description</f>
        <v>0</v>
      </c>
      <c r="LLY207" s="10">
        <f>varoventtiili_koestus_kuva.description</f>
        <v>0</v>
      </c>
      <c r="LLZ207" s="10">
        <f>varoventtiili_koestus_kuva.description</f>
        <v>0</v>
      </c>
      <c r="LMA207" s="10">
        <f>varoventtiili_koestus_kuva.description</f>
        <v>0</v>
      </c>
      <c r="LMB207" s="10">
        <f>varoventtiili_koestus_kuva.description</f>
        <v>0</v>
      </c>
      <c r="LMC207" s="10">
        <f>varoventtiili_koestus_kuva.description</f>
        <v>0</v>
      </c>
      <c r="LMD207" s="10">
        <f>varoventtiili_koestus_kuva.description</f>
        <v>0</v>
      </c>
      <c r="LME207" s="10">
        <f>varoventtiili_koestus_kuva.description</f>
        <v>0</v>
      </c>
      <c r="LMF207" s="10">
        <f>varoventtiili_koestus_kuva.description</f>
        <v>0</v>
      </c>
      <c r="LMG207" s="10">
        <f>varoventtiili_koestus_kuva.description</f>
        <v>0</v>
      </c>
      <c r="LMH207" s="10">
        <f>varoventtiili_koestus_kuva.description</f>
        <v>0</v>
      </c>
      <c r="LMI207" s="10">
        <f>varoventtiili_koestus_kuva.description</f>
        <v>0</v>
      </c>
      <c r="LMJ207" s="10">
        <f>varoventtiili_koestus_kuva.description</f>
        <v>0</v>
      </c>
      <c r="LMK207" s="10">
        <f>varoventtiili_koestus_kuva.description</f>
        <v>0</v>
      </c>
      <c r="LML207" s="10">
        <f>varoventtiili_koestus_kuva.description</f>
        <v>0</v>
      </c>
      <c r="LMM207" s="10">
        <f>varoventtiili_koestus_kuva.description</f>
        <v>0</v>
      </c>
      <c r="LMN207" s="10">
        <f>varoventtiili_koestus_kuva.description</f>
        <v>0</v>
      </c>
      <c r="LMO207" s="10">
        <f>varoventtiili_koestus_kuva.description</f>
        <v>0</v>
      </c>
      <c r="LMP207" s="10">
        <f>varoventtiili_koestus_kuva.description</f>
        <v>0</v>
      </c>
      <c r="LMQ207" s="10">
        <f>varoventtiili_koestus_kuva.description</f>
        <v>0</v>
      </c>
      <c r="LMR207" s="10">
        <f>varoventtiili_koestus_kuva.description</f>
        <v>0</v>
      </c>
      <c r="LMS207" s="10">
        <f>varoventtiili_koestus_kuva.description</f>
        <v>0</v>
      </c>
      <c r="LMT207" s="10">
        <f>varoventtiili_koestus_kuva.description</f>
        <v>0</v>
      </c>
      <c r="LMU207" s="10">
        <f>varoventtiili_koestus_kuva.description</f>
        <v>0</v>
      </c>
      <c r="LMV207" s="10">
        <f>varoventtiili_koestus_kuva.description</f>
        <v>0</v>
      </c>
      <c r="LMW207" s="10">
        <f>varoventtiili_koestus_kuva.description</f>
        <v>0</v>
      </c>
      <c r="LMX207" s="10">
        <f>varoventtiili_koestus_kuva.description</f>
        <v>0</v>
      </c>
      <c r="LMY207" s="10">
        <f>varoventtiili_koestus_kuva.description</f>
        <v>0</v>
      </c>
      <c r="LMZ207" s="10">
        <f>varoventtiili_koestus_kuva.description</f>
        <v>0</v>
      </c>
      <c r="LNA207" s="10">
        <f>varoventtiili_koestus_kuva.description</f>
        <v>0</v>
      </c>
      <c r="LNB207" s="10">
        <f>varoventtiili_koestus_kuva.description</f>
        <v>0</v>
      </c>
      <c r="LNC207" s="10">
        <f>varoventtiili_koestus_kuva.description</f>
        <v>0</v>
      </c>
      <c r="LND207" s="10">
        <f>varoventtiili_koestus_kuva.description</f>
        <v>0</v>
      </c>
      <c r="LNE207" s="10">
        <f>varoventtiili_koestus_kuva.description</f>
        <v>0</v>
      </c>
      <c r="LNF207" s="10">
        <f>varoventtiili_koestus_kuva.description</f>
        <v>0</v>
      </c>
      <c r="LNG207" s="10">
        <f>varoventtiili_koestus_kuva.description</f>
        <v>0</v>
      </c>
      <c r="LNH207" s="10">
        <f>varoventtiili_koestus_kuva.description</f>
        <v>0</v>
      </c>
      <c r="LNI207" s="10">
        <f>varoventtiili_koestus_kuva.description</f>
        <v>0</v>
      </c>
      <c r="LNJ207" s="10">
        <f>varoventtiili_koestus_kuva.description</f>
        <v>0</v>
      </c>
      <c r="LNK207" s="10">
        <f>varoventtiili_koestus_kuva.description</f>
        <v>0</v>
      </c>
      <c r="LNL207" s="10">
        <f>varoventtiili_koestus_kuva.description</f>
        <v>0</v>
      </c>
      <c r="LNM207" s="10">
        <f>varoventtiili_koestus_kuva.description</f>
        <v>0</v>
      </c>
      <c r="LNN207" s="10">
        <f>varoventtiili_koestus_kuva.description</f>
        <v>0</v>
      </c>
      <c r="LNO207" s="10">
        <f>varoventtiili_koestus_kuva.description</f>
        <v>0</v>
      </c>
      <c r="LNP207" s="10">
        <f>varoventtiili_koestus_kuva.description</f>
        <v>0</v>
      </c>
      <c r="LNQ207" s="10">
        <f>varoventtiili_koestus_kuva.description</f>
        <v>0</v>
      </c>
      <c r="LNR207" s="10">
        <f>varoventtiili_koestus_kuva.description</f>
        <v>0</v>
      </c>
      <c r="LNS207" s="10">
        <f>varoventtiili_koestus_kuva.description</f>
        <v>0</v>
      </c>
      <c r="LNT207" s="10">
        <f>varoventtiili_koestus_kuva.description</f>
        <v>0</v>
      </c>
      <c r="LNU207" s="10">
        <f>varoventtiili_koestus_kuva.description</f>
        <v>0</v>
      </c>
      <c r="LNV207" s="10">
        <f>varoventtiili_koestus_kuva.description</f>
        <v>0</v>
      </c>
      <c r="LNW207" s="10">
        <f>varoventtiili_koestus_kuva.description</f>
        <v>0</v>
      </c>
      <c r="LNX207" s="10">
        <f>varoventtiili_koestus_kuva.description</f>
        <v>0</v>
      </c>
      <c r="LNY207" s="10">
        <f>varoventtiili_koestus_kuva.description</f>
        <v>0</v>
      </c>
      <c r="LNZ207" s="10">
        <f>varoventtiili_koestus_kuva.description</f>
        <v>0</v>
      </c>
      <c r="LOA207" s="10">
        <f>varoventtiili_koestus_kuva.description</f>
        <v>0</v>
      </c>
      <c r="LOB207" s="10">
        <f>varoventtiili_koestus_kuva.description</f>
        <v>0</v>
      </c>
      <c r="LOC207" s="10">
        <f>varoventtiili_koestus_kuva.description</f>
        <v>0</v>
      </c>
      <c r="LOD207" s="10">
        <f>varoventtiili_koestus_kuva.description</f>
        <v>0</v>
      </c>
      <c r="LOE207" s="10">
        <f>varoventtiili_koestus_kuva.description</f>
        <v>0</v>
      </c>
      <c r="LOF207" s="10">
        <f>varoventtiili_koestus_kuva.description</f>
        <v>0</v>
      </c>
      <c r="LOG207" s="10">
        <f>varoventtiili_koestus_kuva.description</f>
        <v>0</v>
      </c>
      <c r="LOH207" s="10">
        <f>varoventtiili_koestus_kuva.description</f>
        <v>0</v>
      </c>
      <c r="LOI207" s="10">
        <f>varoventtiili_koestus_kuva.description</f>
        <v>0</v>
      </c>
      <c r="LOJ207" s="10">
        <f>varoventtiili_koestus_kuva.description</f>
        <v>0</v>
      </c>
      <c r="LOK207" s="10">
        <f>varoventtiili_koestus_kuva.description</f>
        <v>0</v>
      </c>
      <c r="LOL207" s="10">
        <f>varoventtiili_koestus_kuva.description</f>
        <v>0</v>
      </c>
      <c r="LOM207" s="10">
        <f>varoventtiili_koestus_kuva.description</f>
        <v>0</v>
      </c>
      <c r="LON207" s="10">
        <f>varoventtiili_koestus_kuva.description</f>
        <v>0</v>
      </c>
      <c r="LOO207" s="10">
        <f>varoventtiili_koestus_kuva.description</f>
        <v>0</v>
      </c>
      <c r="LOP207" s="10">
        <f>varoventtiili_koestus_kuva.description</f>
        <v>0</v>
      </c>
      <c r="LOQ207" s="10">
        <f>varoventtiili_koestus_kuva.description</f>
        <v>0</v>
      </c>
      <c r="LOR207" s="10">
        <f>varoventtiili_koestus_kuva.description</f>
        <v>0</v>
      </c>
      <c r="LOS207" s="10">
        <f>varoventtiili_koestus_kuva.description</f>
        <v>0</v>
      </c>
      <c r="LOT207" s="10">
        <f>varoventtiili_koestus_kuva.description</f>
        <v>0</v>
      </c>
      <c r="LOU207" s="10">
        <f>varoventtiili_koestus_kuva.description</f>
        <v>0</v>
      </c>
      <c r="LOV207" s="10">
        <f>varoventtiili_koestus_kuva.description</f>
        <v>0</v>
      </c>
      <c r="LOW207" s="10">
        <f>varoventtiili_koestus_kuva.description</f>
        <v>0</v>
      </c>
      <c r="LOX207" s="10">
        <f>varoventtiili_koestus_kuva.description</f>
        <v>0</v>
      </c>
      <c r="LOY207" s="10">
        <f>varoventtiili_koestus_kuva.description</f>
        <v>0</v>
      </c>
      <c r="LOZ207" s="10">
        <f>varoventtiili_koestus_kuva.description</f>
        <v>0</v>
      </c>
      <c r="LPA207" s="10">
        <f>varoventtiili_koestus_kuva.description</f>
        <v>0</v>
      </c>
      <c r="LPB207" s="10">
        <f>varoventtiili_koestus_kuva.description</f>
        <v>0</v>
      </c>
      <c r="LPC207" s="10">
        <f>varoventtiili_koestus_kuva.description</f>
        <v>0</v>
      </c>
      <c r="LPD207" s="10">
        <f>varoventtiili_koestus_kuva.description</f>
        <v>0</v>
      </c>
      <c r="LPE207" s="10">
        <f>varoventtiili_koestus_kuva.description</f>
        <v>0</v>
      </c>
      <c r="LPF207" s="10">
        <f>varoventtiili_koestus_kuva.description</f>
        <v>0</v>
      </c>
      <c r="LPG207" s="10">
        <f>varoventtiili_koestus_kuva.description</f>
        <v>0</v>
      </c>
      <c r="LPH207" s="10">
        <f>varoventtiili_koestus_kuva.description</f>
        <v>0</v>
      </c>
      <c r="LPI207" s="10">
        <f>varoventtiili_koestus_kuva.description</f>
        <v>0</v>
      </c>
      <c r="LPJ207" s="10">
        <f>varoventtiili_koestus_kuva.description</f>
        <v>0</v>
      </c>
      <c r="LPK207" s="10">
        <f>varoventtiili_koestus_kuva.description</f>
        <v>0</v>
      </c>
      <c r="LPL207" s="10">
        <f>varoventtiili_koestus_kuva.description</f>
        <v>0</v>
      </c>
      <c r="LPM207" s="10">
        <f>varoventtiili_koestus_kuva.description</f>
        <v>0</v>
      </c>
      <c r="LPN207" s="10">
        <f>varoventtiili_koestus_kuva.description</f>
        <v>0</v>
      </c>
      <c r="LPO207" s="10">
        <f>varoventtiili_koestus_kuva.description</f>
        <v>0</v>
      </c>
      <c r="LPP207" s="10">
        <f>varoventtiili_koestus_kuva.description</f>
        <v>0</v>
      </c>
      <c r="LPQ207" s="10">
        <f>varoventtiili_koestus_kuva.description</f>
        <v>0</v>
      </c>
      <c r="LPR207" s="10">
        <f>varoventtiili_koestus_kuva.description</f>
        <v>0</v>
      </c>
      <c r="LPS207" s="10">
        <f>varoventtiili_koestus_kuva.description</f>
        <v>0</v>
      </c>
      <c r="LPT207" s="10">
        <f>varoventtiili_koestus_kuva.description</f>
        <v>0</v>
      </c>
      <c r="LPU207" s="10">
        <f>varoventtiili_koestus_kuva.description</f>
        <v>0</v>
      </c>
      <c r="LPV207" s="10">
        <f>varoventtiili_koestus_kuva.description</f>
        <v>0</v>
      </c>
      <c r="LPW207" s="10">
        <f>varoventtiili_koestus_kuva.description</f>
        <v>0</v>
      </c>
      <c r="LPX207" s="10">
        <f>varoventtiili_koestus_kuva.description</f>
        <v>0</v>
      </c>
      <c r="LPY207" s="10">
        <f>varoventtiili_koestus_kuva.description</f>
        <v>0</v>
      </c>
      <c r="LPZ207" s="10">
        <f>varoventtiili_koestus_kuva.description</f>
        <v>0</v>
      </c>
      <c r="LQA207" s="10">
        <f>varoventtiili_koestus_kuva.description</f>
        <v>0</v>
      </c>
      <c r="LQB207" s="10">
        <f>varoventtiili_koestus_kuva.description</f>
        <v>0</v>
      </c>
      <c r="LQC207" s="10">
        <f>varoventtiili_koestus_kuva.description</f>
        <v>0</v>
      </c>
      <c r="LQD207" s="10">
        <f>varoventtiili_koestus_kuva.description</f>
        <v>0</v>
      </c>
      <c r="LQE207" s="10">
        <f>varoventtiili_koestus_kuva.description</f>
        <v>0</v>
      </c>
      <c r="LQF207" s="10">
        <f>varoventtiili_koestus_kuva.description</f>
        <v>0</v>
      </c>
      <c r="LQG207" s="10">
        <f>varoventtiili_koestus_kuva.description</f>
        <v>0</v>
      </c>
      <c r="LQH207" s="10">
        <f>varoventtiili_koestus_kuva.description</f>
        <v>0</v>
      </c>
      <c r="LQI207" s="10">
        <f>varoventtiili_koestus_kuva.description</f>
        <v>0</v>
      </c>
      <c r="LQJ207" s="10">
        <f>varoventtiili_koestus_kuva.description</f>
        <v>0</v>
      </c>
      <c r="LQK207" s="10">
        <f>varoventtiili_koestus_kuva.description</f>
        <v>0</v>
      </c>
      <c r="LQL207" s="10">
        <f>varoventtiili_koestus_kuva.description</f>
        <v>0</v>
      </c>
      <c r="LQM207" s="10">
        <f>varoventtiili_koestus_kuva.description</f>
        <v>0</v>
      </c>
      <c r="LQN207" s="10">
        <f>varoventtiili_koestus_kuva.description</f>
        <v>0</v>
      </c>
      <c r="LQO207" s="10">
        <f>varoventtiili_koestus_kuva.description</f>
        <v>0</v>
      </c>
      <c r="LQP207" s="10">
        <f>varoventtiili_koestus_kuva.description</f>
        <v>0</v>
      </c>
      <c r="LQQ207" s="10">
        <f>varoventtiili_koestus_kuva.description</f>
        <v>0</v>
      </c>
      <c r="LQR207" s="10">
        <f>varoventtiili_koestus_kuva.description</f>
        <v>0</v>
      </c>
      <c r="LQS207" s="10">
        <f>varoventtiili_koestus_kuva.description</f>
        <v>0</v>
      </c>
      <c r="LQT207" s="10">
        <f>varoventtiili_koestus_kuva.description</f>
        <v>0</v>
      </c>
      <c r="LQU207" s="10">
        <f>varoventtiili_koestus_kuva.description</f>
        <v>0</v>
      </c>
      <c r="LQV207" s="10">
        <f>varoventtiili_koestus_kuva.description</f>
        <v>0</v>
      </c>
      <c r="LQW207" s="10">
        <f>varoventtiili_koestus_kuva.description</f>
        <v>0</v>
      </c>
      <c r="LQX207" s="10">
        <f>varoventtiili_koestus_kuva.description</f>
        <v>0</v>
      </c>
      <c r="LQY207" s="10">
        <f>varoventtiili_koestus_kuva.description</f>
        <v>0</v>
      </c>
      <c r="LQZ207" s="10">
        <f>varoventtiili_koestus_kuva.description</f>
        <v>0</v>
      </c>
      <c r="LRA207" s="10">
        <f>varoventtiili_koestus_kuva.description</f>
        <v>0</v>
      </c>
      <c r="LRB207" s="10">
        <f>varoventtiili_koestus_kuva.description</f>
        <v>0</v>
      </c>
      <c r="LRC207" s="10">
        <f>varoventtiili_koestus_kuva.description</f>
        <v>0</v>
      </c>
      <c r="LRD207" s="10">
        <f>varoventtiili_koestus_kuva.description</f>
        <v>0</v>
      </c>
      <c r="LRE207" s="10">
        <f>varoventtiili_koestus_kuva.description</f>
        <v>0</v>
      </c>
      <c r="LRF207" s="10">
        <f>varoventtiili_koestus_kuva.description</f>
        <v>0</v>
      </c>
      <c r="LRG207" s="10">
        <f>varoventtiili_koestus_kuva.description</f>
        <v>0</v>
      </c>
      <c r="LRH207" s="10">
        <f>varoventtiili_koestus_kuva.description</f>
        <v>0</v>
      </c>
      <c r="LRI207" s="10">
        <f>varoventtiili_koestus_kuva.description</f>
        <v>0</v>
      </c>
      <c r="LRJ207" s="10">
        <f>varoventtiili_koestus_kuva.description</f>
        <v>0</v>
      </c>
      <c r="LRK207" s="10">
        <f>varoventtiili_koestus_kuva.description</f>
        <v>0</v>
      </c>
      <c r="LRL207" s="10">
        <f>varoventtiili_koestus_kuva.description</f>
        <v>0</v>
      </c>
      <c r="LRM207" s="10">
        <f>varoventtiili_koestus_kuva.description</f>
        <v>0</v>
      </c>
      <c r="LRN207" s="10">
        <f>varoventtiili_koestus_kuva.description</f>
        <v>0</v>
      </c>
      <c r="LRO207" s="10">
        <f>varoventtiili_koestus_kuva.description</f>
        <v>0</v>
      </c>
      <c r="LRP207" s="10">
        <f>varoventtiili_koestus_kuva.description</f>
        <v>0</v>
      </c>
      <c r="LRQ207" s="10">
        <f>varoventtiili_koestus_kuva.description</f>
        <v>0</v>
      </c>
      <c r="LRR207" s="10">
        <f>varoventtiili_koestus_kuva.description</f>
        <v>0</v>
      </c>
      <c r="LRS207" s="10">
        <f>varoventtiili_koestus_kuva.description</f>
        <v>0</v>
      </c>
      <c r="LRT207" s="10">
        <f>varoventtiili_koestus_kuva.description</f>
        <v>0</v>
      </c>
      <c r="LRU207" s="10">
        <f>varoventtiili_koestus_kuva.description</f>
        <v>0</v>
      </c>
      <c r="LRV207" s="10">
        <f>varoventtiili_koestus_kuva.description</f>
        <v>0</v>
      </c>
      <c r="LRW207" s="10">
        <f>varoventtiili_koestus_kuva.description</f>
        <v>0</v>
      </c>
      <c r="LRX207" s="10">
        <f>varoventtiili_koestus_kuva.description</f>
        <v>0</v>
      </c>
      <c r="LRY207" s="10">
        <f>varoventtiili_koestus_kuva.description</f>
        <v>0</v>
      </c>
      <c r="LRZ207" s="10">
        <f>varoventtiili_koestus_kuva.description</f>
        <v>0</v>
      </c>
      <c r="LSA207" s="10">
        <f>varoventtiili_koestus_kuva.description</f>
        <v>0</v>
      </c>
      <c r="LSB207" s="10">
        <f>varoventtiili_koestus_kuva.description</f>
        <v>0</v>
      </c>
      <c r="LSC207" s="10">
        <f>varoventtiili_koestus_kuva.description</f>
        <v>0</v>
      </c>
      <c r="LSD207" s="10">
        <f>varoventtiili_koestus_kuva.description</f>
        <v>0</v>
      </c>
      <c r="LSE207" s="10">
        <f>varoventtiili_koestus_kuva.description</f>
        <v>0</v>
      </c>
      <c r="LSF207" s="10">
        <f>varoventtiili_koestus_kuva.description</f>
        <v>0</v>
      </c>
      <c r="LSG207" s="10">
        <f>varoventtiili_koestus_kuva.description</f>
        <v>0</v>
      </c>
      <c r="LSH207" s="10">
        <f>varoventtiili_koestus_kuva.description</f>
        <v>0</v>
      </c>
      <c r="LSI207" s="10">
        <f>varoventtiili_koestus_kuva.description</f>
        <v>0</v>
      </c>
      <c r="LSJ207" s="10">
        <f>varoventtiili_koestus_kuva.description</f>
        <v>0</v>
      </c>
      <c r="LSK207" s="10">
        <f>varoventtiili_koestus_kuva.description</f>
        <v>0</v>
      </c>
      <c r="LSL207" s="10">
        <f>varoventtiili_koestus_kuva.description</f>
        <v>0</v>
      </c>
      <c r="LSM207" s="10">
        <f>varoventtiili_koestus_kuva.description</f>
        <v>0</v>
      </c>
      <c r="LSN207" s="10">
        <f>varoventtiili_koestus_kuva.description</f>
        <v>0</v>
      </c>
      <c r="LSO207" s="10">
        <f>varoventtiili_koestus_kuva.description</f>
        <v>0</v>
      </c>
      <c r="LSP207" s="10">
        <f>varoventtiili_koestus_kuva.description</f>
        <v>0</v>
      </c>
      <c r="LSQ207" s="10">
        <f>varoventtiili_koestus_kuva.description</f>
        <v>0</v>
      </c>
      <c r="LSR207" s="10">
        <f>varoventtiili_koestus_kuva.description</f>
        <v>0</v>
      </c>
      <c r="LSS207" s="10">
        <f>varoventtiili_koestus_kuva.description</f>
        <v>0</v>
      </c>
      <c r="LST207" s="10">
        <f>varoventtiili_koestus_kuva.description</f>
        <v>0</v>
      </c>
      <c r="LSU207" s="10">
        <f>varoventtiili_koestus_kuva.description</f>
        <v>0</v>
      </c>
      <c r="LSV207" s="10">
        <f>varoventtiili_koestus_kuva.description</f>
        <v>0</v>
      </c>
      <c r="LSW207" s="10">
        <f>varoventtiili_koestus_kuva.description</f>
        <v>0</v>
      </c>
      <c r="LSX207" s="10">
        <f>varoventtiili_koestus_kuva.description</f>
        <v>0</v>
      </c>
      <c r="LSY207" s="10">
        <f>varoventtiili_koestus_kuva.description</f>
        <v>0</v>
      </c>
      <c r="LSZ207" s="10">
        <f>varoventtiili_koestus_kuva.description</f>
        <v>0</v>
      </c>
      <c r="LTA207" s="10">
        <f>varoventtiili_koestus_kuva.description</f>
        <v>0</v>
      </c>
      <c r="LTB207" s="10">
        <f>varoventtiili_koestus_kuva.description</f>
        <v>0</v>
      </c>
      <c r="LTC207" s="10">
        <f>varoventtiili_koestus_kuva.description</f>
        <v>0</v>
      </c>
      <c r="LTD207" s="10">
        <f>varoventtiili_koestus_kuva.description</f>
        <v>0</v>
      </c>
      <c r="LTE207" s="10">
        <f>varoventtiili_koestus_kuva.description</f>
        <v>0</v>
      </c>
      <c r="LTF207" s="10">
        <f>varoventtiili_koestus_kuva.description</f>
        <v>0</v>
      </c>
      <c r="LTG207" s="10">
        <f>varoventtiili_koestus_kuva.description</f>
        <v>0</v>
      </c>
      <c r="LTH207" s="10">
        <f>varoventtiili_koestus_kuva.description</f>
        <v>0</v>
      </c>
      <c r="LTI207" s="10">
        <f>varoventtiili_koestus_kuva.description</f>
        <v>0</v>
      </c>
      <c r="LTJ207" s="10">
        <f>varoventtiili_koestus_kuva.description</f>
        <v>0</v>
      </c>
      <c r="LTK207" s="10">
        <f>varoventtiili_koestus_kuva.description</f>
        <v>0</v>
      </c>
      <c r="LTL207" s="10">
        <f>varoventtiili_koestus_kuva.description</f>
        <v>0</v>
      </c>
      <c r="LTM207" s="10">
        <f>varoventtiili_koestus_kuva.description</f>
        <v>0</v>
      </c>
      <c r="LTN207" s="10">
        <f>varoventtiili_koestus_kuva.description</f>
        <v>0</v>
      </c>
      <c r="LTO207" s="10">
        <f>varoventtiili_koestus_kuva.description</f>
        <v>0</v>
      </c>
      <c r="LTP207" s="10">
        <f>varoventtiili_koestus_kuva.description</f>
        <v>0</v>
      </c>
      <c r="LTQ207" s="10">
        <f>varoventtiili_koestus_kuva.description</f>
        <v>0</v>
      </c>
      <c r="LTR207" s="10">
        <f>varoventtiili_koestus_kuva.description</f>
        <v>0</v>
      </c>
      <c r="LTS207" s="10">
        <f>varoventtiili_koestus_kuva.description</f>
        <v>0</v>
      </c>
      <c r="LTT207" s="10">
        <f>varoventtiili_koestus_kuva.description</f>
        <v>0</v>
      </c>
      <c r="LTU207" s="10">
        <f>varoventtiili_koestus_kuva.description</f>
        <v>0</v>
      </c>
      <c r="LTV207" s="10">
        <f>varoventtiili_koestus_kuva.description</f>
        <v>0</v>
      </c>
      <c r="LTW207" s="10">
        <f>varoventtiili_koestus_kuva.description</f>
        <v>0</v>
      </c>
      <c r="LTX207" s="10">
        <f>varoventtiili_koestus_kuva.description</f>
        <v>0</v>
      </c>
      <c r="LTY207" s="10">
        <f>varoventtiili_koestus_kuva.description</f>
        <v>0</v>
      </c>
      <c r="LTZ207" s="10">
        <f>varoventtiili_koestus_kuva.description</f>
        <v>0</v>
      </c>
      <c r="LUA207" s="10">
        <f>varoventtiili_koestus_kuva.description</f>
        <v>0</v>
      </c>
      <c r="LUB207" s="10">
        <f>varoventtiili_koestus_kuva.description</f>
        <v>0</v>
      </c>
      <c r="LUC207" s="10">
        <f>varoventtiili_koestus_kuva.description</f>
        <v>0</v>
      </c>
      <c r="LUD207" s="10">
        <f>varoventtiili_koestus_kuva.description</f>
        <v>0</v>
      </c>
      <c r="LUE207" s="10">
        <f>varoventtiili_koestus_kuva.description</f>
        <v>0</v>
      </c>
      <c r="LUF207" s="10">
        <f>varoventtiili_koestus_kuva.description</f>
        <v>0</v>
      </c>
      <c r="LUG207" s="10">
        <f>varoventtiili_koestus_kuva.description</f>
        <v>0</v>
      </c>
      <c r="LUH207" s="10">
        <f>varoventtiili_koestus_kuva.description</f>
        <v>0</v>
      </c>
      <c r="LUI207" s="10">
        <f>varoventtiili_koestus_kuva.description</f>
        <v>0</v>
      </c>
      <c r="LUJ207" s="10">
        <f>varoventtiili_koestus_kuva.description</f>
        <v>0</v>
      </c>
      <c r="LUK207" s="10">
        <f>varoventtiili_koestus_kuva.description</f>
        <v>0</v>
      </c>
      <c r="LUL207" s="10">
        <f>varoventtiili_koestus_kuva.description</f>
        <v>0</v>
      </c>
      <c r="LUM207" s="10">
        <f>varoventtiili_koestus_kuva.description</f>
        <v>0</v>
      </c>
      <c r="LUN207" s="10">
        <f>varoventtiili_koestus_kuva.description</f>
        <v>0</v>
      </c>
      <c r="LUO207" s="10">
        <f>varoventtiili_koestus_kuva.description</f>
        <v>0</v>
      </c>
      <c r="LUP207" s="10">
        <f>varoventtiili_koestus_kuva.description</f>
        <v>0</v>
      </c>
      <c r="LUQ207" s="10">
        <f>varoventtiili_koestus_kuva.description</f>
        <v>0</v>
      </c>
      <c r="LUR207" s="10">
        <f>varoventtiili_koestus_kuva.description</f>
        <v>0</v>
      </c>
      <c r="LUS207" s="10">
        <f>varoventtiili_koestus_kuva.description</f>
        <v>0</v>
      </c>
      <c r="LUT207" s="10">
        <f>varoventtiili_koestus_kuva.description</f>
        <v>0</v>
      </c>
      <c r="LUU207" s="10">
        <f>varoventtiili_koestus_kuva.description</f>
        <v>0</v>
      </c>
      <c r="LUV207" s="10">
        <f>varoventtiili_koestus_kuva.description</f>
        <v>0</v>
      </c>
      <c r="LUW207" s="10">
        <f>varoventtiili_koestus_kuva.description</f>
        <v>0</v>
      </c>
      <c r="LUX207" s="10">
        <f>varoventtiili_koestus_kuva.description</f>
        <v>0</v>
      </c>
      <c r="LUY207" s="10">
        <f>varoventtiili_koestus_kuva.description</f>
        <v>0</v>
      </c>
      <c r="LUZ207" s="10">
        <f>varoventtiili_koestus_kuva.description</f>
        <v>0</v>
      </c>
      <c r="LVA207" s="10">
        <f>varoventtiili_koestus_kuva.description</f>
        <v>0</v>
      </c>
      <c r="LVB207" s="10">
        <f>varoventtiili_koestus_kuva.description</f>
        <v>0</v>
      </c>
      <c r="LVC207" s="10">
        <f>varoventtiili_koestus_kuva.description</f>
        <v>0</v>
      </c>
      <c r="LVD207" s="10">
        <f>varoventtiili_koestus_kuva.description</f>
        <v>0</v>
      </c>
      <c r="LVE207" s="10">
        <f>varoventtiili_koestus_kuva.description</f>
        <v>0</v>
      </c>
      <c r="LVF207" s="10">
        <f>varoventtiili_koestus_kuva.description</f>
        <v>0</v>
      </c>
      <c r="LVG207" s="10">
        <f>varoventtiili_koestus_kuva.description</f>
        <v>0</v>
      </c>
      <c r="LVH207" s="10">
        <f>varoventtiili_koestus_kuva.description</f>
        <v>0</v>
      </c>
      <c r="LVI207" s="10">
        <f>varoventtiili_koestus_kuva.description</f>
        <v>0</v>
      </c>
      <c r="LVJ207" s="10">
        <f>varoventtiili_koestus_kuva.description</f>
        <v>0</v>
      </c>
      <c r="LVK207" s="10">
        <f>varoventtiili_koestus_kuva.description</f>
        <v>0</v>
      </c>
      <c r="LVL207" s="10">
        <f>varoventtiili_koestus_kuva.description</f>
        <v>0</v>
      </c>
      <c r="LVM207" s="10">
        <f>varoventtiili_koestus_kuva.description</f>
        <v>0</v>
      </c>
      <c r="LVN207" s="10">
        <f>varoventtiili_koestus_kuva.description</f>
        <v>0</v>
      </c>
      <c r="LVO207" s="10">
        <f>varoventtiili_koestus_kuva.description</f>
        <v>0</v>
      </c>
      <c r="LVP207" s="10">
        <f>varoventtiili_koestus_kuva.description</f>
        <v>0</v>
      </c>
      <c r="LVQ207" s="10">
        <f>varoventtiili_koestus_kuva.description</f>
        <v>0</v>
      </c>
      <c r="LVR207" s="10">
        <f>varoventtiili_koestus_kuva.description</f>
        <v>0</v>
      </c>
      <c r="LVS207" s="10">
        <f>varoventtiili_koestus_kuva.description</f>
        <v>0</v>
      </c>
      <c r="LVT207" s="10">
        <f>varoventtiili_koestus_kuva.description</f>
        <v>0</v>
      </c>
      <c r="LVU207" s="10">
        <f>varoventtiili_koestus_kuva.description</f>
        <v>0</v>
      </c>
      <c r="LVV207" s="10">
        <f>varoventtiili_koestus_kuva.description</f>
        <v>0</v>
      </c>
      <c r="LVW207" s="10">
        <f>varoventtiili_koestus_kuva.description</f>
        <v>0</v>
      </c>
      <c r="LVX207" s="10">
        <f>varoventtiili_koestus_kuva.description</f>
        <v>0</v>
      </c>
      <c r="LVY207" s="10">
        <f>varoventtiili_koestus_kuva.description</f>
        <v>0</v>
      </c>
      <c r="LVZ207" s="10">
        <f>varoventtiili_koestus_kuva.description</f>
        <v>0</v>
      </c>
      <c r="LWA207" s="10">
        <f>varoventtiili_koestus_kuva.description</f>
        <v>0</v>
      </c>
      <c r="LWB207" s="10">
        <f>varoventtiili_koestus_kuva.description</f>
        <v>0</v>
      </c>
      <c r="LWC207" s="10">
        <f>varoventtiili_koestus_kuva.description</f>
        <v>0</v>
      </c>
      <c r="LWD207" s="10">
        <f>varoventtiili_koestus_kuva.description</f>
        <v>0</v>
      </c>
      <c r="LWE207" s="10">
        <f>varoventtiili_koestus_kuva.description</f>
        <v>0</v>
      </c>
      <c r="LWF207" s="10">
        <f>varoventtiili_koestus_kuva.description</f>
        <v>0</v>
      </c>
      <c r="LWG207" s="10">
        <f>varoventtiili_koestus_kuva.description</f>
        <v>0</v>
      </c>
      <c r="LWH207" s="10">
        <f>varoventtiili_koestus_kuva.description</f>
        <v>0</v>
      </c>
      <c r="LWI207" s="10">
        <f>varoventtiili_koestus_kuva.description</f>
        <v>0</v>
      </c>
      <c r="LWJ207" s="10">
        <f>varoventtiili_koestus_kuva.description</f>
        <v>0</v>
      </c>
      <c r="LWK207" s="10">
        <f>varoventtiili_koestus_kuva.description</f>
        <v>0</v>
      </c>
      <c r="LWL207" s="10">
        <f>varoventtiili_koestus_kuva.description</f>
        <v>0</v>
      </c>
      <c r="LWM207" s="10">
        <f>varoventtiili_koestus_kuva.description</f>
        <v>0</v>
      </c>
      <c r="LWN207" s="10">
        <f>varoventtiili_koestus_kuva.description</f>
        <v>0</v>
      </c>
      <c r="LWO207" s="10">
        <f>varoventtiili_koestus_kuva.description</f>
        <v>0</v>
      </c>
      <c r="LWP207" s="10">
        <f>varoventtiili_koestus_kuva.description</f>
        <v>0</v>
      </c>
      <c r="LWQ207" s="10">
        <f>varoventtiili_koestus_kuva.description</f>
        <v>0</v>
      </c>
      <c r="LWR207" s="10">
        <f>varoventtiili_koestus_kuva.description</f>
        <v>0</v>
      </c>
      <c r="LWS207" s="10">
        <f>varoventtiili_koestus_kuva.description</f>
        <v>0</v>
      </c>
      <c r="LWT207" s="10">
        <f>varoventtiili_koestus_kuva.description</f>
        <v>0</v>
      </c>
      <c r="LWU207" s="10">
        <f>varoventtiili_koestus_kuva.description</f>
        <v>0</v>
      </c>
      <c r="LWV207" s="10">
        <f>varoventtiili_koestus_kuva.description</f>
        <v>0</v>
      </c>
      <c r="LWW207" s="10">
        <f>varoventtiili_koestus_kuva.description</f>
        <v>0</v>
      </c>
      <c r="LWX207" s="10">
        <f>varoventtiili_koestus_kuva.description</f>
        <v>0</v>
      </c>
      <c r="LWY207" s="10">
        <f>varoventtiili_koestus_kuva.description</f>
        <v>0</v>
      </c>
      <c r="LWZ207" s="10">
        <f>varoventtiili_koestus_kuva.description</f>
        <v>0</v>
      </c>
      <c r="LXA207" s="10">
        <f>varoventtiili_koestus_kuva.description</f>
        <v>0</v>
      </c>
      <c r="LXB207" s="10">
        <f>varoventtiili_koestus_kuva.description</f>
        <v>0</v>
      </c>
      <c r="LXC207" s="10">
        <f>varoventtiili_koestus_kuva.description</f>
        <v>0</v>
      </c>
      <c r="LXD207" s="10">
        <f>varoventtiili_koestus_kuva.description</f>
        <v>0</v>
      </c>
      <c r="LXE207" s="10">
        <f>varoventtiili_koestus_kuva.description</f>
        <v>0</v>
      </c>
      <c r="LXF207" s="10">
        <f>varoventtiili_koestus_kuva.description</f>
        <v>0</v>
      </c>
      <c r="LXG207" s="10">
        <f>varoventtiili_koestus_kuva.description</f>
        <v>0</v>
      </c>
      <c r="LXH207" s="10">
        <f>varoventtiili_koestus_kuva.description</f>
        <v>0</v>
      </c>
      <c r="LXI207" s="10">
        <f>varoventtiili_koestus_kuva.description</f>
        <v>0</v>
      </c>
      <c r="LXJ207" s="10">
        <f>varoventtiili_koestus_kuva.description</f>
        <v>0</v>
      </c>
      <c r="LXK207" s="10">
        <f>varoventtiili_koestus_kuva.description</f>
        <v>0</v>
      </c>
      <c r="LXL207" s="10">
        <f>varoventtiili_koestus_kuva.description</f>
        <v>0</v>
      </c>
      <c r="LXM207" s="10">
        <f>varoventtiili_koestus_kuva.description</f>
        <v>0</v>
      </c>
      <c r="LXN207" s="10">
        <f>varoventtiili_koestus_kuva.description</f>
        <v>0</v>
      </c>
      <c r="LXO207" s="10">
        <f>varoventtiili_koestus_kuva.description</f>
        <v>0</v>
      </c>
      <c r="LXP207" s="10">
        <f>varoventtiili_koestus_kuva.description</f>
        <v>0</v>
      </c>
      <c r="LXQ207" s="10">
        <f>varoventtiili_koestus_kuva.description</f>
        <v>0</v>
      </c>
      <c r="LXR207" s="10">
        <f>varoventtiili_koestus_kuva.description</f>
        <v>0</v>
      </c>
      <c r="LXS207" s="10">
        <f>varoventtiili_koestus_kuva.description</f>
        <v>0</v>
      </c>
      <c r="LXT207" s="10">
        <f>varoventtiili_koestus_kuva.description</f>
        <v>0</v>
      </c>
      <c r="LXU207" s="10">
        <f>varoventtiili_koestus_kuva.description</f>
        <v>0</v>
      </c>
      <c r="LXV207" s="10">
        <f>varoventtiili_koestus_kuva.description</f>
        <v>0</v>
      </c>
      <c r="LXW207" s="10">
        <f>varoventtiili_koestus_kuva.description</f>
        <v>0</v>
      </c>
      <c r="LXX207" s="10">
        <f>varoventtiili_koestus_kuva.description</f>
        <v>0</v>
      </c>
      <c r="LXY207" s="10">
        <f>varoventtiili_koestus_kuva.description</f>
        <v>0</v>
      </c>
      <c r="LXZ207" s="10">
        <f>varoventtiili_koestus_kuva.description</f>
        <v>0</v>
      </c>
      <c r="LYA207" s="10">
        <f>varoventtiili_koestus_kuva.description</f>
        <v>0</v>
      </c>
      <c r="LYB207" s="10">
        <f>varoventtiili_koestus_kuva.description</f>
        <v>0</v>
      </c>
      <c r="LYC207" s="10">
        <f>varoventtiili_koestus_kuva.description</f>
        <v>0</v>
      </c>
      <c r="LYD207" s="10">
        <f>varoventtiili_koestus_kuva.description</f>
        <v>0</v>
      </c>
      <c r="LYE207" s="10">
        <f>varoventtiili_koestus_kuva.description</f>
        <v>0</v>
      </c>
      <c r="LYF207" s="10">
        <f>varoventtiili_koestus_kuva.description</f>
        <v>0</v>
      </c>
      <c r="LYG207" s="10">
        <f>varoventtiili_koestus_kuva.description</f>
        <v>0</v>
      </c>
      <c r="LYH207" s="10">
        <f>varoventtiili_koestus_kuva.description</f>
        <v>0</v>
      </c>
      <c r="LYI207" s="10">
        <f>varoventtiili_koestus_kuva.description</f>
        <v>0</v>
      </c>
      <c r="LYJ207" s="10">
        <f>varoventtiili_koestus_kuva.description</f>
        <v>0</v>
      </c>
      <c r="LYK207" s="10">
        <f>varoventtiili_koestus_kuva.description</f>
        <v>0</v>
      </c>
      <c r="LYL207" s="10">
        <f>varoventtiili_koestus_kuva.description</f>
        <v>0</v>
      </c>
      <c r="LYM207" s="10">
        <f>varoventtiili_koestus_kuva.description</f>
        <v>0</v>
      </c>
      <c r="LYN207" s="10">
        <f>varoventtiili_koestus_kuva.description</f>
        <v>0</v>
      </c>
      <c r="LYO207" s="10">
        <f>varoventtiili_koestus_kuva.description</f>
        <v>0</v>
      </c>
      <c r="LYP207" s="10">
        <f>varoventtiili_koestus_kuva.description</f>
        <v>0</v>
      </c>
      <c r="LYQ207" s="10">
        <f>varoventtiili_koestus_kuva.description</f>
        <v>0</v>
      </c>
      <c r="LYR207" s="10">
        <f>varoventtiili_koestus_kuva.description</f>
        <v>0</v>
      </c>
      <c r="LYS207" s="10">
        <f>varoventtiili_koestus_kuva.description</f>
        <v>0</v>
      </c>
      <c r="LYT207" s="10">
        <f>varoventtiili_koestus_kuva.description</f>
        <v>0</v>
      </c>
      <c r="LYU207" s="10">
        <f>varoventtiili_koestus_kuva.description</f>
        <v>0</v>
      </c>
      <c r="LYV207" s="10">
        <f>varoventtiili_koestus_kuva.description</f>
        <v>0</v>
      </c>
      <c r="LYW207" s="10">
        <f>varoventtiili_koestus_kuva.description</f>
        <v>0</v>
      </c>
      <c r="LYX207" s="10">
        <f>varoventtiili_koestus_kuva.description</f>
        <v>0</v>
      </c>
      <c r="LYY207" s="10">
        <f>varoventtiili_koestus_kuva.description</f>
        <v>0</v>
      </c>
      <c r="LYZ207" s="10">
        <f>varoventtiili_koestus_kuva.description</f>
        <v>0</v>
      </c>
      <c r="LZA207" s="10">
        <f>varoventtiili_koestus_kuva.description</f>
        <v>0</v>
      </c>
      <c r="LZB207" s="10">
        <f>varoventtiili_koestus_kuva.description</f>
        <v>0</v>
      </c>
      <c r="LZC207" s="10">
        <f>varoventtiili_koestus_kuva.description</f>
        <v>0</v>
      </c>
      <c r="LZD207" s="10">
        <f>varoventtiili_koestus_kuva.description</f>
        <v>0</v>
      </c>
      <c r="LZE207" s="10">
        <f>varoventtiili_koestus_kuva.description</f>
        <v>0</v>
      </c>
      <c r="LZF207" s="10">
        <f>varoventtiili_koestus_kuva.description</f>
        <v>0</v>
      </c>
      <c r="LZG207" s="10">
        <f>varoventtiili_koestus_kuva.description</f>
        <v>0</v>
      </c>
      <c r="LZH207" s="10">
        <f>varoventtiili_koestus_kuva.description</f>
        <v>0</v>
      </c>
      <c r="LZI207" s="10">
        <f>varoventtiili_koestus_kuva.description</f>
        <v>0</v>
      </c>
      <c r="LZJ207" s="10">
        <f>varoventtiili_koestus_kuva.description</f>
        <v>0</v>
      </c>
      <c r="LZK207" s="10">
        <f>varoventtiili_koestus_kuva.description</f>
        <v>0</v>
      </c>
      <c r="LZL207" s="10">
        <f>varoventtiili_koestus_kuva.description</f>
        <v>0</v>
      </c>
      <c r="LZM207" s="10">
        <f>varoventtiili_koestus_kuva.description</f>
        <v>0</v>
      </c>
      <c r="LZN207" s="10">
        <f>varoventtiili_koestus_kuva.description</f>
        <v>0</v>
      </c>
      <c r="LZO207" s="10">
        <f>varoventtiili_koestus_kuva.description</f>
        <v>0</v>
      </c>
      <c r="LZP207" s="10">
        <f>varoventtiili_koestus_kuva.description</f>
        <v>0</v>
      </c>
      <c r="LZQ207" s="10">
        <f>varoventtiili_koestus_kuva.description</f>
        <v>0</v>
      </c>
      <c r="LZR207" s="10">
        <f>varoventtiili_koestus_kuva.description</f>
        <v>0</v>
      </c>
      <c r="LZS207" s="10">
        <f>varoventtiili_koestus_kuva.description</f>
        <v>0</v>
      </c>
      <c r="LZT207" s="10">
        <f>varoventtiili_koestus_kuva.description</f>
        <v>0</v>
      </c>
      <c r="LZU207" s="10">
        <f>varoventtiili_koestus_kuva.description</f>
        <v>0</v>
      </c>
      <c r="LZV207" s="10">
        <f>varoventtiili_koestus_kuva.description</f>
        <v>0</v>
      </c>
      <c r="LZW207" s="10">
        <f>varoventtiili_koestus_kuva.description</f>
        <v>0</v>
      </c>
      <c r="LZX207" s="10">
        <f>varoventtiili_koestus_kuva.description</f>
        <v>0</v>
      </c>
      <c r="LZY207" s="10">
        <f>varoventtiili_koestus_kuva.description</f>
        <v>0</v>
      </c>
      <c r="LZZ207" s="10">
        <f>varoventtiili_koestus_kuva.description</f>
        <v>0</v>
      </c>
      <c r="MAA207" s="10">
        <f>varoventtiili_koestus_kuva.description</f>
        <v>0</v>
      </c>
      <c r="MAB207" s="10">
        <f>varoventtiili_koestus_kuva.description</f>
        <v>0</v>
      </c>
      <c r="MAC207" s="10">
        <f>varoventtiili_koestus_kuva.description</f>
        <v>0</v>
      </c>
      <c r="MAD207" s="10">
        <f>varoventtiili_koestus_kuva.description</f>
        <v>0</v>
      </c>
      <c r="MAE207" s="10">
        <f>varoventtiili_koestus_kuva.description</f>
        <v>0</v>
      </c>
      <c r="MAF207" s="10">
        <f>varoventtiili_koestus_kuva.description</f>
        <v>0</v>
      </c>
      <c r="MAG207" s="10">
        <f>varoventtiili_koestus_kuva.description</f>
        <v>0</v>
      </c>
      <c r="MAH207" s="10">
        <f>varoventtiili_koestus_kuva.description</f>
        <v>0</v>
      </c>
      <c r="MAI207" s="10">
        <f>varoventtiili_koestus_kuva.description</f>
        <v>0</v>
      </c>
      <c r="MAJ207" s="10">
        <f>varoventtiili_koestus_kuva.description</f>
        <v>0</v>
      </c>
      <c r="MAK207" s="10">
        <f>varoventtiili_koestus_kuva.description</f>
        <v>0</v>
      </c>
      <c r="MAL207" s="10">
        <f>varoventtiili_koestus_kuva.description</f>
        <v>0</v>
      </c>
      <c r="MAM207" s="10">
        <f>varoventtiili_koestus_kuva.description</f>
        <v>0</v>
      </c>
      <c r="MAN207" s="10">
        <f>varoventtiili_koestus_kuva.description</f>
        <v>0</v>
      </c>
      <c r="MAO207" s="10">
        <f>varoventtiili_koestus_kuva.description</f>
        <v>0</v>
      </c>
      <c r="MAP207" s="10">
        <f>varoventtiili_koestus_kuva.description</f>
        <v>0</v>
      </c>
      <c r="MAQ207" s="10">
        <f>varoventtiili_koestus_kuva.description</f>
        <v>0</v>
      </c>
      <c r="MAR207" s="10">
        <f>varoventtiili_koestus_kuva.description</f>
        <v>0</v>
      </c>
      <c r="MAS207" s="10">
        <f>varoventtiili_koestus_kuva.description</f>
        <v>0</v>
      </c>
      <c r="MAT207" s="10">
        <f>varoventtiili_koestus_kuva.description</f>
        <v>0</v>
      </c>
      <c r="MAU207" s="10">
        <f>varoventtiili_koestus_kuva.description</f>
        <v>0</v>
      </c>
      <c r="MAV207" s="10">
        <f>varoventtiili_koestus_kuva.description</f>
        <v>0</v>
      </c>
      <c r="MAW207" s="10">
        <f>varoventtiili_koestus_kuva.description</f>
        <v>0</v>
      </c>
      <c r="MAX207" s="10">
        <f>varoventtiili_koestus_kuva.description</f>
        <v>0</v>
      </c>
      <c r="MAY207" s="10">
        <f>varoventtiili_koestus_kuva.description</f>
        <v>0</v>
      </c>
      <c r="MAZ207" s="10">
        <f>varoventtiili_koestus_kuva.description</f>
        <v>0</v>
      </c>
      <c r="MBA207" s="10">
        <f>varoventtiili_koestus_kuva.description</f>
        <v>0</v>
      </c>
      <c r="MBB207" s="10">
        <f>varoventtiili_koestus_kuva.description</f>
        <v>0</v>
      </c>
      <c r="MBC207" s="10">
        <f>varoventtiili_koestus_kuva.description</f>
        <v>0</v>
      </c>
      <c r="MBD207" s="10">
        <f>varoventtiili_koestus_kuva.description</f>
        <v>0</v>
      </c>
      <c r="MBE207" s="10">
        <f>varoventtiili_koestus_kuva.description</f>
        <v>0</v>
      </c>
      <c r="MBF207" s="10">
        <f>varoventtiili_koestus_kuva.description</f>
        <v>0</v>
      </c>
      <c r="MBG207" s="10">
        <f>varoventtiili_koestus_kuva.description</f>
        <v>0</v>
      </c>
      <c r="MBH207" s="10">
        <f>varoventtiili_koestus_kuva.description</f>
        <v>0</v>
      </c>
      <c r="MBI207" s="10">
        <f>varoventtiili_koestus_kuva.description</f>
        <v>0</v>
      </c>
      <c r="MBJ207" s="10">
        <f>varoventtiili_koestus_kuva.description</f>
        <v>0</v>
      </c>
      <c r="MBK207" s="10">
        <f>varoventtiili_koestus_kuva.description</f>
        <v>0</v>
      </c>
      <c r="MBL207" s="10">
        <f>varoventtiili_koestus_kuva.description</f>
        <v>0</v>
      </c>
      <c r="MBM207" s="10">
        <f>varoventtiili_koestus_kuva.description</f>
        <v>0</v>
      </c>
      <c r="MBN207" s="10">
        <f>varoventtiili_koestus_kuva.description</f>
        <v>0</v>
      </c>
      <c r="MBO207" s="10">
        <f>varoventtiili_koestus_kuva.description</f>
        <v>0</v>
      </c>
      <c r="MBP207" s="10">
        <f>varoventtiili_koestus_kuva.description</f>
        <v>0</v>
      </c>
      <c r="MBQ207" s="10">
        <f>varoventtiili_koestus_kuva.description</f>
        <v>0</v>
      </c>
      <c r="MBR207" s="10">
        <f>varoventtiili_koestus_kuva.description</f>
        <v>0</v>
      </c>
      <c r="MBS207" s="10">
        <f>varoventtiili_koestus_kuva.description</f>
        <v>0</v>
      </c>
      <c r="MBT207" s="10">
        <f>varoventtiili_koestus_kuva.description</f>
        <v>0</v>
      </c>
      <c r="MBU207" s="10">
        <f>varoventtiili_koestus_kuva.description</f>
        <v>0</v>
      </c>
      <c r="MBV207" s="10">
        <f>varoventtiili_koestus_kuva.description</f>
        <v>0</v>
      </c>
      <c r="MBW207" s="10">
        <f>varoventtiili_koestus_kuva.description</f>
        <v>0</v>
      </c>
      <c r="MBX207" s="10">
        <f>varoventtiili_koestus_kuva.description</f>
        <v>0</v>
      </c>
      <c r="MBY207" s="10">
        <f>varoventtiili_koestus_kuva.description</f>
        <v>0</v>
      </c>
      <c r="MBZ207" s="10">
        <f>varoventtiili_koestus_kuva.description</f>
        <v>0</v>
      </c>
      <c r="MCA207" s="10">
        <f>varoventtiili_koestus_kuva.description</f>
        <v>0</v>
      </c>
      <c r="MCB207" s="10">
        <f>varoventtiili_koestus_kuva.description</f>
        <v>0</v>
      </c>
      <c r="MCC207" s="10">
        <f>varoventtiili_koestus_kuva.description</f>
        <v>0</v>
      </c>
      <c r="MCD207" s="10">
        <f>varoventtiili_koestus_kuva.description</f>
        <v>0</v>
      </c>
      <c r="MCE207" s="10">
        <f>varoventtiili_koestus_kuva.description</f>
        <v>0</v>
      </c>
      <c r="MCF207" s="10">
        <f>varoventtiili_koestus_kuva.description</f>
        <v>0</v>
      </c>
      <c r="MCG207" s="10">
        <f>varoventtiili_koestus_kuva.description</f>
        <v>0</v>
      </c>
      <c r="MCH207" s="10">
        <f>varoventtiili_koestus_kuva.description</f>
        <v>0</v>
      </c>
      <c r="MCI207" s="10">
        <f>varoventtiili_koestus_kuva.description</f>
        <v>0</v>
      </c>
      <c r="MCJ207" s="10">
        <f>varoventtiili_koestus_kuva.description</f>
        <v>0</v>
      </c>
      <c r="MCK207" s="10">
        <f>varoventtiili_koestus_kuva.description</f>
        <v>0</v>
      </c>
      <c r="MCL207" s="10">
        <f>varoventtiili_koestus_kuva.description</f>
        <v>0</v>
      </c>
      <c r="MCM207" s="10">
        <f>varoventtiili_koestus_kuva.description</f>
        <v>0</v>
      </c>
      <c r="MCN207" s="10">
        <f>varoventtiili_koestus_kuva.description</f>
        <v>0</v>
      </c>
      <c r="MCO207" s="10">
        <f>varoventtiili_koestus_kuva.description</f>
        <v>0</v>
      </c>
      <c r="MCP207" s="10">
        <f>varoventtiili_koestus_kuva.description</f>
        <v>0</v>
      </c>
      <c r="MCQ207" s="10">
        <f>varoventtiili_koestus_kuva.description</f>
        <v>0</v>
      </c>
      <c r="MCR207" s="10">
        <f>varoventtiili_koestus_kuva.description</f>
        <v>0</v>
      </c>
      <c r="MCS207" s="10">
        <f>varoventtiili_koestus_kuva.description</f>
        <v>0</v>
      </c>
      <c r="MCT207" s="10">
        <f>varoventtiili_koestus_kuva.description</f>
        <v>0</v>
      </c>
      <c r="MCU207" s="10">
        <f>varoventtiili_koestus_kuva.description</f>
        <v>0</v>
      </c>
      <c r="MCV207" s="10">
        <f>varoventtiili_koestus_kuva.description</f>
        <v>0</v>
      </c>
      <c r="MCW207" s="10">
        <f>varoventtiili_koestus_kuva.description</f>
        <v>0</v>
      </c>
      <c r="MCX207" s="10">
        <f>varoventtiili_koestus_kuva.description</f>
        <v>0</v>
      </c>
      <c r="MCY207" s="10">
        <f>varoventtiili_koestus_kuva.description</f>
        <v>0</v>
      </c>
      <c r="MCZ207" s="10">
        <f>varoventtiili_koestus_kuva.description</f>
        <v>0</v>
      </c>
      <c r="MDA207" s="10">
        <f>varoventtiili_koestus_kuva.description</f>
        <v>0</v>
      </c>
      <c r="MDB207" s="10">
        <f>varoventtiili_koestus_kuva.description</f>
        <v>0</v>
      </c>
      <c r="MDC207" s="10">
        <f>varoventtiili_koestus_kuva.description</f>
        <v>0</v>
      </c>
      <c r="MDD207" s="10">
        <f>varoventtiili_koestus_kuva.description</f>
        <v>0</v>
      </c>
      <c r="MDE207" s="10">
        <f>varoventtiili_koestus_kuva.description</f>
        <v>0</v>
      </c>
      <c r="MDF207" s="10">
        <f>varoventtiili_koestus_kuva.description</f>
        <v>0</v>
      </c>
      <c r="MDG207" s="10">
        <f>varoventtiili_koestus_kuva.description</f>
        <v>0</v>
      </c>
      <c r="MDH207" s="10">
        <f>varoventtiili_koestus_kuva.description</f>
        <v>0</v>
      </c>
      <c r="MDI207" s="10">
        <f>varoventtiili_koestus_kuva.description</f>
        <v>0</v>
      </c>
      <c r="MDJ207" s="10">
        <f>varoventtiili_koestus_kuva.description</f>
        <v>0</v>
      </c>
      <c r="MDK207" s="10">
        <f>varoventtiili_koestus_kuva.description</f>
        <v>0</v>
      </c>
      <c r="MDL207" s="10">
        <f>varoventtiili_koestus_kuva.description</f>
        <v>0</v>
      </c>
      <c r="MDM207" s="10">
        <f>varoventtiili_koestus_kuva.description</f>
        <v>0</v>
      </c>
      <c r="MDN207" s="10">
        <f>varoventtiili_koestus_kuva.description</f>
        <v>0</v>
      </c>
      <c r="MDO207" s="10">
        <f>varoventtiili_koestus_kuva.description</f>
        <v>0</v>
      </c>
      <c r="MDP207" s="10">
        <f>varoventtiili_koestus_kuva.description</f>
        <v>0</v>
      </c>
      <c r="MDQ207" s="10">
        <f>varoventtiili_koestus_kuva.description</f>
        <v>0</v>
      </c>
      <c r="MDR207" s="10">
        <f>varoventtiili_koestus_kuva.description</f>
        <v>0</v>
      </c>
      <c r="MDS207" s="10">
        <f>varoventtiili_koestus_kuva.description</f>
        <v>0</v>
      </c>
      <c r="MDT207" s="10">
        <f>varoventtiili_koestus_kuva.description</f>
        <v>0</v>
      </c>
      <c r="MDU207" s="10">
        <f>varoventtiili_koestus_kuva.description</f>
        <v>0</v>
      </c>
      <c r="MDV207" s="10">
        <f>varoventtiili_koestus_kuva.description</f>
        <v>0</v>
      </c>
      <c r="MDW207" s="10">
        <f>varoventtiili_koestus_kuva.description</f>
        <v>0</v>
      </c>
      <c r="MDX207" s="10">
        <f>varoventtiili_koestus_kuva.description</f>
        <v>0</v>
      </c>
      <c r="MDY207" s="10">
        <f>varoventtiili_koestus_kuva.description</f>
        <v>0</v>
      </c>
      <c r="MDZ207" s="10">
        <f>varoventtiili_koestus_kuva.description</f>
        <v>0</v>
      </c>
      <c r="MEA207" s="10">
        <f>varoventtiili_koestus_kuva.description</f>
        <v>0</v>
      </c>
      <c r="MEB207" s="10">
        <f>varoventtiili_koestus_kuva.description</f>
        <v>0</v>
      </c>
      <c r="MEC207" s="10">
        <f>varoventtiili_koestus_kuva.description</f>
        <v>0</v>
      </c>
      <c r="MED207" s="10">
        <f>varoventtiili_koestus_kuva.description</f>
        <v>0</v>
      </c>
      <c r="MEE207" s="10">
        <f>varoventtiili_koestus_kuva.description</f>
        <v>0</v>
      </c>
      <c r="MEF207" s="10">
        <f>varoventtiili_koestus_kuva.description</f>
        <v>0</v>
      </c>
      <c r="MEG207" s="10">
        <f>varoventtiili_koestus_kuva.description</f>
        <v>0</v>
      </c>
      <c r="MEH207" s="10">
        <f>varoventtiili_koestus_kuva.description</f>
        <v>0</v>
      </c>
      <c r="MEI207" s="10">
        <f>varoventtiili_koestus_kuva.description</f>
        <v>0</v>
      </c>
      <c r="MEJ207" s="10">
        <f>varoventtiili_koestus_kuva.description</f>
        <v>0</v>
      </c>
      <c r="MEK207" s="10">
        <f>varoventtiili_koestus_kuva.description</f>
        <v>0</v>
      </c>
      <c r="MEL207" s="10">
        <f>varoventtiili_koestus_kuva.description</f>
        <v>0</v>
      </c>
      <c r="MEM207" s="10">
        <f>varoventtiili_koestus_kuva.description</f>
        <v>0</v>
      </c>
      <c r="MEN207" s="10">
        <f>varoventtiili_koestus_kuva.description</f>
        <v>0</v>
      </c>
      <c r="MEO207" s="10">
        <f>varoventtiili_koestus_kuva.description</f>
        <v>0</v>
      </c>
      <c r="MEP207" s="10">
        <f>varoventtiili_koestus_kuva.description</f>
        <v>0</v>
      </c>
      <c r="MEQ207" s="10">
        <f>varoventtiili_koestus_kuva.description</f>
        <v>0</v>
      </c>
      <c r="MER207" s="10">
        <f>varoventtiili_koestus_kuva.description</f>
        <v>0</v>
      </c>
      <c r="MES207" s="10">
        <f>varoventtiili_koestus_kuva.description</f>
        <v>0</v>
      </c>
      <c r="MET207" s="10">
        <f>varoventtiili_koestus_kuva.description</f>
        <v>0</v>
      </c>
      <c r="MEU207" s="10">
        <f>varoventtiili_koestus_kuva.description</f>
        <v>0</v>
      </c>
      <c r="MEV207" s="10">
        <f>varoventtiili_koestus_kuva.description</f>
        <v>0</v>
      </c>
      <c r="MEW207" s="10">
        <f>varoventtiili_koestus_kuva.description</f>
        <v>0</v>
      </c>
      <c r="MEX207" s="10">
        <f>varoventtiili_koestus_kuva.description</f>
        <v>0</v>
      </c>
      <c r="MEY207" s="10">
        <f>varoventtiili_koestus_kuva.description</f>
        <v>0</v>
      </c>
      <c r="MEZ207" s="10">
        <f>varoventtiili_koestus_kuva.description</f>
        <v>0</v>
      </c>
      <c r="MFA207" s="10">
        <f>varoventtiili_koestus_kuva.description</f>
        <v>0</v>
      </c>
      <c r="MFB207" s="10">
        <f>varoventtiili_koestus_kuva.description</f>
        <v>0</v>
      </c>
      <c r="MFC207" s="10">
        <f>varoventtiili_koestus_kuva.description</f>
        <v>0</v>
      </c>
      <c r="MFD207" s="10">
        <f>varoventtiili_koestus_kuva.description</f>
        <v>0</v>
      </c>
      <c r="MFE207" s="10">
        <f>varoventtiili_koestus_kuva.description</f>
        <v>0</v>
      </c>
      <c r="MFF207" s="10">
        <f>varoventtiili_koestus_kuva.description</f>
        <v>0</v>
      </c>
      <c r="MFG207" s="10">
        <f>varoventtiili_koestus_kuva.description</f>
        <v>0</v>
      </c>
      <c r="MFH207" s="10">
        <f>varoventtiili_koestus_kuva.description</f>
        <v>0</v>
      </c>
      <c r="MFI207" s="10">
        <f>varoventtiili_koestus_kuva.description</f>
        <v>0</v>
      </c>
      <c r="MFJ207" s="10">
        <f>varoventtiili_koestus_kuva.description</f>
        <v>0</v>
      </c>
      <c r="MFK207" s="10">
        <f>varoventtiili_koestus_kuva.description</f>
        <v>0</v>
      </c>
      <c r="MFL207" s="10">
        <f>varoventtiili_koestus_kuva.description</f>
        <v>0</v>
      </c>
      <c r="MFM207" s="10">
        <f>varoventtiili_koestus_kuva.description</f>
        <v>0</v>
      </c>
      <c r="MFN207" s="10">
        <f>varoventtiili_koestus_kuva.description</f>
        <v>0</v>
      </c>
      <c r="MFO207" s="10">
        <f>varoventtiili_koestus_kuva.description</f>
        <v>0</v>
      </c>
      <c r="MFP207" s="10">
        <f>varoventtiili_koestus_kuva.description</f>
        <v>0</v>
      </c>
      <c r="MFQ207" s="10">
        <f>varoventtiili_koestus_kuva.description</f>
        <v>0</v>
      </c>
      <c r="MFR207" s="10">
        <f>varoventtiili_koestus_kuva.description</f>
        <v>0</v>
      </c>
      <c r="MFS207" s="10">
        <f>varoventtiili_koestus_kuva.description</f>
        <v>0</v>
      </c>
      <c r="MFT207" s="10">
        <f>varoventtiili_koestus_kuva.description</f>
        <v>0</v>
      </c>
      <c r="MFU207" s="10">
        <f>varoventtiili_koestus_kuva.description</f>
        <v>0</v>
      </c>
      <c r="MFV207" s="10">
        <f>varoventtiili_koestus_kuva.description</f>
        <v>0</v>
      </c>
      <c r="MFW207" s="10">
        <f>varoventtiili_koestus_kuva.description</f>
        <v>0</v>
      </c>
      <c r="MFX207" s="10">
        <f>varoventtiili_koestus_kuva.description</f>
        <v>0</v>
      </c>
      <c r="MFY207" s="10">
        <f>varoventtiili_koestus_kuva.description</f>
        <v>0</v>
      </c>
      <c r="MFZ207" s="10">
        <f>varoventtiili_koestus_kuva.description</f>
        <v>0</v>
      </c>
      <c r="MGA207" s="10">
        <f>varoventtiili_koestus_kuva.description</f>
        <v>0</v>
      </c>
      <c r="MGB207" s="10">
        <f>varoventtiili_koestus_kuva.description</f>
        <v>0</v>
      </c>
      <c r="MGC207" s="10">
        <f>varoventtiili_koestus_kuva.description</f>
        <v>0</v>
      </c>
      <c r="MGD207" s="10">
        <f>varoventtiili_koestus_kuva.description</f>
        <v>0</v>
      </c>
      <c r="MGE207" s="10">
        <f>varoventtiili_koestus_kuva.description</f>
        <v>0</v>
      </c>
      <c r="MGF207" s="10">
        <f>varoventtiili_koestus_kuva.description</f>
        <v>0</v>
      </c>
      <c r="MGG207" s="10">
        <f>varoventtiili_koestus_kuva.description</f>
        <v>0</v>
      </c>
      <c r="MGH207" s="10">
        <f>varoventtiili_koestus_kuva.description</f>
        <v>0</v>
      </c>
      <c r="MGI207" s="10">
        <f>varoventtiili_koestus_kuva.description</f>
        <v>0</v>
      </c>
      <c r="MGJ207" s="10">
        <f>varoventtiili_koestus_kuva.description</f>
        <v>0</v>
      </c>
      <c r="MGK207" s="10">
        <f>varoventtiili_koestus_kuva.description</f>
        <v>0</v>
      </c>
      <c r="MGL207" s="10">
        <f>varoventtiili_koestus_kuva.description</f>
        <v>0</v>
      </c>
      <c r="MGM207" s="10">
        <f>varoventtiili_koestus_kuva.description</f>
        <v>0</v>
      </c>
      <c r="MGN207" s="10">
        <f>varoventtiili_koestus_kuva.description</f>
        <v>0</v>
      </c>
      <c r="MGO207" s="10">
        <f>varoventtiili_koestus_kuva.description</f>
        <v>0</v>
      </c>
      <c r="MGP207" s="10">
        <f>varoventtiili_koestus_kuva.description</f>
        <v>0</v>
      </c>
      <c r="MGQ207" s="10">
        <f>varoventtiili_koestus_kuva.description</f>
        <v>0</v>
      </c>
      <c r="MGR207" s="10">
        <f>varoventtiili_koestus_kuva.description</f>
        <v>0</v>
      </c>
      <c r="MGS207" s="10">
        <f>varoventtiili_koestus_kuva.description</f>
        <v>0</v>
      </c>
      <c r="MGT207" s="10">
        <f>varoventtiili_koestus_kuva.description</f>
        <v>0</v>
      </c>
      <c r="MGU207" s="10">
        <f>varoventtiili_koestus_kuva.description</f>
        <v>0</v>
      </c>
      <c r="MGV207" s="10">
        <f>varoventtiili_koestus_kuva.description</f>
        <v>0</v>
      </c>
      <c r="MGW207" s="10">
        <f>varoventtiili_koestus_kuva.description</f>
        <v>0</v>
      </c>
      <c r="MGX207" s="10">
        <f>varoventtiili_koestus_kuva.description</f>
        <v>0</v>
      </c>
      <c r="MGY207" s="10">
        <f>varoventtiili_koestus_kuva.description</f>
        <v>0</v>
      </c>
      <c r="MGZ207" s="10">
        <f>varoventtiili_koestus_kuva.description</f>
        <v>0</v>
      </c>
      <c r="MHA207" s="10">
        <f>varoventtiili_koestus_kuva.description</f>
        <v>0</v>
      </c>
      <c r="MHB207" s="10">
        <f>varoventtiili_koestus_kuva.description</f>
        <v>0</v>
      </c>
      <c r="MHC207" s="10">
        <f>varoventtiili_koestus_kuva.description</f>
        <v>0</v>
      </c>
      <c r="MHD207" s="10">
        <f>varoventtiili_koestus_kuva.description</f>
        <v>0</v>
      </c>
      <c r="MHE207" s="10">
        <f>varoventtiili_koestus_kuva.description</f>
        <v>0</v>
      </c>
      <c r="MHF207" s="10">
        <f>varoventtiili_koestus_kuva.description</f>
        <v>0</v>
      </c>
      <c r="MHG207" s="10">
        <f>varoventtiili_koestus_kuva.description</f>
        <v>0</v>
      </c>
      <c r="MHH207" s="10">
        <f>varoventtiili_koestus_kuva.description</f>
        <v>0</v>
      </c>
      <c r="MHI207" s="10">
        <f>varoventtiili_koestus_kuva.description</f>
        <v>0</v>
      </c>
      <c r="MHJ207" s="10">
        <f>varoventtiili_koestus_kuva.description</f>
        <v>0</v>
      </c>
      <c r="MHK207" s="10">
        <f>varoventtiili_koestus_kuva.description</f>
        <v>0</v>
      </c>
      <c r="MHL207" s="10">
        <f>varoventtiili_koestus_kuva.description</f>
        <v>0</v>
      </c>
      <c r="MHM207" s="10">
        <f>varoventtiili_koestus_kuva.description</f>
        <v>0</v>
      </c>
      <c r="MHN207" s="10">
        <f>varoventtiili_koestus_kuva.description</f>
        <v>0</v>
      </c>
      <c r="MHO207" s="10">
        <f>varoventtiili_koestus_kuva.description</f>
        <v>0</v>
      </c>
      <c r="MHP207" s="10">
        <f>varoventtiili_koestus_kuva.description</f>
        <v>0</v>
      </c>
      <c r="MHQ207" s="10">
        <f>varoventtiili_koestus_kuva.description</f>
        <v>0</v>
      </c>
      <c r="MHR207" s="10">
        <f>varoventtiili_koestus_kuva.description</f>
        <v>0</v>
      </c>
      <c r="MHS207" s="10">
        <f>varoventtiili_koestus_kuva.description</f>
        <v>0</v>
      </c>
      <c r="MHT207" s="10">
        <f>varoventtiili_koestus_kuva.description</f>
        <v>0</v>
      </c>
      <c r="MHU207" s="10">
        <f>varoventtiili_koestus_kuva.description</f>
        <v>0</v>
      </c>
      <c r="MHV207" s="10">
        <f>varoventtiili_koestus_kuva.description</f>
        <v>0</v>
      </c>
      <c r="MHW207" s="10">
        <f>varoventtiili_koestus_kuva.description</f>
        <v>0</v>
      </c>
      <c r="MHX207" s="10">
        <f>varoventtiili_koestus_kuva.description</f>
        <v>0</v>
      </c>
      <c r="MHY207" s="10">
        <f>varoventtiili_koestus_kuva.description</f>
        <v>0</v>
      </c>
      <c r="MHZ207" s="10">
        <f>varoventtiili_koestus_kuva.description</f>
        <v>0</v>
      </c>
      <c r="MIA207" s="10">
        <f>varoventtiili_koestus_kuva.description</f>
        <v>0</v>
      </c>
      <c r="MIB207" s="10">
        <f>varoventtiili_koestus_kuva.description</f>
        <v>0</v>
      </c>
      <c r="MIC207" s="10">
        <f>varoventtiili_koestus_kuva.description</f>
        <v>0</v>
      </c>
      <c r="MID207" s="10">
        <f>varoventtiili_koestus_kuva.description</f>
        <v>0</v>
      </c>
      <c r="MIE207" s="10">
        <f>varoventtiili_koestus_kuva.description</f>
        <v>0</v>
      </c>
      <c r="MIF207" s="10">
        <f>varoventtiili_koestus_kuva.description</f>
        <v>0</v>
      </c>
      <c r="MIG207" s="10">
        <f>varoventtiili_koestus_kuva.description</f>
        <v>0</v>
      </c>
      <c r="MIH207" s="10">
        <f>varoventtiili_koestus_kuva.description</f>
        <v>0</v>
      </c>
      <c r="MII207" s="10">
        <f>varoventtiili_koestus_kuva.description</f>
        <v>0</v>
      </c>
      <c r="MIJ207" s="10">
        <f>varoventtiili_koestus_kuva.description</f>
        <v>0</v>
      </c>
      <c r="MIK207" s="10">
        <f>varoventtiili_koestus_kuva.description</f>
        <v>0</v>
      </c>
      <c r="MIL207" s="10">
        <f>varoventtiili_koestus_kuva.description</f>
        <v>0</v>
      </c>
      <c r="MIM207" s="10">
        <f>varoventtiili_koestus_kuva.description</f>
        <v>0</v>
      </c>
      <c r="MIN207" s="10">
        <f>varoventtiili_koestus_kuva.description</f>
        <v>0</v>
      </c>
      <c r="MIO207" s="10">
        <f>varoventtiili_koestus_kuva.description</f>
        <v>0</v>
      </c>
      <c r="MIP207" s="10">
        <f>varoventtiili_koestus_kuva.description</f>
        <v>0</v>
      </c>
      <c r="MIQ207" s="10">
        <f>varoventtiili_koestus_kuva.description</f>
        <v>0</v>
      </c>
      <c r="MIR207" s="10">
        <f>varoventtiili_koestus_kuva.description</f>
        <v>0</v>
      </c>
      <c r="MIS207" s="10">
        <f>varoventtiili_koestus_kuva.description</f>
        <v>0</v>
      </c>
      <c r="MIT207" s="10">
        <f>varoventtiili_koestus_kuva.description</f>
        <v>0</v>
      </c>
      <c r="MIU207" s="10">
        <f>varoventtiili_koestus_kuva.description</f>
        <v>0</v>
      </c>
      <c r="MIV207" s="10">
        <f>varoventtiili_koestus_kuva.description</f>
        <v>0</v>
      </c>
      <c r="MIW207" s="10">
        <f>varoventtiili_koestus_kuva.description</f>
        <v>0</v>
      </c>
      <c r="MIX207" s="10">
        <f>varoventtiili_koestus_kuva.description</f>
        <v>0</v>
      </c>
      <c r="MIY207" s="10">
        <f>varoventtiili_koestus_kuva.description</f>
        <v>0</v>
      </c>
      <c r="MIZ207" s="10">
        <f>varoventtiili_koestus_kuva.description</f>
        <v>0</v>
      </c>
      <c r="MJA207" s="10">
        <f>varoventtiili_koestus_kuva.description</f>
        <v>0</v>
      </c>
      <c r="MJB207" s="10">
        <f>varoventtiili_koestus_kuva.description</f>
        <v>0</v>
      </c>
      <c r="MJC207" s="10">
        <f>varoventtiili_koestus_kuva.description</f>
        <v>0</v>
      </c>
      <c r="MJD207" s="10">
        <f>varoventtiili_koestus_kuva.description</f>
        <v>0</v>
      </c>
      <c r="MJE207" s="10">
        <f>varoventtiili_koestus_kuva.description</f>
        <v>0</v>
      </c>
      <c r="MJF207" s="10">
        <f>varoventtiili_koestus_kuva.description</f>
        <v>0</v>
      </c>
      <c r="MJG207" s="10">
        <f>varoventtiili_koestus_kuva.description</f>
        <v>0</v>
      </c>
      <c r="MJH207" s="10">
        <f>varoventtiili_koestus_kuva.description</f>
        <v>0</v>
      </c>
      <c r="MJI207" s="10">
        <f>varoventtiili_koestus_kuva.description</f>
        <v>0</v>
      </c>
      <c r="MJJ207" s="10">
        <f>varoventtiili_koestus_kuva.description</f>
        <v>0</v>
      </c>
      <c r="MJK207" s="10">
        <f>varoventtiili_koestus_kuva.description</f>
        <v>0</v>
      </c>
      <c r="MJL207" s="10">
        <f>varoventtiili_koestus_kuva.description</f>
        <v>0</v>
      </c>
      <c r="MJM207" s="10">
        <f>varoventtiili_koestus_kuva.description</f>
        <v>0</v>
      </c>
      <c r="MJN207" s="10">
        <f>varoventtiili_koestus_kuva.description</f>
        <v>0</v>
      </c>
      <c r="MJO207" s="10">
        <f>varoventtiili_koestus_kuva.description</f>
        <v>0</v>
      </c>
      <c r="MJP207" s="10">
        <f>varoventtiili_koestus_kuva.description</f>
        <v>0</v>
      </c>
      <c r="MJQ207" s="10">
        <f>varoventtiili_koestus_kuva.description</f>
        <v>0</v>
      </c>
      <c r="MJR207" s="10">
        <f>varoventtiili_koestus_kuva.description</f>
        <v>0</v>
      </c>
      <c r="MJS207" s="10">
        <f>varoventtiili_koestus_kuva.description</f>
        <v>0</v>
      </c>
      <c r="MJT207" s="10">
        <f>varoventtiili_koestus_kuva.description</f>
        <v>0</v>
      </c>
      <c r="MJU207" s="10">
        <f>varoventtiili_koestus_kuva.description</f>
        <v>0</v>
      </c>
      <c r="MJV207" s="10">
        <f>varoventtiili_koestus_kuva.description</f>
        <v>0</v>
      </c>
      <c r="MJW207" s="10">
        <f>varoventtiili_koestus_kuva.description</f>
        <v>0</v>
      </c>
      <c r="MJX207" s="10">
        <f>varoventtiili_koestus_kuva.description</f>
        <v>0</v>
      </c>
      <c r="MJY207" s="10">
        <f>varoventtiili_koestus_kuva.description</f>
        <v>0</v>
      </c>
      <c r="MJZ207" s="10">
        <f>varoventtiili_koestus_kuva.description</f>
        <v>0</v>
      </c>
      <c r="MKA207" s="10">
        <f>varoventtiili_koestus_kuva.description</f>
        <v>0</v>
      </c>
      <c r="MKB207" s="10">
        <f>varoventtiili_koestus_kuva.description</f>
        <v>0</v>
      </c>
      <c r="MKC207" s="10">
        <f>varoventtiili_koestus_kuva.description</f>
        <v>0</v>
      </c>
      <c r="MKD207" s="10">
        <f>varoventtiili_koestus_kuva.description</f>
        <v>0</v>
      </c>
      <c r="MKE207" s="10">
        <f>varoventtiili_koestus_kuva.description</f>
        <v>0</v>
      </c>
      <c r="MKF207" s="10">
        <f>varoventtiili_koestus_kuva.description</f>
        <v>0</v>
      </c>
      <c r="MKG207" s="10">
        <f>varoventtiili_koestus_kuva.description</f>
        <v>0</v>
      </c>
      <c r="MKH207" s="10">
        <f>varoventtiili_koestus_kuva.description</f>
        <v>0</v>
      </c>
      <c r="MKI207" s="10">
        <f>varoventtiili_koestus_kuva.description</f>
        <v>0</v>
      </c>
      <c r="MKJ207" s="10">
        <f>varoventtiili_koestus_kuva.description</f>
        <v>0</v>
      </c>
      <c r="MKK207" s="10">
        <f>varoventtiili_koestus_kuva.description</f>
        <v>0</v>
      </c>
      <c r="MKL207" s="10">
        <f>varoventtiili_koestus_kuva.description</f>
        <v>0</v>
      </c>
      <c r="MKM207" s="10">
        <f>varoventtiili_koestus_kuva.description</f>
        <v>0</v>
      </c>
      <c r="MKN207" s="10">
        <f>varoventtiili_koestus_kuva.description</f>
        <v>0</v>
      </c>
      <c r="MKO207" s="10">
        <f>varoventtiili_koestus_kuva.description</f>
        <v>0</v>
      </c>
      <c r="MKP207" s="10">
        <f>varoventtiili_koestus_kuva.description</f>
        <v>0</v>
      </c>
      <c r="MKQ207" s="10">
        <f>varoventtiili_koestus_kuva.description</f>
        <v>0</v>
      </c>
      <c r="MKR207" s="10">
        <f>varoventtiili_koestus_kuva.description</f>
        <v>0</v>
      </c>
      <c r="MKS207" s="10">
        <f>varoventtiili_koestus_kuva.description</f>
        <v>0</v>
      </c>
      <c r="MKT207" s="10">
        <f>varoventtiili_koestus_kuva.description</f>
        <v>0</v>
      </c>
      <c r="MKU207" s="10">
        <f>varoventtiili_koestus_kuva.description</f>
        <v>0</v>
      </c>
      <c r="MKV207" s="10">
        <f>varoventtiili_koestus_kuva.description</f>
        <v>0</v>
      </c>
      <c r="MKW207" s="10">
        <f>varoventtiili_koestus_kuva.description</f>
        <v>0</v>
      </c>
      <c r="MKX207" s="10">
        <f>varoventtiili_koestus_kuva.description</f>
        <v>0</v>
      </c>
      <c r="MKY207" s="10">
        <f>varoventtiili_koestus_kuva.description</f>
        <v>0</v>
      </c>
      <c r="MKZ207" s="10">
        <f>varoventtiili_koestus_kuva.description</f>
        <v>0</v>
      </c>
      <c r="MLA207" s="10">
        <f>varoventtiili_koestus_kuva.description</f>
        <v>0</v>
      </c>
      <c r="MLB207" s="10">
        <f>varoventtiili_koestus_kuva.description</f>
        <v>0</v>
      </c>
      <c r="MLC207" s="10">
        <f>varoventtiili_koestus_kuva.description</f>
        <v>0</v>
      </c>
      <c r="MLD207" s="10">
        <f>varoventtiili_koestus_kuva.description</f>
        <v>0</v>
      </c>
      <c r="MLE207" s="10">
        <f>varoventtiili_koestus_kuva.description</f>
        <v>0</v>
      </c>
      <c r="MLF207" s="10">
        <f>varoventtiili_koestus_kuva.description</f>
        <v>0</v>
      </c>
      <c r="MLG207" s="10">
        <f>varoventtiili_koestus_kuva.description</f>
        <v>0</v>
      </c>
      <c r="MLH207" s="10">
        <f>varoventtiili_koestus_kuva.description</f>
        <v>0</v>
      </c>
      <c r="MLI207" s="10">
        <f>varoventtiili_koestus_kuva.description</f>
        <v>0</v>
      </c>
      <c r="MLJ207" s="10">
        <f>varoventtiili_koestus_kuva.description</f>
        <v>0</v>
      </c>
      <c r="MLK207" s="10">
        <f>varoventtiili_koestus_kuva.description</f>
        <v>0</v>
      </c>
      <c r="MLL207" s="10">
        <f>varoventtiili_koestus_kuva.description</f>
        <v>0</v>
      </c>
      <c r="MLM207" s="10">
        <f>varoventtiili_koestus_kuva.description</f>
        <v>0</v>
      </c>
      <c r="MLN207" s="10">
        <f>varoventtiili_koestus_kuva.description</f>
        <v>0</v>
      </c>
      <c r="MLO207" s="10">
        <f>varoventtiili_koestus_kuva.description</f>
        <v>0</v>
      </c>
      <c r="MLP207" s="10">
        <f>varoventtiili_koestus_kuva.description</f>
        <v>0</v>
      </c>
      <c r="MLQ207" s="10">
        <f>varoventtiili_koestus_kuva.description</f>
        <v>0</v>
      </c>
      <c r="MLR207" s="10">
        <f>varoventtiili_koestus_kuva.description</f>
        <v>0</v>
      </c>
      <c r="MLS207" s="10">
        <f>varoventtiili_koestus_kuva.description</f>
        <v>0</v>
      </c>
      <c r="MLT207" s="10">
        <f>varoventtiili_koestus_kuva.description</f>
        <v>0</v>
      </c>
      <c r="MLU207" s="10">
        <f>varoventtiili_koestus_kuva.description</f>
        <v>0</v>
      </c>
      <c r="MLV207" s="10">
        <f>varoventtiili_koestus_kuva.description</f>
        <v>0</v>
      </c>
      <c r="MLW207" s="10">
        <f>varoventtiili_koestus_kuva.description</f>
        <v>0</v>
      </c>
      <c r="MLX207" s="10">
        <f>varoventtiili_koestus_kuva.description</f>
        <v>0</v>
      </c>
      <c r="MLY207" s="10">
        <f>varoventtiili_koestus_kuva.description</f>
        <v>0</v>
      </c>
      <c r="MLZ207" s="10">
        <f>varoventtiili_koestus_kuva.description</f>
        <v>0</v>
      </c>
      <c r="MMA207" s="10">
        <f>varoventtiili_koestus_kuva.description</f>
        <v>0</v>
      </c>
      <c r="MMB207" s="10">
        <f>varoventtiili_koestus_kuva.description</f>
        <v>0</v>
      </c>
      <c r="MMC207" s="10">
        <f>varoventtiili_koestus_kuva.description</f>
        <v>0</v>
      </c>
      <c r="MMD207" s="10">
        <f>varoventtiili_koestus_kuva.description</f>
        <v>0</v>
      </c>
      <c r="MME207" s="10">
        <f>varoventtiili_koestus_kuva.description</f>
        <v>0</v>
      </c>
      <c r="MMF207" s="10">
        <f>varoventtiili_koestus_kuva.description</f>
        <v>0</v>
      </c>
      <c r="MMG207" s="10">
        <f>varoventtiili_koestus_kuva.description</f>
        <v>0</v>
      </c>
      <c r="MMH207" s="10">
        <f>varoventtiili_koestus_kuva.description</f>
        <v>0</v>
      </c>
      <c r="MMI207" s="10">
        <f>varoventtiili_koestus_kuva.description</f>
        <v>0</v>
      </c>
      <c r="MMJ207" s="10">
        <f>varoventtiili_koestus_kuva.description</f>
        <v>0</v>
      </c>
      <c r="MMK207" s="10">
        <f>varoventtiili_koestus_kuva.description</f>
        <v>0</v>
      </c>
      <c r="MML207" s="10">
        <f>varoventtiili_koestus_kuva.description</f>
        <v>0</v>
      </c>
      <c r="MMM207" s="10">
        <f>varoventtiili_koestus_kuva.description</f>
        <v>0</v>
      </c>
      <c r="MMN207" s="10">
        <f>varoventtiili_koestus_kuva.description</f>
        <v>0</v>
      </c>
      <c r="MMO207" s="10">
        <f>varoventtiili_koestus_kuva.description</f>
        <v>0</v>
      </c>
      <c r="MMP207" s="10">
        <f>varoventtiili_koestus_kuva.description</f>
        <v>0</v>
      </c>
      <c r="MMQ207" s="10">
        <f>varoventtiili_koestus_kuva.description</f>
        <v>0</v>
      </c>
      <c r="MMR207" s="10">
        <f>varoventtiili_koestus_kuva.description</f>
        <v>0</v>
      </c>
      <c r="MMS207" s="10">
        <f>varoventtiili_koestus_kuva.description</f>
        <v>0</v>
      </c>
      <c r="MMT207" s="10">
        <f>varoventtiili_koestus_kuva.description</f>
        <v>0</v>
      </c>
      <c r="MMU207" s="10">
        <f>varoventtiili_koestus_kuva.description</f>
        <v>0</v>
      </c>
      <c r="MMV207" s="10">
        <f>varoventtiili_koestus_kuva.description</f>
        <v>0</v>
      </c>
      <c r="MMW207" s="10">
        <f>varoventtiili_koestus_kuva.description</f>
        <v>0</v>
      </c>
      <c r="MMX207" s="10">
        <f>varoventtiili_koestus_kuva.description</f>
        <v>0</v>
      </c>
      <c r="MMY207" s="10">
        <f>varoventtiili_koestus_kuva.description</f>
        <v>0</v>
      </c>
      <c r="MMZ207" s="10">
        <f>varoventtiili_koestus_kuva.description</f>
        <v>0</v>
      </c>
      <c r="MNA207" s="10">
        <f>varoventtiili_koestus_kuva.description</f>
        <v>0</v>
      </c>
      <c r="MNB207" s="10">
        <f>varoventtiili_koestus_kuva.description</f>
        <v>0</v>
      </c>
      <c r="MNC207" s="10">
        <f>varoventtiili_koestus_kuva.description</f>
        <v>0</v>
      </c>
      <c r="MND207" s="10">
        <f>varoventtiili_koestus_kuva.description</f>
        <v>0</v>
      </c>
      <c r="MNE207" s="10">
        <f>varoventtiili_koestus_kuva.description</f>
        <v>0</v>
      </c>
      <c r="MNF207" s="10">
        <f>varoventtiili_koestus_kuva.description</f>
        <v>0</v>
      </c>
      <c r="MNG207" s="10">
        <f>varoventtiili_koestus_kuva.description</f>
        <v>0</v>
      </c>
      <c r="MNH207" s="10">
        <f>varoventtiili_koestus_kuva.description</f>
        <v>0</v>
      </c>
      <c r="MNI207" s="10">
        <f>varoventtiili_koestus_kuva.description</f>
        <v>0</v>
      </c>
      <c r="MNJ207" s="10">
        <f>varoventtiili_koestus_kuva.description</f>
        <v>0</v>
      </c>
      <c r="MNK207" s="10">
        <f>varoventtiili_koestus_kuva.description</f>
        <v>0</v>
      </c>
      <c r="MNL207" s="10">
        <f>varoventtiili_koestus_kuva.description</f>
        <v>0</v>
      </c>
      <c r="MNM207" s="10">
        <f>varoventtiili_koestus_kuva.description</f>
        <v>0</v>
      </c>
      <c r="MNN207" s="10">
        <f>varoventtiili_koestus_kuva.description</f>
        <v>0</v>
      </c>
      <c r="MNO207" s="10">
        <f>varoventtiili_koestus_kuva.description</f>
        <v>0</v>
      </c>
      <c r="MNP207" s="10">
        <f>varoventtiili_koestus_kuva.description</f>
        <v>0</v>
      </c>
      <c r="MNQ207" s="10">
        <f>varoventtiili_koestus_kuva.description</f>
        <v>0</v>
      </c>
      <c r="MNR207" s="10">
        <f>varoventtiili_koestus_kuva.description</f>
        <v>0</v>
      </c>
      <c r="MNS207" s="10">
        <f>varoventtiili_koestus_kuva.description</f>
        <v>0</v>
      </c>
      <c r="MNT207" s="10">
        <f>varoventtiili_koestus_kuva.description</f>
        <v>0</v>
      </c>
      <c r="MNU207" s="10">
        <f>varoventtiili_koestus_kuva.description</f>
        <v>0</v>
      </c>
      <c r="MNV207" s="10">
        <f>varoventtiili_koestus_kuva.description</f>
        <v>0</v>
      </c>
      <c r="MNW207" s="10">
        <f>varoventtiili_koestus_kuva.description</f>
        <v>0</v>
      </c>
      <c r="MNX207" s="10">
        <f>varoventtiili_koestus_kuva.description</f>
        <v>0</v>
      </c>
      <c r="MNY207" s="10">
        <f>varoventtiili_koestus_kuva.description</f>
        <v>0</v>
      </c>
      <c r="MNZ207" s="10">
        <f>varoventtiili_koestus_kuva.description</f>
        <v>0</v>
      </c>
      <c r="MOA207" s="10">
        <f>varoventtiili_koestus_kuva.description</f>
        <v>0</v>
      </c>
      <c r="MOB207" s="10">
        <f>varoventtiili_koestus_kuva.description</f>
        <v>0</v>
      </c>
      <c r="MOC207" s="10">
        <f>varoventtiili_koestus_kuva.description</f>
        <v>0</v>
      </c>
      <c r="MOD207" s="10">
        <f>varoventtiili_koestus_kuva.description</f>
        <v>0</v>
      </c>
      <c r="MOE207" s="10">
        <f>varoventtiili_koestus_kuva.description</f>
        <v>0</v>
      </c>
      <c r="MOF207" s="10">
        <f>varoventtiili_koestus_kuva.description</f>
        <v>0</v>
      </c>
      <c r="MOG207" s="10">
        <f>varoventtiili_koestus_kuva.description</f>
        <v>0</v>
      </c>
      <c r="MOH207" s="10">
        <f>varoventtiili_koestus_kuva.description</f>
        <v>0</v>
      </c>
      <c r="MOI207" s="10">
        <f>varoventtiili_koestus_kuva.description</f>
        <v>0</v>
      </c>
      <c r="MOJ207" s="10">
        <f>varoventtiili_koestus_kuva.description</f>
        <v>0</v>
      </c>
      <c r="MOK207" s="10">
        <f>varoventtiili_koestus_kuva.description</f>
        <v>0</v>
      </c>
      <c r="MOL207" s="10">
        <f>varoventtiili_koestus_kuva.description</f>
        <v>0</v>
      </c>
      <c r="MOM207" s="10">
        <f>varoventtiili_koestus_kuva.description</f>
        <v>0</v>
      </c>
      <c r="MON207" s="10">
        <f>varoventtiili_koestus_kuva.description</f>
        <v>0</v>
      </c>
      <c r="MOO207" s="10">
        <f>varoventtiili_koestus_kuva.description</f>
        <v>0</v>
      </c>
      <c r="MOP207" s="10">
        <f>varoventtiili_koestus_kuva.description</f>
        <v>0</v>
      </c>
      <c r="MOQ207" s="10">
        <f>varoventtiili_koestus_kuva.description</f>
        <v>0</v>
      </c>
      <c r="MOR207" s="10">
        <f>varoventtiili_koestus_kuva.description</f>
        <v>0</v>
      </c>
      <c r="MOS207" s="10">
        <f>varoventtiili_koestus_kuva.description</f>
        <v>0</v>
      </c>
      <c r="MOT207" s="10">
        <f>varoventtiili_koestus_kuva.description</f>
        <v>0</v>
      </c>
      <c r="MOU207" s="10">
        <f>varoventtiili_koestus_kuva.description</f>
        <v>0</v>
      </c>
      <c r="MOV207" s="10">
        <f>varoventtiili_koestus_kuva.description</f>
        <v>0</v>
      </c>
      <c r="MOW207" s="10">
        <f>varoventtiili_koestus_kuva.description</f>
        <v>0</v>
      </c>
      <c r="MOX207" s="10">
        <f>varoventtiili_koestus_kuva.description</f>
        <v>0</v>
      </c>
      <c r="MOY207" s="10">
        <f>varoventtiili_koestus_kuva.description</f>
        <v>0</v>
      </c>
      <c r="MOZ207" s="10">
        <f>varoventtiili_koestus_kuva.description</f>
        <v>0</v>
      </c>
      <c r="MPA207" s="10">
        <f>varoventtiili_koestus_kuva.description</f>
        <v>0</v>
      </c>
      <c r="MPB207" s="10">
        <f>varoventtiili_koestus_kuva.description</f>
        <v>0</v>
      </c>
      <c r="MPC207" s="10">
        <f>varoventtiili_koestus_kuva.description</f>
        <v>0</v>
      </c>
      <c r="MPD207" s="10">
        <f>varoventtiili_koestus_kuva.description</f>
        <v>0</v>
      </c>
      <c r="MPE207" s="10">
        <f>varoventtiili_koestus_kuva.description</f>
        <v>0</v>
      </c>
      <c r="MPF207" s="10">
        <f>varoventtiili_koestus_kuva.description</f>
        <v>0</v>
      </c>
      <c r="MPG207" s="10">
        <f>varoventtiili_koestus_kuva.description</f>
        <v>0</v>
      </c>
      <c r="MPH207" s="10">
        <f>varoventtiili_koestus_kuva.description</f>
        <v>0</v>
      </c>
      <c r="MPI207" s="10">
        <f>varoventtiili_koestus_kuva.description</f>
        <v>0</v>
      </c>
      <c r="MPJ207" s="10">
        <f>varoventtiili_koestus_kuva.description</f>
        <v>0</v>
      </c>
      <c r="MPK207" s="10">
        <f>varoventtiili_koestus_kuva.description</f>
        <v>0</v>
      </c>
      <c r="MPL207" s="10">
        <f>varoventtiili_koestus_kuva.description</f>
        <v>0</v>
      </c>
      <c r="MPM207" s="10">
        <f>varoventtiili_koestus_kuva.description</f>
        <v>0</v>
      </c>
      <c r="MPN207" s="10">
        <f>varoventtiili_koestus_kuva.description</f>
        <v>0</v>
      </c>
      <c r="MPO207" s="10">
        <f>varoventtiili_koestus_kuva.description</f>
        <v>0</v>
      </c>
      <c r="MPP207" s="10">
        <f>varoventtiili_koestus_kuva.description</f>
        <v>0</v>
      </c>
      <c r="MPQ207" s="10">
        <f>varoventtiili_koestus_kuva.description</f>
        <v>0</v>
      </c>
      <c r="MPR207" s="10">
        <f>varoventtiili_koestus_kuva.description</f>
        <v>0</v>
      </c>
      <c r="MPS207" s="10">
        <f>varoventtiili_koestus_kuva.description</f>
        <v>0</v>
      </c>
      <c r="MPT207" s="10">
        <f>varoventtiili_koestus_kuva.description</f>
        <v>0</v>
      </c>
      <c r="MPU207" s="10">
        <f>varoventtiili_koestus_kuva.description</f>
        <v>0</v>
      </c>
      <c r="MPV207" s="10">
        <f>varoventtiili_koestus_kuva.description</f>
        <v>0</v>
      </c>
      <c r="MPW207" s="10">
        <f>varoventtiili_koestus_kuva.description</f>
        <v>0</v>
      </c>
      <c r="MPX207" s="10">
        <f>varoventtiili_koestus_kuva.description</f>
        <v>0</v>
      </c>
      <c r="MPY207" s="10">
        <f>varoventtiili_koestus_kuva.description</f>
        <v>0</v>
      </c>
      <c r="MPZ207" s="10">
        <f>varoventtiili_koestus_kuva.description</f>
        <v>0</v>
      </c>
      <c r="MQA207" s="10">
        <f>varoventtiili_koestus_kuva.description</f>
        <v>0</v>
      </c>
      <c r="MQB207" s="10">
        <f>varoventtiili_koestus_kuva.description</f>
        <v>0</v>
      </c>
      <c r="MQC207" s="10">
        <f>varoventtiili_koestus_kuva.description</f>
        <v>0</v>
      </c>
      <c r="MQD207" s="10">
        <f>varoventtiili_koestus_kuva.description</f>
        <v>0</v>
      </c>
      <c r="MQE207" s="10">
        <f>varoventtiili_koestus_kuva.description</f>
        <v>0</v>
      </c>
      <c r="MQF207" s="10">
        <f>varoventtiili_koestus_kuva.description</f>
        <v>0</v>
      </c>
      <c r="MQG207" s="10">
        <f>varoventtiili_koestus_kuva.description</f>
        <v>0</v>
      </c>
      <c r="MQH207" s="10">
        <f>varoventtiili_koestus_kuva.description</f>
        <v>0</v>
      </c>
      <c r="MQI207" s="10">
        <f>varoventtiili_koestus_kuva.description</f>
        <v>0</v>
      </c>
      <c r="MQJ207" s="10">
        <f>varoventtiili_koestus_kuva.description</f>
        <v>0</v>
      </c>
      <c r="MQK207" s="10">
        <f>varoventtiili_koestus_kuva.description</f>
        <v>0</v>
      </c>
      <c r="MQL207" s="10">
        <f>varoventtiili_koestus_kuva.description</f>
        <v>0</v>
      </c>
      <c r="MQM207" s="10">
        <f>varoventtiili_koestus_kuva.description</f>
        <v>0</v>
      </c>
      <c r="MQN207" s="10">
        <f>varoventtiili_koestus_kuva.description</f>
        <v>0</v>
      </c>
      <c r="MQO207" s="10">
        <f>varoventtiili_koestus_kuva.description</f>
        <v>0</v>
      </c>
      <c r="MQP207" s="10">
        <f>varoventtiili_koestus_kuva.description</f>
        <v>0</v>
      </c>
      <c r="MQQ207" s="10">
        <f>varoventtiili_koestus_kuva.description</f>
        <v>0</v>
      </c>
      <c r="MQR207" s="10">
        <f>varoventtiili_koestus_kuva.description</f>
        <v>0</v>
      </c>
      <c r="MQS207" s="10">
        <f>varoventtiili_koestus_kuva.description</f>
        <v>0</v>
      </c>
      <c r="MQT207" s="10">
        <f>varoventtiili_koestus_kuva.description</f>
        <v>0</v>
      </c>
      <c r="MQU207" s="10">
        <f>varoventtiili_koestus_kuva.description</f>
        <v>0</v>
      </c>
      <c r="MQV207" s="10">
        <f>varoventtiili_koestus_kuva.description</f>
        <v>0</v>
      </c>
      <c r="MQW207" s="10">
        <f>varoventtiili_koestus_kuva.description</f>
        <v>0</v>
      </c>
      <c r="MQX207" s="10">
        <f>varoventtiili_koestus_kuva.description</f>
        <v>0</v>
      </c>
      <c r="MQY207" s="10">
        <f>varoventtiili_koestus_kuva.description</f>
        <v>0</v>
      </c>
      <c r="MQZ207" s="10">
        <f>varoventtiili_koestus_kuva.description</f>
        <v>0</v>
      </c>
      <c r="MRA207" s="10">
        <f>varoventtiili_koestus_kuva.description</f>
        <v>0</v>
      </c>
      <c r="MRB207" s="10">
        <f>varoventtiili_koestus_kuva.description</f>
        <v>0</v>
      </c>
      <c r="MRC207" s="10">
        <f>varoventtiili_koestus_kuva.description</f>
        <v>0</v>
      </c>
      <c r="MRD207" s="10">
        <f>varoventtiili_koestus_kuva.description</f>
        <v>0</v>
      </c>
      <c r="MRE207" s="10">
        <f>varoventtiili_koestus_kuva.description</f>
        <v>0</v>
      </c>
      <c r="MRF207" s="10">
        <f>varoventtiili_koestus_kuva.description</f>
        <v>0</v>
      </c>
      <c r="MRG207" s="10">
        <f>varoventtiili_koestus_kuva.description</f>
        <v>0</v>
      </c>
      <c r="MRH207" s="10">
        <f>varoventtiili_koestus_kuva.description</f>
        <v>0</v>
      </c>
      <c r="MRI207" s="10">
        <f>varoventtiili_koestus_kuva.description</f>
        <v>0</v>
      </c>
      <c r="MRJ207" s="10">
        <f>varoventtiili_koestus_kuva.description</f>
        <v>0</v>
      </c>
      <c r="MRK207" s="10">
        <f>varoventtiili_koestus_kuva.description</f>
        <v>0</v>
      </c>
      <c r="MRL207" s="10">
        <f>varoventtiili_koestus_kuva.description</f>
        <v>0</v>
      </c>
      <c r="MRM207" s="10">
        <f>varoventtiili_koestus_kuva.description</f>
        <v>0</v>
      </c>
      <c r="MRN207" s="10">
        <f>varoventtiili_koestus_kuva.description</f>
        <v>0</v>
      </c>
      <c r="MRO207" s="10">
        <f>varoventtiili_koestus_kuva.description</f>
        <v>0</v>
      </c>
      <c r="MRP207" s="10">
        <f>varoventtiili_koestus_kuva.description</f>
        <v>0</v>
      </c>
      <c r="MRQ207" s="10">
        <f>varoventtiili_koestus_kuva.description</f>
        <v>0</v>
      </c>
      <c r="MRR207" s="10">
        <f>varoventtiili_koestus_kuva.description</f>
        <v>0</v>
      </c>
      <c r="MRS207" s="10">
        <f>varoventtiili_koestus_kuva.description</f>
        <v>0</v>
      </c>
      <c r="MRT207" s="10">
        <f>varoventtiili_koestus_kuva.description</f>
        <v>0</v>
      </c>
      <c r="MRU207" s="10">
        <f>varoventtiili_koestus_kuva.description</f>
        <v>0</v>
      </c>
      <c r="MRV207" s="10">
        <f>varoventtiili_koestus_kuva.description</f>
        <v>0</v>
      </c>
      <c r="MRW207" s="10">
        <f>varoventtiili_koestus_kuva.description</f>
        <v>0</v>
      </c>
      <c r="MRX207" s="10">
        <f>varoventtiili_koestus_kuva.description</f>
        <v>0</v>
      </c>
      <c r="MRY207" s="10">
        <f>varoventtiili_koestus_kuva.description</f>
        <v>0</v>
      </c>
      <c r="MRZ207" s="10">
        <f>varoventtiili_koestus_kuva.description</f>
        <v>0</v>
      </c>
      <c r="MSA207" s="10">
        <f>varoventtiili_koestus_kuva.description</f>
        <v>0</v>
      </c>
      <c r="MSB207" s="10">
        <f>varoventtiili_koestus_kuva.description</f>
        <v>0</v>
      </c>
      <c r="MSC207" s="10">
        <f>varoventtiili_koestus_kuva.description</f>
        <v>0</v>
      </c>
      <c r="MSD207" s="10">
        <f>varoventtiili_koestus_kuva.description</f>
        <v>0</v>
      </c>
      <c r="MSE207" s="10">
        <f>varoventtiili_koestus_kuva.description</f>
        <v>0</v>
      </c>
      <c r="MSF207" s="10">
        <f>varoventtiili_koestus_kuva.description</f>
        <v>0</v>
      </c>
      <c r="MSG207" s="10">
        <f>varoventtiili_koestus_kuva.description</f>
        <v>0</v>
      </c>
      <c r="MSH207" s="10">
        <f>varoventtiili_koestus_kuva.description</f>
        <v>0</v>
      </c>
      <c r="MSI207" s="10">
        <f>varoventtiili_koestus_kuva.description</f>
        <v>0</v>
      </c>
      <c r="MSJ207" s="10">
        <f>varoventtiili_koestus_kuva.description</f>
        <v>0</v>
      </c>
      <c r="MSK207" s="10">
        <f>varoventtiili_koestus_kuva.description</f>
        <v>0</v>
      </c>
      <c r="MSL207" s="10">
        <f>varoventtiili_koestus_kuva.description</f>
        <v>0</v>
      </c>
      <c r="MSM207" s="10">
        <f>varoventtiili_koestus_kuva.description</f>
        <v>0</v>
      </c>
      <c r="MSN207" s="10">
        <f>varoventtiili_koestus_kuva.description</f>
        <v>0</v>
      </c>
      <c r="MSO207" s="10">
        <f>varoventtiili_koestus_kuva.description</f>
        <v>0</v>
      </c>
      <c r="MSP207" s="10">
        <f>varoventtiili_koestus_kuva.description</f>
        <v>0</v>
      </c>
      <c r="MSQ207" s="10">
        <f>varoventtiili_koestus_kuva.description</f>
        <v>0</v>
      </c>
      <c r="MSR207" s="10">
        <f>varoventtiili_koestus_kuva.description</f>
        <v>0</v>
      </c>
      <c r="MSS207" s="10">
        <f>varoventtiili_koestus_kuva.description</f>
        <v>0</v>
      </c>
      <c r="MST207" s="10">
        <f>varoventtiili_koestus_kuva.description</f>
        <v>0</v>
      </c>
      <c r="MSU207" s="10">
        <f>varoventtiili_koestus_kuva.description</f>
        <v>0</v>
      </c>
      <c r="MSV207" s="10">
        <f>varoventtiili_koestus_kuva.description</f>
        <v>0</v>
      </c>
      <c r="MSW207" s="10">
        <f>varoventtiili_koestus_kuva.description</f>
        <v>0</v>
      </c>
      <c r="MSX207" s="10">
        <f>varoventtiili_koestus_kuva.description</f>
        <v>0</v>
      </c>
      <c r="MSY207" s="10">
        <f>varoventtiili_koestus_kuva.description</f>
        <v>0</v>
      </c>
      <c r="MSZ207" s="10">
        <f>varoventtiili_koestus_kuva.description</f>
        <v>0</v>
      </c>
      <c r="MTA207" s="10">
        <f>varoventtiili_koestus_kuva.description</f>
        <v>0</v>
      </c>
      <c r="MTB207" s="10">
        <f>varoventtiili_koestus_kuva.description</f>
        <v>0</v>
      </c>
      <c r="MTC207" s="10">
        <f>varoventtiili_koestus_kuva.description</f>
        <v>0</v>
      </c>
      <c r="MTD207" s="10">
        <f>varoventtiili_koestus_kuva.description</f>
        <v>0</v>
      </c>
      <c r="MTE207" s="10">
        <f>varoventtiili_koestus_kuva.description</f>
        <v>0</v>
      </c>
      <c r="MTF207" s="10">
        <f>varoventtiili_koestus_kuva.description</f>
        <v>0</v>
      </c>
      <c r="MTG207" s="10">
        <f>varoventtiili_koestus_kuva.description</f>
        <v>0</v>
      </c>
      <c r="MTH207" s="10">
        <f>varoventtiili_koestus_kuva.description</f>
        <v>0</v>
      </c>
      <c r="MTI207" s="10">
        <f>varoventtiili_koestus_kuva.description</f>
        <v>0</v>
      </c>
      <c r="MTJ207" s="10">
        <f>varoventtiili_koestus_kuva.description</f>
        <v>0</v>
      </c>
      <c r="MTK207" s="10">
        <f>varoventtiili_koestus_kuva.description</f>
        <v>0</v>
      </c>
      <c r="MTL207" s="10">
        <f>varoventtiili_koestus_kuva.description</f>
        <v>0</v>
      </c>
      <c r="MTM207" s="10">
        <f>varoventtiili_koestus_kuva.description</f>
        <v>0</v>
      </c>
      <c r="MTN207" s="10">
        <f>varoventtiili_koestus_kuva.description</f>
        <v>0</v>
      </c>
      <c r="MTO207" s="10">
        <f>varoventtiili_koestus_kuva.description</f>
        <v>0</v>
      </c>
      <c r="MTP207" s="10">
        <f>varoventtiili_koestus_kuva.description</f>
        <v>0</v>
      </c>
      <c r="MTQ207" s="10">
        <f>varoventtiili_koestus_kuva.description</f>
        <v>0</v>
      </c>
      <c r="MTR207" s="10">
        <f>varoventtiili_koestus_kuva.description</f>
        <v>0</v>
      </c>
      <c r="MTS207" s="10">
        <f>varoventtiili_koestus_kuva.description</f>
        <v>0</v>
      </c>
      <c r="MTT207" s="10">
        <f>varoventtiili_koestus_kuva.description</f>
        <v>0</v>
      </c>
      <c r="MTU207" s="10">
        <f>varoventtiili_koestus_kuva.description</f>
        <v>0</v>
      </c>
      <c r="MTV207" s="10">
        <f>varoventtiili_koestus_kuva.description</f>
        <v>0</v>
      </c>
      <c r="MTW207" s="10">
        <f>varoventtiili_koestus_kuva.description</f>
        <v>0</v>
      </c>
      <c r="MTX207" s="10">
        <f>varoventtiili_koestus_kuva.description</f>
        <v>0</v>
      </c>
      <c r="MTY207" s="10">
        <f>varoventtiili_koestus_kuva.description</f>
        <v>0</v>
      </c>
      <c r="MTZ207" s="10">
        <f>varoventtiili_koestus_kuva.description</f>
        <v>0</v>
      </c>
      <c r="MUA207" s="10">
        <f>varoventtiili_koestus_kuva.description</f>
        <v>0</v>
      </c>
      <c r="MUB207" s="10">
        <f>varoventtiili_koestus_kuva.description</f>
        <v>0</v>
      </c>
      <c r="MUC207" s="10">
        <f>varoventtiili_koestus_kuva.description</f>
        <v>0</v>
      </c>
      <c r="MUD207" s="10">
        <f>varoventtiili_koestus_kuva.description</f>
        <v>0</v>
      </c>
      <c r="MUE207" s="10">
        <f>varoventtiili_koestus_kuva.description</f>
        <v>0</v>
      </c>
      <c r="MUF207" s="10">
        <f>varoventtiili_koestus_kuva.description</f>
        <v>0</v>
      </c>
      <c r="MUG207" s="10">
        <f>varoventtiili_koestus_kuva.description</f>
        <v>0</v>
      </c>
      <c r="MUH207" s="10">
        <f>varoventtiili_koestus_kuva.description</f>
        <v>0</v>
      </c>
      <c r="MUI207" s="10">
        <f>varoventtiili_koestus_kuva.description</f>
        <v>0</v>
      </c>
      <c r="MUJ207" s="10">
        <f>varoventtiili_koestus_kuva.description</f>
        <v>0</v>
      </c>
      <c r="MUK207" s="10">
        <f>varoventtiili_koestus_kuva.description</f>
        <v>0</v>
      </c>
      <c r="MUL207" s="10">
        <f>varoventtiili_koestus_kuva.description</f>
        <v>0</v>
      </c>
      <c r="MUM207" s="10">
        <f>varoventtiili_koestus_kuva.description</f>
        <v>0</v>
      </c>
      <c r="MUN207" s="10">
        <f>varoventtiili_koestus_kuva.description</f>
        <v>0</v>
      </c>
      <c r="MUO207" s="10">
        <f>varoventtiili_koestus_kuva.description</f>
        <v>0</v>
      </c>
      <c r="MUP207" s="10">
        <f>varoventtiili_koestus_kuva.description</f>
        <v>0</v>
      </c>
      <c r="MUQ207" s="10">
        <f>varoventtiili_koestus_kuva.description</f>
        <v>0</v>
      </c>
      <c r="MUR207" s="10">
        <f>varoventtiili_koestus_kuva.description</f>
        <v>0</v>
      </c>
      <c r="MUS207" s="10">
        <f>varoventtiili_koestus_kuva.description</f>
        <v>0</v>
      </c>
      <c r="MUT207" s="10">
        <f>varoventtiili_koestus_kuva.description</f>
        <v>0</v>
      </c>
      <c r="MUU207" s="10">
        <f>varoventtiili_koestus_kuva.description</f>
        <v>0</v>
      </c>
      <c r="MUV207" s="10">
        <f>varoventtiili_koestus_kuva.description</f>
        <v>0</v>
      </c>
      <c r="MUW207" s="10">
        <f>varoventtiili_koestus_kuva.description</f>
        <v>0</v>
      </c>
      <c r="MUX207" s="10">
        <f>varoventtiili_koestus_kuva.description</f>
        <v>0</v>
      </c>
      <c r="MUY207" s="10">
        <f>varoventtiili_koestus_kuva.description</f>
        <v>0</v>
      </c>
      <c r="MUZ207" s="10">
        <f>varoventtiili_koestus_kuva.description</f>
        <v>0</v>
      </c>
      <c r="MVA207" s="10">
        <f>varoventtiili_koestus_kuva.description</f>
        <v>0</v>
      </c>
      <c r="MVB207" s="10">
        <f>varoventtiili_koestus_kuva.description</f>
        <v>0</v>
      </c>
      <c r="MVC207" s="10">
        <f>varoventtiili_koestus_kuva.description</f>
        <v>0</v>
      </c>
      <c r="MVD207" s="10">
        <f>varoventtiili_koestus_kuva.description</f>
        <v>0</v>
      </c>
      <c r="MVE207" s="10">
        <f>varoventtiili_koestus_kuva.description</f>
        <v>0</v>
      </c>
      <c r="MVF207" s="10">
        <f>varoventtiili_koestus_kuva.description</f>
        <v>0</v>
      </c>
      <c r="MVG207" s="10">
        <f>varoventtiili_koestus_kuva.description</f>
        <v>0</v>
      </c>
      <c r="MVH207" s="10">
        <f>varoventtiili_koestus_kuva.description</f>
        <v>0</v>
      </c>
      <c r="MVI207" s="10">
        <f>varoventtiili_koestus_kuva.description</f>
        <v>0</v>
      </c>
      <c r="MVJ207" s="10">
        <f>varoventtiili_koestus_kuva.description</f>
        <v>0</v>
      </c>
      <c r="MVK207" s="10">
        <f>varoventtiili_koestus_kuva.description</f>
        <v>0</v>
      </c>
      <c r="MVL207" s="10">
        <f>varoventtiili_koestus_kuva.description</f>
        <v>0</v>
      </c>
      <c r="MVM207" s="10">
        <f>varoventtiili_koestus_kuva.description</f>
        <v>0</v>
      </c>
      <c r="MVN207" s="10">
        <f>varoventtiili_koestus_kuva.description</f>
        <v>0</v>
      </c>
      <c r="MVO207" s="10">
        <f>varoventtiili_koestus_kuva.description</f>
        <v>0</v>
      </c>
      <c r="MVP207" s="10">
        <f>varoventtiili_koestus_kuva.description</f>
        <v>0</v>
      </c>
      <c r="MVQ207" s="10">
        <f>varoventtiili_koestus_kuva.description</f>
        <v>0</v>
      </c>
      <c r="MVR207" s="10">
        <f>varoventtiili_koestus_kuva.description</f>
        <v>0</v>
      </c>
      <c r="MVS207" s="10">
        <f>varoventtiili_koestus_kuva.description</f>
        <v>0</v>
      </c>
      <c r="MVT207" s="10">
        <f>varoventtiili_koestus_kuva.description</f>
        <v>0</v>
      </c>
      <c r="MVU207" s="10">
        <f>varoventtiili_koestus_kuva.description</f>
        <v>0</v>
      </c>
      <c r="MVV207" s="10">
        <f>varoventtiili_koestus_kuva.description</f>
        <v>0</v>
      </c>
      <c r="MVW207" s="10">
        <f>varoventtiili_koestus_kuva.description</f>
        <v>0</v>
      </c>
      <c r="MVX207" s="10">
        <f>varoventtiili_koestus_kuva.description</f>
        <v>0</v>
      </c>
      <c r="MVY207" s="10">
        <f>varoventtiili_koestus_kuva.description</f>
        <v>0</v>
      </c>
      <c r="MVZ207" s="10">
        <f>varoventtiili_koestus_kuva.description</f>
        <v>0</v>
      </c>
      <c r="MWA207" s="10">
        <f>varoventtiili_koestus_kuva.description</f>
        <v>0</v>
      </c>
      <c r="MWB207" s="10">
        <f>varoventtiili_koestus_kuva.description</f>
        <v>0</v>
      </c>
      <c r="MWC207" s="10">
        <f>varoventtiili_koestus_kuva.description</f>
        <v>0</v>
      </c>
      <c r="MWD207" s="10">
        <f>varoventtiili_koestus_kuva.description</f>
        <v>0</v>
      </c>
      <c r="MWE207" s="10">
        <f>varoventtiili_koestus_kuva.description</f>
        <v>0</v>
      </c>
      <c r="MWF207" s="10">
        <f>varoventtiili_koestus_kuva.description</f>
        <v>0</v>
      </c>
      <c r="MWG207" s="10">
        <f>varoventtiili_koestus_kuva.description</f>
        <v>0</v>
      </c>
      <c r="MWH207" s="10">
        <f>varoventtiili_koestus_kuva.description</f>
        <v>0</v>
      </c>
      <c r="MWI207" s="10">
        <f>varoventtiili_koestus_kuva.description</f>
        <v>0</v>
      </c>
      <c r="MWJ207" s="10">
        <f>varoventtiili_koestus_kuva.description</f>
        <v>0</v>
      </c>
      <c r="MWK207" s="10">
        <f>varoventtiili_koestus_kuva.description</f>
        <v>0</v>
      </c>
      <c r="MWL207" s="10">
        <f>varoventtiili_koestus_kuva.description</f>
        <v>0</v>
      </c>
      <c r="MWM207" s="10">
        <f>varoventtiili_koestus_kuva.description</f>
        <v>0</v>
      </c>
      <c r="MWN207" s="10">
        <f>varoventtiili_koestus_kuva.description</f>
        <v>0</v>
      </c>
      <c r="MWO207" s="10">
        <f>varoventtiili_koestus_kuva.description</f>
        <v>0</v>
      </c>
      <c r="MWP207" s="10">
        <f>varoventtiili_koestus_kuva.description</f>
        <v>0</v>
      </c>
      <c r="MWQ207" s="10">
        <f>varoventtiili_koestus_kuva.description</f>
        <v>0</v>
      </c>
      <c r="MWR207" s="10">
        <f>varoventtiili_koestus_kuva.description</f>
        <v>0</v>
      </c>
      <c r="MWS207" s="10">
        <f>varoventtiili_koestus_kuva.description</f>
        <v>0</v>
      </c>
      <c r="MWT207" s="10">
        <f>varoventtiili_koestus_kuva.description</f>
        <v>0</v>
      </c>
      <c r="MWU207" s="10">
        <f>varoventtiili_koestus_kuva.description</f>
        <v>0</v>
      </c>
      <c r="MWV207" s="10">
        <f>varoventtiili_koestus_kuva.description</f>
        <v>0</v>
      </c>
      <c r="MWW207" s="10">
        <f>varoventtiili_koestus_kuva.description</f>
        <v>0</v>
      </c>
      <c r="MWX207" s="10">
        <f>varoventtiili_koestus_kuva.description</f>
        <v>0</v>
      </c>
      <c r="MWY207" s="10">
        <f>varoventtiili_koestus_kuva.description</f>
        <v>0</v>
      </c>
      <c r="MWZ207" s="10">
        <f>varoventtiili_koestus_kuva.description</f>
        <v>0</v>
      </c>
      <c r="MXA207" s="10">
        <f>varoventtiili_koestus_kuva.description</f>
        <v>0</v>
      </c>
      <c r="MXB207" s="10">
        <f>varoventtiili_koestus_kuva.description</f>
        <v>0</v>
      </c>
      <c r="MXC207" s="10">
        <f>varoventtiili_koestus_kuva.description</f>
        <v>0</v>
      </c>
      <c r="MXD207" s="10">
        <f>varoventtiili_koestus_kuva.description</f>
        <v>0</v>
      </c>
      <c r="MXE207" s="10">
        <f>varoventtiili_koestus_kuva.description</f>
        <v>0</v>
      </c>
      <c r="MXF207" s="10">
        <f>varoventtiili_koestus_kuva.description</f>
        <v>0</v>
      </c>
      <c r="MXG207" s="10">
        <f>varoventtiili_koestus_kuva.description</f>
        <v>0</v>
      </c>
      <c r="MXH207" s="10">
        <f>varoventtiili_koestus_kuva.description</f>
        <v>0</v>
      </c>
      <c r="MXI207" s="10">
        <f>varoventtiili_koestus_kuva.description</f>
        <v>0</v>
      </c>
      <c r="MXJ207" s="10">
        <f>varoventtiili_koestus_kuva.description</f>
        <v>0</v>
      </c>
      <c r="MXK207" s="10">
        <f>varoventtiili_koestus_kuva.description</f>
        <v>0</v>
      </c>
      <c r="MXL207" s="10">
        <f>varoventtiili_koestus_kuva.description</f>
        <v>0</v>
      </c>
      <c r="MXM207" s="10">
        <f>varoventtiili_koestus_kuva.description</f>
        <v>0</v>
      </c>
      <c r="MXN207" s="10">
        <f>varoventtiili_koestus_kuva.description</f>
        <v>0</v>
      </c>
      <c r="MXO207" s="10">
        <f>varoventtiili_koestus_kuva.description</f>
        <v>0</v>
      </c>
      <c r="MXP207" s="10">
        <f>varoventtiili_koestus_kuva.description</f>
        <v>0</v>
      </c>
      <c r="MXQ207" s="10">
        <f>varoventtiili_koestus_kuva.description</f>
        <v>0</v>
      </c>
      <c r="MXR207" s="10">
        <f>varoventtiili_koestus_kuva.description</f>
        <v>0</v>
      </c>
      <c r="MXS207" s="10">
        <f>varoventtiili_koestus_kuva.description</f>
        <v>0</v>
      </c>
      <c r="MXT207" s="10">
        <f>varoventtiili_koestus_kuva.description</f>
        <v>0</v>
      </c>
      <c r="MXU207" s="10">
        <f>varoventtiili_koestus_kuva.description</f>
        <v>0</v>
      </c>
      <c r="MXV207" s="10">
        <f>varoventtiili_koestus_kuva.description</f>
        <v>0</v>
      </c>
      <c r="MXW207" s="10">
        <f>varoventtiili_koestus_kuva.description</f>
        <v>0</v>
      </c>
      <c r="MXX207" s="10">
        <f>varoventtiili_koestus_kuva.description</f>
        <v>0</v>
      </c>
      <c r="MXY207" s="10">
        <f>varoventtiili_koestus_kuva.description</f>
        <v>0</v>
      </c>
      <c r="MXZ207" s="10">
        <f>varoventtiili_koestus_kuva.description</f>
        <v>0</v>
      </c>
      <c r="MYA207" s="10">
        <f>varoventtiili_koestus_kuva.description</f>
        <v>0</v>
      </c>
      <c r="MYB207" s="10">
        <f>varoventtiili_koestus_kuva.description</f>
        <v>0</v>
      </c>
      <c r="MYC207" s="10">
        <f>varoventtiili_koestus_kuva.description</f>
        <v>0</v>
      </c>
      <c r="MYD207" s="10">
        <f>varoventtiili_koestus_kuva.description</f>
        <v>0</v>
      </c>
      <c r="MYE207" s="10">
        <f>varoventtiili_koestus_kuva.description</f>
        <v>0</v>
      </c>
      <c r="MYF207" s="10">
        <f>varoventtiili_koestus_kuva.description</f>
        <v>0</v>
      </c>
      <c r="MYG207" s="10">
        <f>varoventtiili_koestus_kuva.description</f>
        <v>0</v>
      </c>
      <c r="MYH207" s="10">
        <f>varoventtiili_koestus_kuva.description</f>
        <v>0</v>
      </c>
      <c r="MYI207" s="10">
        <f>varoventtiili_koestus_kuva.description</f>
        <v>0</v>
      </c>
      <c r="MYJ207" s="10">
        <f>varoventtiili_koestus_kuva.description</f>
        <v>0</v>
      </c>
      <c r="MYK207" s="10">
        <f>varoventtiili_koestus_kuva.description</f>
        <v>0</v>
      </c>
      <c r="MYL207" s="10">
        <f>varoventtiili_koestus_kuva.description</f>
        <v>0</v>
      </c>
      <c r="MYM207" s="10">
        <f>varoventtiili_koestus_kuva.description</f>
        <v>0</v>
      </c>
      <c r="MYN207" s="10">
        <f>varoventtiili_koestus_kuva.description</f>
        <v>0</v>
      </c>
      <c r="MYO207" s="10">
        <f>varoventtiili_koestus_kuva.description</f>
        <v>0</v>
      </c>
      <c r="MYP207" s="10">
        <f>varoventtiili_koestus_kuva.description</f>
        <v>0</v>
      </c>
      <c r="MYQ207" s="10">
        <f>varoventtiili_koestus_kuva.description</f>
        <v>0</v>
      </c>
      <c r="MYR207" s="10">
        <f>varoventtiili_koestus_kuva.description</f>
        <v>0</v>
      </c>
      <c r="MYS207" s="10">
        <f>varoventtiili_koestus_kuva.description</f>
        <v>0</v>
      </c>
      <c r="MYT207" s="10">
        <f>varoventtiili_koestus_kuva.description</f>
        <v>0</v>
      </c>
      <c r="MYU207" s="10">
        <f>varoventtiili_koestus_kuva.description</f>
        <v>0</v>
      </c>
      <c r="MYV207" s="10">
        <f>varoventtiili_koestus_kuva.description</f>
        <v>0</v>
      </c>
      <c r="MYW207" s="10">
        <f>varoventtiili_koestus_kuva.description</f>
        <v>0</v>
      </c>
      <c r="MYX207" s="10">
        <f>varoventtiili_koestus_kuva.description</f>
        <v>0</v>
      </c>
      <c r="MYY207" s="10">
        <f>varoventtiili_koestus_kuva.description</f>
        <v>0</v>
      </c>
      <c r="MYZ207" s="10">
        <f>varoventtiili_koestus_kuva.description</f>
        <v>0</v>
      </c>
      <c r="MZA207" s="10">
        <f>varoventtiili_koestus_kuva.description</f>
        <v>0</v>
      </c>
      <c r="MZB207" s="10">
        <f>varoventtiili_koestus_kuva.description</f>
        <v>0</v>
      </c>
      <c r="MZC207" s="10">
        <f>varoventtiili_koestus_kuva.description</f>
        <v>0</v>
      </c>
      <c r="MZD207" s="10">
        <f>varoventtiili_koestus_kuva.description</f>
        <v>0</v>
      </c>
      <c r="MZE207" s="10">
        <f>varoventtiili_koestus_kuva.description</f>
        <v>0</v>
      </c>
      <c r="MZF207" s="10">
        <f>varoventtiili_koestus_kuva.description</f>
        <v>0</v>
      </c>
      <c r="MZG207" s="10">
        <f>varoventtiili_koestus_kuva.description</f>
        <v>0</v>
      </c>
      <c r="MZH207" s="10">
        <f>varoventtiili_koestus_kuva.description</f>
        <v>0</v>
      </c>
      <c r="MZI207" s="10">
        <f>varoventtiili_koestus_kuva.description</f>
        <v>0</v>
      </c>
      <c r="MZJ207" s="10">
        <f>varoventtiili_koestus_kuva.description</f>
        <v>0</v>
      </c>
      <c r="MZK207" s="10">
        <f>varoventtiili_koestus_kuva.description</f>
        <v>0</v>
      </c>
      <c r="MZL207" s="10">
        <f>varoventtiili_koestus_kuva.description</f>
        <v>0</v>
      </c>
      <c r="MZM207" s="10">
        <f>varoventtiili_koestus_kuva.description</f>
        <v>0</v>
      </c>
      <c r="MZN207" s="10">
        <f>varoventtiili_koestus_kuva.description</f>
        <v>0</v>
      </c>
      <c r="MZO207" s="10">
        <f>varoventtiili_koestus_kuva.description</f>
        <v>0</v>
      </c>
      <c r="MZP207" s="10">
        <f>varoventtiili_koestus_kuva.description</f>
        <v>0</v>
      </c>
      <c r="MZQ207" s="10">
        <f>varoventtiili_koestus_kuva.description</f>
        <v>0</v>
      </c>
      <c r="MZR207" s="10">
        <f>varoventtiili_koestus_kuva.description</f>
        <v>0</v>
      </c>
      <c r="MZS207" s="10">
        <f>varoventtiili_koestus_kuva.description</f>
        <v>0</v>
      </c>
      <c r="MZT207" s="10">
        <f>varoventtiili_koestus_kuva.description</f>
        <v>0</v>
      </c>
      <c r="MZU207" s="10">
        <f>varoventtiili_koestus_kuva.description</f>
        <v>0</v>
      </c>
      <c r="MZV207" s="10">
        <f>varoventtiili_koestus_kuva.description</f>
        <v>0</v>
      </c>
      <c r="MZW207" s="10">
        <f>varoventtiili_koestus_kuva.description</f>
        <v>0</v>
      </c>
      <c r="MZX207" s="10">
        <f>varoventtiili_koestus_kuva.description</f>
        <v>0</v>
      </c>
      <c r="MZY207" s="10">
        <f>varoventtiili_koestus_kuva.description</f>
        <v>0</v>
      </c>
      <c r="MZZ207" s="10">
        <f>varoventtiili_koestus_kuva.description</f>
        <v>0</v>
      </c>
      <c r="NAA207" s="10">
        <f>varoventtiili_koestus_kuva.description</f>
        <v>0</v>
      </c>
      <c r="NAB207" s="10">
        <f>varoventtiili_koestus_kuva.description</f>
        <v>0</v>
      </c>
      <c r="NAC207" s="10">
        <f>varoventtiili_koestus_kuva.description</f>
        <v>0</v>
      </c>
      <c r="NAD207" s="10">
        <f>varoventtiili_koestus_kuva.description</f>
        <v>0</v>
      </c>
      <c r="NAE207" s="10">
        <f>varoventtiili_koestus_kuva.description</f>
        <v>0</v>
      </c>
      <c r="NAF207" s="10">
        <f>varoventtiili_koestus_kuva.description</f>
        <v>0</v>
      </c>
      <c r="NAG207" s="10">
        <f>varoventtiili_koestus_kuva.description</f>
        <v>0</v>
      </c>
      <c r="NAH207" s="10">
        <f>varoventtiili_koestus_kuva.description</f>
        <v>0</v>
      </c>
      <c r="NAI207" s="10">
        <f>varoventtiili_koestus_kuva.description</f>
        <v>0</v>
      </c>
      <c r="NAJ207" s="10">
        <f>varoventtiili_koestus_kuva.description</f>
        <v>0</v>
      </c>
      <c r="NAK207" s="10">
        <f>varoventtiili_koestus_kuva.description</f>
        <v>0</v>
      </c>
      <c r="NAL207" s="10">
        <f>varoventtiili_koestus_kuva.description</f>
        <v>0</v>
      </c>
      <c r="NAM207" s="10">
        <f>varoventtiili_koestus_kuva.description</f>
        <v>0</v>
      </c>
      <c r="NAN207" s="10">
        <f>varoventtiili_koestus_kuva.description</f>
        <v>0</v>
      </c>
      <c r="NAO207" s="10">
        <f>varoventtiili_koestus_kuva.description</f>
        <v>0</v>
      </c>
      <c r="NAP207" s="10">
        <f>varoventtiili_koestus_kuva.description</f>
        <v>0</v>
      </c>
      <c r="NAQ207" s="10">
        <f>varoventtiili_koestus_kuva.description</f>
        <v>0</v>
      </c>
      <c r="NAR207" s="10">
        <f>varoventtiili_koestus_kuva.description</f>
        <v>0</v>
      </c>
      <c r="NAS207" s="10">
        <f>varoventtiili_koestus_kuva.description</f>
        <v>0</v>
      </c>
      <c r="NAT207" s="10">
        <f>varoventtiili_koestus_kuva.description</f>
        <v>0</v>
      </c>
      <c r="NAU207" s="10">
        <f>varoventtiili_koestus_kuva.description</f>
        <v>0</v>
      </c>
      <c r="NAV207" s="10">
        <f>varoventtiili_koestus_kuva.description</f>
        <v>0</v>
      </c>
      <c r="NAW207" s="10">
        <f>varoventtiili_koestus_kuva.description</f>
        <v>0</v>
      </c>
      <c r="NAX207" s="10">
        <f>varoventtiili_koestus_kuva.description</f>
        <v>0</v>
      </c>
      <c r="NAY207" s="10">
        <f>varoventtiili_koestus_kuva.description</f>
        <v>0</v>
      </c>
      <c r="NAZ207" s="10">
        <f>varoventtiili_koestus_kuva.description</f>
        <v>0</v>
      </c>
      <c r="NBA207" s="10">
        <f>varoventtiili_koestus_kuva.description</f>
        <v>0</v>
      </c>
      <c r="NBB207" s="10">
        <f>varoventtiili_koestus_kuva.description</f>
        <v>0</v>
      </c>
      <c r="NBC207" s="10">
        <f>varoventtiili_koestus_kuva.description</f>
        <v>0</v>
      </c>
      <c r="NBD207" s="10">
        <f>varoventtiili_koestus_kuva.description</f>
        <v>0</v>
      </c>
      <c r="NBE207" s="10">
        <f>varoventtiili_koestus_kuva.description</f>
        <v>0</v>
      </c>
      <c r="NBF207" s="10">
        <f>varoventtiili_koestus_kuva.description</f>
        <v>0</v>
      </c>
      <c r="NBG207" s="10">
        <f>varoventtiili_koestus_kuva.description</f>
        <v>0</v>
      </c>
      <c r="NBH207" s="10">
        <f>varoventtiili_koestus_kuva.description</f>
        <v>0</v>
      </c>
      <c r="NBI207" s="10">
        <f>varoventtiili_koestus_kuva.description</f>
        <v>0</v>
      </c>
      <c r="NBJ207" s="10">
        <f>varoventtiili_koestus_kuva.description</f>
        <v>0</v>
      </c>
      <c r="NBK207" s="10">
        <f>varoventtiili_koestus_kuva.description</f>
        <v>0</v>
      </c>
      <c r="NBL207" s="10">
        <f>varoventtiili_koestus_kuva.description</f>
        <v>0</v>
      </c>
      <c r="NBM207" s="10">
        <f>varoventtiili_koestus_kuva.description</f>
        <v>0</v>
      </c>
      <c r="NBN207" s="10">
        <f>varoventtiili_koestus_kuva.description</f>
        <v>0</v>
      </c>
      <c r="NBO207" s="10">
        <f>varoventtiili_koestus_kuva.description</f>
        <v>0</v>
      </c>
      <c r="NBP207" s="10">
        <f>varoventtiili_koestus_kuva.description</f>
        <v>0</v>
      </c>
      <c r="NBQ207" s="10">
        <f>varoventtiili_koestus_kuva.description</f>
        <v>0</v>
      </c>
      <c r="NBR207" s="10">
        <f>varoventtiili_koestus_kuva.description</f>
        <v>0</v>
      </c>
      <c r="NBS207" s="10">
        <f>varoventtiili_koestus_kuva.description</f>
        <v>0</v>
      </c>
      <c r="NBT207" s="10">
        <f>varoventtiili_koestus_kuva.description</f>
        <v>0</v>
      </c>
      <c r="NBU207" s="10">
        <f>varoventtiili_koestus_kuva.description</f>
        <v>0</v>
      </c>
      <c r="NBV207" s="10">
        <f>varoventtiili_koestus_kuva.description</f>
        <v>0</v>
      </c>
      <c r="NBW207" s="10">
        <f>varoventtiili_koestus_kuva.description</f>
        <v>0</v>
      </c>
      <c r="NBX207" s="10">
        <f>varoventtiili_koestus_kuva.description</f>
        <v>0</v>
      </c>
      <c r="NBY207" s="10">
        <f>varoventtiili_koestus_kuva.description</f>
        <v>0</v>
      </c>
      <c r="NBZ207" s="10">
        <f>varoventtiili_koestus_kuva.description</f>
        <v>0</v>
      </c>
      <c r="NCA207" s="10">
        <f>varoventtiili_koestus_kuva.description</f>
        <v>0</v>
      </c>
      <c r="NCB207" s="10">
        <f>varoventtiili_koestus_kuva.description</f>
        <v>0</v>
      </c>
      <c r="NCC207" s="10">
        <f>varoventtiili_koestus_kuva.description</f>
        <v>0</v>
      </c>
      <c r="NCD207" s="10">
        <f>varoventtiili_koestus_kuva.description</f>
        <v>0</v>
      </c>
      <c r="NCE207" s="10">
        <f>varoventtiili_koestus_kuva.description</f>
        <v>0</v>
      </c>
      <c r="NCF207" s="10">
        <f>varoventtiili_koestus_kuva.description</f>
        <v>0</v>
      </c>
      <c r="NCG207" s="10">
        <f>varoventtiili_koestus_kuva.description</f>
        <v>0</v>
      </c>
      <c r="NCH207" s="10">
        <f>varoventtiili_koestus_kuva.description</f>
        <v>0</v>
      </c>
      <c r="NCI207" s="10">
        <f>varoventtiili_koestus_kuva.description</f>
        <v>0</v>
      </c>
      <c r="NCJ207" s="10">
        <f>varoventtiili_koestus_kuva.description</f>
        <v>0</v>
      </c>
      <c r="NCK207" s="10">
        <f>varoventtiili_koestus_kuva.description</f>
        <v>0</v>
      </c>
      <c r="NCL207" s="10">
        <f>varoventtiili_koestus_kuva.description</f>
        <v>0</v>
      </c>
      <c r="NCM207" s="10">
        <f>varoventtiili_koestus_kuva.description</f>
        <v>0</v>
      </c>
      <c r="NCN207" s="10">
        <f>varoventtiili_koestus_kuva.description</f>
        <v>0</v>
      </c>
      <c r="NCO207" s="10">
        <f>varoventtiili_koestus_kuva.description</f>
        <v>0</v>
      </c>
      <c r="NCP207" s="10">
        <f>varoventtiili_koestus_kuva.description</f>
        <v>0</v>
      </c>
      <c r="NCQ207" s="10">
        <f>varoventtiili_koestus_kuva.description</f>
        <v>0</v>
      </c>
      <c r="NCR207" s="10">
        <f>varoventtiili_koestus_kuva.description</f>
        <v>0</v>
      </c>
      <c r="NCS207" s="10">
        <f>varoventtiili_koestus_kuva.description</f>
        <v>0</v>
      </c>
      <c r="NCT207" s="10">
        <f>varoventtiili_koestus_kuva.description</f>
        <v>0</v>
      </c>
      <c r="NCU207" s="10">
        <f>varoventtiili_koestus_kuva.description</f>
        <v>0</v>
      </c>
      <c r="NCV207" s="10">
        <f>varoventtiili_koestus_kuva.description</f>
        <v>0</v>
      </c>
      <c r="NCW207" s="10">
        <f>varoventtiili_koestus_kuva.description</f>
        <v>0</v>
      </c>
      <c r="NCX207" s="10">
        <f>varoventtiili_koestus_kuva.description</f>
        <v>0</v>
      </c>
      <c r="NCY207" s="10">
        <f>varoventtiili_koestus_kuva.description</f>
        <v>0</v>
      </c>
      <c r="NCZ207" s="10">
        <f>varoventtiili_koestus_kuva.description</f>
        <v>0</v>
      </c>
      <c r="NDA207" s="10">
        <f>varoventtiili_koestus_kuva.description</f>
        <v>0</v>
      </c>
      <c r="NDB207" s="10">
        <f>varoventtiili_koestus_kuva.description</f>
        <v>0</v>
      </c>
      <c r="NDC207" s="10">
        <f>varoventtiili_koestus_kuva.description</f>
        <v>0</v>
      </c>
      <c r="NDD207" s="10">
        <f>varoventtiili_koestus_kuva.description</f>
        <v>0</v>
      </c>
      <c r="NDE207" s="10">
        <f>varoventtiili_koestus_kuva.description</f>
        <v>0</v>
      </c>
      <c r="NDF207" s="10">
        <f>varoventtiili_koestus_kuva.description</f>
        <v>0</v>
      </c>
      <c r="NDG207" s="10">
        <f>varoventtiili_koestus_kuva.description</f>
        <v>0</v>
      </c>
      <c r="NDH207" s="10">
        <f>varoventtiili_koestus_kuva.description</f>
        <v>0</v>
      </c>
      <c r="NDI207" s="10">
        <f>varoventtiili_koestus_kuva.description</f>
        <v>0</v>
      </c>
      <c r="NDJ207" s="10">
        <f>varoventtiili_koestus_kuva.description</f>
        <v>0</v>
      </c>
      <c r="NDK207" s="10">
        <f>varoventtiili_koestus_kuva.description</f>
        <v>0</v>
      </c>
      <c r="NDL207" s="10">
        <f>varoventtiili_koestus_kuva.description</f>
        <v>0</v>
      </c>
      <c r="NDM207" s="10">
        <f>varoventtiili_koestus_kuva.description</f>
        <v>0</v>
      </c>
      <c r="NDN207" s="10">
        <f>varoventtiili_koestus_kuva.description</f>
        <v>0</v>
      </c>
      <c r="NDO207" s="10">
        <f>varoventtiili_koestus_kuva.description</f>
        <v>0</v>
      </c>
      <c r="NDP207" s="10">
        <f>varoventtiili_koestus_kuva.description</f>
        <v>0</v>
      </c>
      <c r="NDQ207" s="10">
        <f>varoventtiili_koestus_kuva.description</f>
        <v>0</v>
      </c>
      <c r="NDR207" s="10">
        <f>varoventtiili_koestus_kuva.description</f>
        <v>0</v>
      </c>
      <c r="NDS207" s="10">
        <f>varoventtiili_koestus_kuva.description</f>
        <v>0</v>
      </c>
      <c r="NDT207" s="10">
        <f>varoventtiili_koestus_kuva.description</f>
        <v>0</v>
      </c>
      <c r="NDU207" s="10">
        <f>varoventtiili_koestus_kuva.description</f>
        <v>0</v>
      </c>
      <c r="NDV207" s="10">
        <f>varoventtiili_koestus_kuva.description</f>
        <v>0</v>
      </c>
      <c r="NDW207" s="10">
        <f>varoventtiili_koestus_kuva.description</f>
        <v>0</v>
      </c>
      <c r="NDX207" s="10">
        <f>varoventtiili_koestus_kuva.description</f>
        <v>0</v>
      </c>
      <c r="NDY207" s="10">
        <f>varoventtiili_koestus_kuva.description</f>
        <v>0</v>
      </c>
      <c r="NDZ207" s="10">
        <f>varoventtiili_koestus_kuva.description</f>
        <v>0</v>
      </c>
      <c r="NEA207" s="10">
        <f>varoventtiili_koestus_kuva.description</f>
        <v>0</v>
      </c>
      <c r="NEB207" s="10">
        <f>varoventtiili_koestus_kuva.description</f>
        <v>0</v>
      </c>
      <c r="NEC207" s="10">
        <f>varoventtiili_koestus_kuva.description</f>
        <v>0</v>
      </c>
      <c r="NED207" s="10">
        <f>varoventtiili_koestus_kuva.description</f>
        <v>0</v>
      </c>
      <c r="NEE207" s="10">
        <f>varoventtiili_koestus_kuva.description</f>
        <v>0</v>
      </c>
      <c r="NEF207" s="10">
        <f>varoventtiili_koestus_kuva.description</f>
        <v>0</v>
      </c>
      <c r="NEG207" s="10">
        <f>varoventtiili_koestus_kuva.description</f>
        <v>0</v>
      </c>
      <c r="NEH207" s="10">
        <f>varoventtiili_koestus_kuva.description</f>
        <v>0</v>
      </c>
      <c r="NEI207" s="10">
        <f>varoventtiili_koestus_kuva.description</f>
        <v>0</v>
      </c>
      <c r="NEJ207" s="10">
        <f>varoventtiili_koestus_kuva.description</f>
        <v>0</v>
      </c>
      <c r="NEK207" s="10">
        <f>varoventtiili_koestus_kuva.description</f>
        <v>0</v>
      </c>
      <c r="NEL207" s="10">
        <f>varoventtiili_koestus_kuva.description</f>
        <v>0</v>
      </c>
      <c r="NEM207" s="10">
        <f>varoventtiili_koestus_kuva.description</f>
        <v>0</v>
      </c>
      <c r="NEN207" s="10">
        <f>varoventtiili_koestus_kuva.description</f>
        <v>0</v>
      </c>
      <c r="NEO207" s="10">
        <f>varoventtiili_koestus_kuva.description</f>
        <v>0</v>
      </c>
      <c r="NEP207" s="10">
        <f>varoventtiili_koestus_kuva.description</f>
        <v>0</v>
      </c>
      <c r="NEQ207" s="10">
        <f>varoventtiili_koestus_kuva.description</f>
        <v>0</v>
      </c>
      <c r="NER207" s="10">
        <f>varoventtiili_koestus_kuva.description</f>
        <v>0</v>
      </c>
      <c r="NES207" s="10">
        <f>varoventtiili_koestus_kuva.description</f>
        <v>0</v>
      </c>
      <c r="NET207" s="10">
        <f>varoventtiili_koestus_kuva.description</f>
        <v>0</v>
      </c>
      <c r="NEU207" s="10">
        <f>varoventtiili_koestus_kuva.description</f>
        <v>0</v>
      </c>
      <c r="NEV207" s="10">
        <f>varoventtiili_koestus_kuva.description</f>
        <v>0</v>
      </c>
      <c r="NEW207" s="10">
        <f>varoventtiili_koestus_kuva.description</f>
        <v>0</v>
      </c>
      <c r="NEX207" s="10">
        <f>varoventtiili_koestus_kuva.description</f>
        <v>0</v>
      </c>
      <c r="NEY207" s="10">
        <f>varoventtiili_koestus_kuva.description</f>
        <v>0</v>
      </c>
      <c r="NEZ207" s="10">
        <f>varoventtiili_koestus_kuva.description</f>
        <v>0</v>
      </c>
      <c r="NFA207" s="10">
        <f>varoventtiili_koestus_kuva.description</f>
        <v>0</v>
      </c>
      <c r="NFB207" s="10">
        <f>varoventtiili_koestus_kuva.description</f>
        <v>0</v>
      </c>
      <c r="NFC207" s="10">
        <f>varoventtiili_koestus_kuva.description</f>
        <v>0</v>
      </c>
      <c r="NFD207" s="10">
        <f>varoventtiili_koestus_kuva.description</f>
        <v>0</v>
      </c>
      <c r="NFE207" s="10">
        <f>varoventtiili_koestus_kuva.description</f>
        <v>0</v>
      </c>
      <c r="NFF207" s="10">
        <f>varoventtiili_koestus_kuva.description</f>
        <v>0</v>
      </c>
      <c r="NFG207" s="10">
        <f>varoventtiili_koestus_kuva.description</f>
        <v>0</v>
      </c>
      <c r="NFH207" s="10">
        <f>varoventtiili_koestus_kuva.description</f>
        <v>0</v>
      </c>
      <c r="NFI207" s="10">
        <f>varoventtiili_koestus_kuva.description</f>
        <v>0</v>
      </c>
      <c r="NFJ207" s="10">
        <f>varoventtiili_koestus_kuva.description</f>
        <v>0</v>
      </c>
      <c r="NFK207" s="10">
        <f>varoventtiili_koestus_kuva.description</f>
        <v>0</v>
      </c>
      <c r="NFL207" s="10">
        <f>varoventtiili_koestus_kuva.description</f>
        <v>0</v>
      </c>
      <c r="NFM207" s="10">
        <f>varoventtiili_koestus_kuva.description</f>
        <v>0</v>
      </c>
      <c r="NFN207" s="10">
        <f>varoventtiili_koestus_kuva.description</f>
        <v>0</v>
      </c>
      <c r="NFO207" s="10">
        <f>varoventtiili_koestus_kuva.description</f>
        <v>0</v>
      </c>
      <c r="NFP207" s="10">
        <f>varoventtiili_koestus_kuva.description</f>
        <v>0</v>
      </c>
      <c r="NFQ207" s="10">
        <f>varoventtiili_koestus_kuva.description</f>
        <v>0</v>
      </c>
      <c r="NFR207" s="10">
        <f>varoventtiili_koestus_kuva.description</f>
        <v>0</v>
      </c>
      <c r="NFS207" s="10">
        <f>varoventtiili_koestus_kuva.description</f>
        <v>0</v>
      </c>
      <c r="NFT207" s="10">
        <f>varoventtiili_koestus_kuva.description</f>
        <v>0</v>
      </c>
      <c r="NFU207" s="10">
        <f>varoventtiili_koestus_kuva.description</f>
        <v>0</v>
      </c>
      <c r="NFV207" s="10">
        <f>varoventtiili_koestus_kuva.description</f>
        <v>0</v>
      </c>
      <c r="NFW207" s="10">
        <f>varoventtiili_koestus_kuva.description</f>
        <v>0</v>
      </c>
      <c r="NFX207" s="10">
        <f>varoventtiili_koestus_kuva.description</f>
        <v>0</v>
      </c>
      <c r="NFY207" s="10">
        <f>varoventtiili_koestus_kuva.description</f>
        <v>0</v>
      </c>
      <c r="NFZ207" s="10">
        <f>varoventtiili_koestus_kuva.description</f>
        <v>0</v>
      </c>
      <c r="NGA207" s="10">
        <f>varoventtiili_koestus_kuva.description</f>
        <v>0</v>
      </c>
      <c r="NGB207" s="10">
        <f>varoventtiili_koestus_kuva.description</f>
        <v>0</v>
      </c>
      <c r="NGC207" s="10">
        <f>varoventtiili_koestus_kuva.description</f>
        <v>0</v>
      </c>
      <c r="NGD207" s="10">
        <f>varoventtiili_koestus_kuva.description</f>
        <v>0</v>
      </c>
      <c r="NGE207" s="10">
        <f>varoventtiili_koestus_kuva.description</f>
        <v>0</v>
      </c>
      <c r="NGF207" s="10">
        <f>varoventtiili_koestus_kuva.description</f>
        <v>0</v>
      </c>
      <c r="NGG207" s="10">
        <f>varoventtiili_koestus_kuva.description</f>
        <v>0</v>
      </c>
      <c r="NGH207" s="10">
        <f>varoventtiili_koestus_kuva.description</f>
        <v>0</v>
      </c>
      <c r="NGI207" s="10">
        <f>varoventtiili_koestus_kuva.description</f>
        <v>0</v>
      </c>
      <c r="NGJ207" s="10">
        <f>varoventtiili_koestus_kuva.description</f>
        <v>0</v>
      </c>
      <c r="NGK207" s="10">
        <f>varoventtiili_koestus_kuva.description</f>
        <v>0</v>
      </c>
      <c r="NGL207" s="10">
        <f>varoventtiili_koestus_kuva.description</f>
        <v>0</v>
      </c>
      <c r="NGM207" s="10">
        <f>varoventtiili_koestus_kuva.description</f>
        <v>0</v>
      </c>
      <c r="NGN207" s="10">
        <f>varoventtiili_koestus_kuva.description</f>
        <v>0</v>
      </c>
      <c r="NGO207" s="10">
        <f>varoventtiili_koestus_kuva.description</f>
        <v>0</v>
      </c>
      <c r="NGP207" s="10">
        <f>varoventtiili_koestus_kuva.description</f>
        <v>0</v>
      </c>
      <c r="NGQ207" s="10">
        <f>varoventtiili_koestus_kuva.description</f>
        <v>0</v>
      </c>
      <c r="NGR207" s="10">
        <f>varoventtiili_koestus_kuva.description</f>
        <v>0</v>
      </c>
      <c r="NGS207" s="10">
        <f>varoventtiili_koestus_kuva.description</f>
        <v>0</v>
      </c>
      <c r="NGT207" s="10">
        <f>varoventtiili_koestus_kuva.description</f>
        <v>0</v>
      </c>
      <c r="NGU207" s="10">
        <f>varoventtiili_koestus_kuva.description</f>
        <v>0</v>
      </c>
      <c r="NGV207" s="10">
        <f>varoventtiili_koestus_kuva.description</f>
        <v>0</v>
      </c>
      <c r="NGW207" s="10">
        <f>varoventtiili_koestus_kuva.description</f>
        <v>0</v>
      </c>
      <c r="NGX207" s="10">
        <f>varoventtiili_koestus_kuva.description</f>
        <v>0</v>
      </c>
      <c r="NGY207" s="10">
        <f>varoventtiili_koestus_kuva.description</f>
        <v>0</v>
      </c>
      <c r="NGZ207" s="10">
        <f>varoventtiili_koestus_kuva.description</f>
        <v>0</v>
      </c>
      <c r="NHA207" s="10">
        <f>varoventtiili_koestus_kuva.description</f>
        <v>0</v>
      </c>
      <c r="NHB207" s="10">
        <f>varoventtiili_koestus_kuva.description</f>
        <v>0</v>
      </c>
      <c r="NHC207" s="10">
        <f>varoventtiili_koestus_kuva.description</f>
        <v>0</v>
      </c>
      <c r="NHD207" s="10">
        <f>varoventtiili_koestus_kuva.description</f>
        <v>0</v>
      </c>
      <c r="NHE207" s="10">
        <f>varoventtiili_koestus_kuva.description</f>
        <v>0</v>
      </c>
      <c r="NHF207" s="10">
        <f>varoventtiili_koestus_kuva.description</f>
        <v>0</v>
      </c>
      <c r="NHG207" s="10">
        <f>varoventtiili_koestus_kuva.description</f>
        <v>0</v>
      </c>
      <c r="NHH207" s="10">
        <f>varoventtiili_koestus_kuva.description</f>
        <v>0</v>
      </c>
      <c r="NHI207" s="10">
        <f>varoventtiili_koestus_kuva.description</f>
        <v>0</v>
      </c>
      <c r="NHJ207" s="10">
        <f>varoventtiili_koestus_kuva.description</f>
        <v>0</v>
      </c>
      <c r="NHK207" s="10">
        <f>varoventtiili_koestus_kuva.description</f>
        <v>0</v>
      </c>
      <c r="NHL207" s="10">
        <f>varoventtiili_koestus_kuva.description</f>
        <v>0</v>
      </c>
      <c r="NHM207" s="10">
        <f>varoventtiili_koestus_kuva.description</f>
        <v>0</v>
      </c>
      <c r="NHN207" s="10">
        <f>varoventtiili_koestus_kuva.description</f>
        <v>0</v>
      </c>
      <c r="NHO207" s="10">
        <f>varoventtiili_koestus_kuva.description</f>
        <v>0</v>
      </c>
      <c r="NHP207" s="10">
        <f>varoventtiili_koestus_kuva.description</f>
        <v>0</v>
      </c>
      <c r="NHQ207" s="10">
        <f>varoventtiili_koestus_kuva.description</f>
        <v>0</v>
      </c>
      <c r="NHR207" s="10">
        <f>varoventtiili_koestus_kuva.description</f>
        <v>0</v>
      </c>
      <c r="NHS207" s="10">
        <f>varoventtiili_koestus_kuva.description</f>
        <v>0</v>
      </c>
      <c r="NHT207" s="10">
        <f>varoventtiili_koestus_kuva.description</f>
        <v>0</v>
      </c>
      <c r="NHU207" s="10">
        <f>varoventtiili_koestus_kuva.description</f>
        <v>0</v>
      </c>
      <c r="NHV207" s="10">
        <f>varoventtiili_koestus_kuva.description</f>
        <v>0</v>
      </c>
      <c r="NHW207" s="10">
        <f>varoventtiili_koestus_kuva.description</f>
        <v>0</v>
      </c>
      <c r="NHX207" s="10">
        <f>varoventtiili_koestus_kuva.description</f>
        <v>0</v>
      </c>
      <c r="NHY207" s="10">
        <f>varoventtiili_koestus_kuva.description</f>
        <v>0</v>
      </c>
      <c r="NHZ207" s="10">
        <f>varoventtiili_koestus_kuva.description</f>
        <v>0</v>
      </c>
      <c r="NIA207" s="10">
        <f>varoventtiili_koestus_kuva.description</f>
        <v>0</v>
      </c>
      <c r="NIB207" s="10">
        <f>varoventtiili_koestus_kuva.description</f>
        <v>0</v>
      </c>
      <c r="NIC207" s="10">
        <f>varoventtiili_koestus_kuva.description</f>
        <v>0</v>
      </c>
      <c r="NID207" s="10">
        <f>varoventtiili_koestus_kuva.description</f>
        <v>0</v>
      </c>
      <c r="NIE207" s="10">
        <f>varoventtiili_koestus_kuva.description</f>
        <v>0</v>
      </c>
      <c r="NIF207" s="10">
        <f>varoventtiili_koestus_kuva.description</f>
        <v>0</v>
      </c>
      <c r="NIG207" s="10">
        <f>varoventtiili_koestus_kuva.description</f>
        <v>0</v>
      </c>
      <c r="NIH207" s="10">
        <f>varoventtiili_koestus_kuva.description</f>
        <v>0</v>
      </c>
      <c r="NII207" s="10">
        <f>varoventtiili_koestus_kuva.description</f>
        <v>0</v>
      </c>
      <c r="NIJ207" s="10">
        <f>varoventtiili_koestus_kuva.description</f>
        <v>0</v>
      </c>
      <c r="NIK207" s="10">
        <f>varoventtiili_koestus_kuva.description</f>
        <v>0</v>
      </c>
      <c r="NIL207" s="10">
        <f>varoventtiili_koestus_kuva.description</f>
        <v>0</v>
      </c>
      <c r="NIM207" s="10">
        <f>varoventtiili_koestus_kuva.description</f>
        <v>0</v>
      </c>
      <c r="NIN207" s="10">
        <f>varoventtiili_koestus_kuva.description</f>
        <v>0</v>
      </c>
      <c r="NIO207" s="10">
        <f>varoventtiili_koestus_kuva.description</f>
        <v>0</v>
      </c>
      <c r="NIP207" s="10">
        <f>varoventtiili_koestus_kuva.description</f>
        <v>0</v>
      </c>
      <c r="NIQ207" s="10">
        <f>varoventtiili_koestus_kuva.description</f>
        <v>0</v>
      </c>
      <c r="NIR207" s="10">
        <f>varoventtiili_koestus_kuva.description</f>
        <v>0</v>
      </c>
      <c r="NIS207" s="10">
        <f>varoventtiili_koestus_kuva.description</f>
        <v>0</v>
      </c>
      <c r="NIT207" s="10">
        <f>varoventtiili_koestus_kuva.description</f>
        <v>0</v>
      </c>
      <c r="NIU207" s="10">
        <f>varoventtiili_koestus_kuva.description</f>
        <v>0</v>
      </c>
      <c r="NIV207" s="10">
        <f>varoventtiili_koestus_kuva.description</f>
        <v>0</v>
      </c>
      <c r="NIW207" s="10">
        <f>varoventtiili_koestus_kuva.description</f>
        <v>0</v>
      </c>
      <c r="NIX207" s="10">
        <f>varoventtiili_koestus_kuva.description</f>
        <v>0</v>
      </c>
      <c r="NIY207" s="10">
        <f>varoventtiili_koestus_kuva.description</f>
        <v>0</v>
      </c>
      <c r="NIZ207" s="10">
        <f>varoventtiili_koestus_kuva.description</f>
        <v>0</v>
      </c>
      <c r="NJA207" s="10">
        <f>varoventtiili_koestus_kuva.description</f>
        <v>0</v>
      </c>
      <c r="NJB207" s="10">
        <f>varoventtiili_koestus_kuva.description</f>
        <v>0</v>
      </c>
      <c r="NJC207" s="10">
        <f>varoventtiili_koestus_kuva.description</f>
        <v>0</v>
      </c>
      <c r="NJD207" s="10">
        <f>varoventtiili_koestus_kuva.description</f>
        <v>0</v>
      </c>
      <c r="NJE207" s="10">
        <f>varoventtiili_koestus_kuva.description</f>
        <v>0</v>
      </c>
      <c r="NJF207" s="10">
        <f>varoventtiili_koestus_kuva.description</f>
        <v>0</v>
      </c>
      <c r="NJG207" s="10">
        <f>varoventtiili_koestus_kuva.description</f>
        <v>0</v>
      </c>
      <c r="NJH207" s="10">
        <f>varoventtiili_koestus_kuva.description</f>
        <v>0</v>
      </c>
      <c r="NJI207" s="10">
        <f>varoventtiili_koestus_kuva.description</f>
        <v>0</v>
      </c>
      <c r="NJJ207" s="10">
        <f>varoventtiili_koestus_kuva.description</f>
        <v>0</v>
      </c>
      <c r="NJK207" s="10">
        <f>varoventtiili_koestus_kuva.description</f>
        <v>0</v>
      </c>
      <c r="NJL207" s="10">
        <f>varoventtiili_koestus_kuva.description</f>
        <v>0</v>
      </c>
      <c r="NJM207" s="10">
        <f>varoventtiili_koestus_kuva.description</f>
        <v>0</v>
      </c>
      <c r="NJN207" s="10">
        <f>varoventtiili_koestus_kuva.description</f>
        <v>0</v>
      </c>
      <c r="NJO207" s="10">
        <f>varoventtiili_koestus_kuva.description</f>
        <v>0</v>
      </c>
      <c r="NJP207" s="10">
        <f>varoventtiili_koestus_kuva.description</f>
        <v>0</v>
      </c>
      <c r="NJQ207" s="10">
        <f>varoventtiili_koestus_kuva.description</f>
        <v>0</v>
      </c>
      <c r="NJR207" s="10">
        <f>varoventtiili_koestus_kuva.description</f>
        <v>0</v>
      </c>
      <c r="NJS207" s="10">
        <f>varoventtiili_koestus_kuva.description</f>
        <v>0</v>
      </c>
      <c r="NJT207" s="10">
        <f>varoventtiili_koestus_kuva.description</f>
        <v>0</v>
      </c>
      <c r="NJU207" s="10">
        <f>varoventtiili_koestus_kuva.description</f>
        <v>0</v>
      </c>
      <c r="NJV207" s="10">
        <f>varoventtiili_koestus_kuva.description</f>
        <v>0</v>
      </c>
      <c r="NJW207" s="10">
        <f>varoventtiili_koestus_kuva.description</f>
        <v>0</v>
      </c>
      <c r="NJX207" s="10">
        <f>varoventtiili_koestus_kuva.description</f>
        <v>0</v>
      </c>
      <c r="NJY207" s="10">
        <f>varoventtiili_koestus_kuva.description</f>
        <v>0</v>
      </c>
      <c r="NJZ207" s="10">
        <f>varoventtiili_koestus_kuva.description</f>
        <v>0</v>
      </c>
      <c r="NKA207" s="10">
        <f>varoventtiili_koestus_kuva.description</f>
        <v>0</v>
      </c>
      <c r="NKB207" s="10">
        <f>varoventtiili_koestus_kuva.description</f>
        <v>0</v>
      </c>
      <c r="NKC207" s="10">
        <f>varoventtiili_koestus_kuva.description</f>
        <v>0</v>
      </c>
      <c r="NKD207" s="10">
        <f>varoventtiili_koestus_kuva.description</f>
        <v>0</v>
      </c>
      <c r="NKE207" s="10">
        <f>varoventtiili_koestus_kuva.description</f>
        <v>0</v>
      </c>
      <c r="NKF207" s="10">
        <f>varoventtiili_koestus_kuva.description</f>
        <v>0</v>
      </c>
      <c r="NKG207" s="10">
        <f>varoventtiili_koestus_kuva.description</f>
        <v>0</v>
      </c>
      <c r="NKH207" s="10">
        <f>varoventtiili_koestus_kuva.description</f>
        <v>0</v>
      </c>
      <c r="NKI207" s="10">
        <f>varoventtiili_koestus_kuva.description</f>
        <v>0</v>
      </c>
      <c r="NKJ207" s="10">
        <f>varoventtiili_koestus_kuva.description</f>
        <v>0</v>
      </c>
      <c r="NKK207" s="10">
        <f>varoventtiili_koestus_kuva.description</f>
        <v>0</v>
      </c>
      <c r="NKL207" s="10">
        <f>varoventtiili_koestus_kuva.description</f>
        <v>0</v>
      </c>
      <c r="NKM207" s="10">
        <f>varoventtiili_koestus_kuva.description</f>
        <v>0</v>
      </c>
      <c r="NKN207" s="10">
        <f>varoventtiili_koestus_kuva.description</f>
        <v>0</v>
      </c>
      <c r="NKO207" s="10">
        <f>varoventtiili_koestus_kuva.description</f>
        <v>0</v>
      </c>
      <c r="NKP207" s="10">
        <f>varoventtiili_koestus_kuva.description</f>
        <v>0</v>
      </c>
      <c r="NKQ207" s="10">
        <f>varoventtiili_koestus_kuva.description</f>
        <v>0</v>
      </c>
      <c r="NKR207" s="10">
        <f>varoventtiili_koestus_kuva.description</f>
        <v>0</v>
      </c>
      <c r="NKS207" s="10">
        <f>varoventtiili_koestus_kuva.description</f>
        <v>0</v>
      </c>
      <c r="NKT207" s="10">
        <f>varoventtiili_koestus_kuva.description</f>
        <v>0</v>
      </c>
      <c r="NKU207" s="10">
        <f>varoventtiili_koestus_kuva.description</f>
        <v>0</v>
      </c>
      <c r="NKV207" s="10">
        <f>varoventtiili_koestus_kuva.description</f>
        <v>0</v>
      </c>
      <c r="NKW207" s="10">
        <f>varoventtiili_koestus_kuva.description</f>
        <v>0</v>
      </c>
      <c r="NKX207" s="10">
        <f>varoventtiili_koestus_kuva.description</f>
        <v>0</v>
      </c>
      <c r="NKY207" s="10">
        <f>varoventtiili_koestus_kuva.description</f>
        <v>0</v>
      </c>
      <c r="NKZ207" s="10">
        <f>varoventtiili_koestus_kuva.description</f>
        <v>0</v>
      </c>
      <c r="NLA207" s="10">
        <f>varoventtiili_koestus_kuva.description</f>
        <v>0</v>
      </c>
      <c r="NLB207" s="10">
        <f>varoventtiili_koestus_kuva.description</f>
        <v>0</v>
      </c>
      <c r="NLC207" s="10">
        <f>varoventtiili_koestus_kuva.description</f>
        <v>0</v>
      </c>
      <c r="NLD207" s="10">
        <f>varoventtiili_koestus_kuva.description</f>
        <v>0</v>
      </c>
      <c r="NLE207" s="10">
        <f>varoventtiili_koestus_kuva.description</f>
        <v>0</v>
      </c>
      <c r="NLF207" s="10">
        <f>varoventtiili_koestus_kuva.description</f>
        <v>0</v>
      </c>
      <c r="NLG207" s="10">
        <f>varoventtiili_koestus_kuva.description</f>
        <v>0</v>
      </c>
      <c r="NLH207" s="10">
        <f>varoventtiili_koestus_kuva.description</f>
        <v>0</v>
      </c>
      <c r="NLI207" s="10">
        <f>varoventtiili_koestus_kuva.description</f>
        <v>0</v>
      </c>
      <c r="NLJ207" s="10">
        <f>varoventtiili_koestus_kuva.description</f>
        <v>0</v>
      </c>
      <c r="NLK207" s="10">
        <f>varoventtiili_koestus_kuva.description</f>
        <v>0</v>
      </c>
      <c r="NLL207" s="10">
        <f>varoventtiili_koestus_kuva.description</f>
        <v>0</v>
      </c>
      <c r="NLM207" s="10">
        <f>varoventtiili_koestus_kuva.description</f>
        <v>0</v>
      </c>
      <c r="NLN207" s="10">
        <f>varoventtiili_koestus_kuva.description</f>
        <v>0</v>
      </c>
      <c r="NLO207" s="10">
        <f>varoventtiili_koestus_kuva.description</f>
        <v>0</v>
      </c>
      <c r="NLP207" s="10">
        <f>varoventtiili_koestus_kuva.description</f>
        <v>0</v>
      </c>
      <c r="NLQ207" s="10">
        <f>varoventtiili_koestus_kuva.description</f>
        <v>0</v>
      </c>
      <c r="NLR207" s="10">
        <f>varoventtiili_koestus_kuva.description</f>
        <v>0</v>
      </c>
      <c r="NLS207" s="10">
        <f>varoventtiili_koestus_kuva.description</f>
        <v>0</v>
      </c>
      <c r="NLT207" s="10">
        <f>varoventtiili_koestus_kuva.description</f>
        <v>0</v>
      </c>
      <c r="NLU207" s="10">
        <f>varoventtiili_koestus_kuva.description</f>
        <v>0</v>
      </c>
      <c r="NLV207" s="10">
        <f>varoventtiili_koestus_kuva.description</f>
        <v>0</v>
      </c>
      <c r="NLW207" s="10">
        <f>varoventtiili_koestus_kuva.description</f>
        <v>0</v>
      </c>
      <c r="NLX207" s="10">
        <f>varoventtiili_koestus_kuva.description</f>
        <v>0</v>
      </c>
      <c r="NLY207" s="10">
        <f>varoventtiili_koestus_kuva.description</f>
        <v>0</v>
      </c>
      <c r="NLZ207" s="10">
        <f>varoventtiili_koestus_kuva.description</f>
        <v>0</v>
      </c>
      <c r="NMA207" s="10">
        <f>varoventtiili_koestus_kuva.description</f>
        <v>0</v>
      </c>
      <c r="NMB207" s="10">
        <f>varoventtiili_koestus_kuva.description</f>
        <v>0</v>
      </c>
      <c r="NMC207" s="10">
        <f>varoventtiili_koestus_kuva.description</f>
        <v>0</v>
      </c>
      <c r="NMD207" s="10">
        <f>varoventtiili_koestus_kuva.description</f>
        <v>0</v>
      </c>
      <c r="NME207" s="10">
        <f>varoventtiili_koestus_kuva.description</f>
        <v>0</v>
      </c>
      <c r="NMF207" s="10">
        <f>varoventtiili_koestus_kuva.description</f>
        <v>0</v>
      </c>
      <c r="NMG207" s="10">
        <f>varoventtiili_koestus_kuva.description</f>
        <v>0</v>
      </c>
      <c r="NMH207" s="10">
        <f>varoventtiili_koestus_kuva.description</f>
        <v>0</v>
      </c>
      <c r="NMI207" s="10">
        <f>varoventtiili_koestus_kuva.description</f>
        <v>0</v>
      </c>
      <c r="NMJ207" s="10">
        <f>varoventtiili_koestus_kuva.description</f>
        <v>0</v>
      </c>
      <c r="NMK207" s="10">
        <f>varoventtiili_koestus_kuva.description</f>
        <v>0</v>
      </c>
      <c r="NML207" s="10">
        <f>varoventtiili_koestus_kuva.description</f>
        <v>0</v>
      </c>
      <c r="NMM207" s="10">
        <f>varoventtiili_koestus_kuva.description</f>
        <v>0</v>
      </c>
      <c r="NMN207" s="10">
        <f>varoventtiili_koestus_kuva.description</f>
        <v>0</v>
      </c>
      <c r="NMO207" s="10">
        <f>varoventtiili_koestus_kuva.description</f>
        <v>0</v>
      </c>
      <c r="NMP207" s="10">
        <f>varoventtiili_koestus_kuva.description</f>
        <v>0</v>
      </c>
      <c r="NMQ207" s="10">
        <f>varoventtiili_koestus_kuva.description</f>
        <v>0</v>
      </c>
      <c r="NMR207" s="10">
        <f>varoventtiili_koestus_kuva.description</f>
        <v>0</v>
      </c>
      <c r="NMS207" s="10">
        <f>varoventtiili_koestus_kuva.description</f>
        <v>0</v>
      </c>
      <c r="NMT207" s="10">
        <f>varoventtiili_koestus_kuva.description</f>
        <v>0</v>
      </c>
      <c r="NMU207" s="10">
        <f>varoventtiili_koestus_kuva.description</f>
        <v>0</v>
      </c>
      <c r="NMV207" s="10">
        <f>varoventtiili_koestus_kuva.description</f>
        <v>0</v>
      </c>
      <c r="NMW207" s="10">
        <f>varoventtiili_koestus_kuva.description</f>
        <v>0</v>
      </c>
      <c r="NMX207" s="10">
        <f>varoventtiili_koestus_kuva.description</f>
        <v>0</v>
      </c>
      <c r="NMY207" s="10">
        <f>varoventtiili_koestus_kuva.description</f>
        <v>0</v>
      </c>
      <c r="NMZ207" s="10">
        <f>varoventtiili_koestus_kuva.description</f>
        <v>0</v>
      </c>
      <c r="NNA207" s="10">
        <f>varoventtiili_koestus_kuva.description</f>
        <v>0</v>
      </c>
      <c r="NNB207" s="10">
        <f>varoventtiili_koestus_kuva.description</f>
        <v>0</v>
      </c>
      <c r="NNC207" s="10">
        <f>varoventtiili_koestus_kuva.description</f>
        <v>0</v>
      </c>
      <c r="NND207" s="10">
        <f>varoventtiili_koestus_kuva.description</f>
        <v>0</v>
      </c>
      <c r="NNE207" s="10">
        <f>varoventtiili_koestus_kuva.description</f>
        <v>0</v>
      </c>
      <c r="NNF207" s="10">
        <f>varoventtiili_koestus_kuva.description</f>
        <v>0</v>
      </c>
      <c r="NNG207" s="10">
        <f>varoventtiili_koestus_kuva.description</f>
        <v>0</v>
      </c>
      <c r="NNH207" s="10">
        <f>varoventtiili_koestus_kuva.description</f>
        <v>0</v>
      </c>
      <c r="NNI207" s="10">
        <f>varoventtiili_koestus_kuva.description</f>
        <v>0</v>
      </c>
      <c r="NNJ207" s="10">
        <f>varoventtiili_koestus_kuva.description</f>
        <v>0</v>
      </c>
      <c r="NNK207" s="10">
        <f>varoventtiili_koestus_kuva.description</f>
        <v>0</v>
      </c>
      <c r="NNL207" s="10">
        <f>varoventtiili_koestus_kuva.description</f>
        <v>0</v>
      </c>
      <c r="NNM207" s="10">
        <f>varoventtiili_koestus_kuva.description</f>
        <v>0</v>
      </c>
      <c r="NNN207" s="10">
        <f>varoventtiili_koestus_kuva.description</f>
        <v>0</v>
      </c>
      <c r="NNO207" s="10">
        <f>varoventtiili_koestus_kuva.description</f>
        <v>0</v>
      </c>
      <c r="NNP207" s="10">
        <f>varoventtiili_koestus_kuva.description</f>
        <v>0</v>
      </c>
      <c r="NNQ207" s="10">
        <f>varoventtiili_koestus_kuva.description</f>
        <v>0</v>
      </c>
      <c r="NNR207" s="10">
        <f>varoventtiili_koestus_kuva.description</f>
        <v>0</v>
      </c>
      <c r="NNS207" s="10">
        <f>varoventtiili_koestus_kuva.description</f>
        <v>0</v>
      </c>
      <c r="NNT207" s="10">
        <f>varoventtiili_koestus_kuva.description</f>
        <v>0</v>
      </c>
      <c r="NNU207" s="10">
        <f>varoventtiili_koestus_kuva.description</f>
        <v>0</v>
      </c>
      <c r="NNV207" s="10">
        <f>varoventtiili_koestus_kuva.description</f>
        <v>0</v>
      </c>
      <c r="NNW207" s="10">
        <f>varoventtiili_koestus_kuva.description</f>
        <v>0</v>
      </c>
      <c r="NNX207" s="10">
        <f>varoventtiili_koestus_kuva.description</f>
        <v>0</v>
      </c>
      <c r="NNY207" s="10">
        <f>varoventtiili_koestus_kuva.description</f>
        <v>0</v>
      </c>
      <c r="NNZ207" s="10">
        <f>varoventtiili_koestus_kuva.description</f>
        <v>0</v>
      </c>
      <c r="NOA207" s="10">
        <f>varoventtiili_koestus_kuva.description</f>
        <v>0</v>
      </c>
      <c r="NOB207" s="10">
        <f>varoventtiili_koestus_kuva.description</f>
        <v>0</v>
      </c>
      <c r="NOC207" s="10">
        <f>varoventtiili_koestus_kuva.description</f>
        <v>0</v>
      </c>
      <c r="NOD207" s="10">
        <f>varoventtiili_koestus_kuva.description</f>
        <v>0</v>
      </c>
      <c r="NOE207" s="10">
        <f>varoventtiili_koestus_kuva.description</f>
        <v>0</v>
      </c>
      <c r="NOF207" s="10">
        <f>varoventtiili_koestus_kuva.description</f>
        <v>0</v>
      </c>
      <c r="NOG207" s="10">
        <f>varoventtiili_koestus_kuva.description</f>
        <v>0</v>
      </c>
      <c r="NOH207" s="10">
        <f>varoventtiili_koestus_kuva.description</f>
        <v>0</v>
      </c>
      <c r="NOI207" s="10">
        <f>varoventtiili_koestus_kuva.description</f>
        <v>0</v>
      </c>
      <c r="NOJ207" s="10">
        <f>varoventtiili_koestus_kuva.description</f>
        <v>0</v>
      </c>
      <c r="NOK207" s="10">
        <f>varoventtiili_koestus_kuva.description</f>
        <v>0</v>
      </c>
      <c r="NOL207" s="10">
        <f>varoventtiili_koestus_kuva.description</f>
        <v>0</v>
      </c>
      <c r="NOM207" s="10">
        <f>varoventtiili_koestus_kuva.description</f>
        <v>0</v>
      </c>
      <c r="NON207" s="10">
        <f>varoventtiili_koestus_kuva.description</f>
        <v>0</v>
      </c>
      <c r="NOO207" s="10">
        <f>varoventtiili_koestus_kuva.description</f>
        <v>0</v>
      </c>
      <c r="NOP207" s="10">
        <f>varoventtiili_koestus_kuva.description</f>
        <v>0</v>
      </c>
      <c r="NOQ207" s="10">
        <f>varoventtiili_koestus_kuva.description</f>
        <v>0</v>
      </c>
      <c r="NOR207" s="10">
        <f>varoventtiili_koestus_kuva.description</f>
        <v>0</v>
      </c>
      <c r="NOS207" s="10">
        <f>varoventtiili_koestus_kuva.description</f>
        <v>0</v>
      </c>
      <c r="NOT207" s="10">
        <f>varoventtiili_koestus_kuva.description</f>
        <v>0</v>
      </c>
      <c r="NOU207" s="10">
        <f>varoventtiili_koestus_kuva.description</f>
        <v>0</v>
      </c>
      <c r="NOV207" s="10">
        <f>varoventtiili_koestus_kuva.description</f>
        <v>0</v>
      </c>
      <c r="NOW207" s="10">
        <f>varoventtiili_koestus_kuva.description</f>
        <v>0</v>
      </c>
      <c r="NOX207" s="10">
        <f>varoventtiili_koestus_kuva.description</f>
        <v>0</v>
      </c>
      <c r="NOY207" s="10">
        <f>varoventtiili_koestus_kuva.description</f>
        <v>0</v>
      </c>
      <c r="NOZ207" s="10">
        <f>varoventtiili_koestus_kuva.description</f>
        <v>0</v>
      </c>
      <c r="NPA207" s="10">
        <f>varoventtiili_koestus_kuva.description</f>
        <v>0</v>
      </c>
      <c r="NPB207" s="10">
        <f>varoventtiili_koestus_kuva.description</f>
        <v>0</v>
      </c>
      <c r="NPC207" s="10">
        <f>varoventtiili_koestus_kuva.description</f>
        <v>0</v>
      </c>
      <c r="NPD207" s="10">
        <f>varoventtiili_koestus_kuva.description</f>
        <v>0</v>
      </c>
      <c r="NPE207" s="10">
        <f>varoventtiili_koestus_kuva.description</f>
        <v>0</v>
      </c>
      <c r="NPF207" s="10">
        <f>varoventtiili_koestus_kuva.description</f>
        <v>0</v>
      </c>
      <c r="NPG207" s="10">
        <f>varoventtiili_koestus_kuva.description</f>
        <v>0</v>
      </c>
      <c r="NPH207" s="10">
        <f>varoventtiili_koestus_kuva.description</f>
        <v>0</v>
      </c>
      <c r="NPI207" s="10">
        <f>varoventtiili_koestus_kuva.description</f>
        <v>0</v>
      </c>
      <c r="NPJ207" s="10">
        <f>varoventtiili_koestus_kuva.description</f>
        <v>0</v>
      </c>
      <c r="NPK207" s="10">
        <f>varoventtiili_koestus_kuva.description</f>
        <v>0</v>
      </c>
      <c r="NPL207" s="10">
        <f>varoventtiili_koestus_kuva.description</f>
        <v>0</v>
      </c>
      <c r="NPM207" s="10">
        <f>varoventtiili_koestus_kuva.description</f>
        <v>0</v>
      </c>
      <c r="NPN207" s="10">
        <f>varoventtiili_koestus_kuva.description</f>
        <v>0</v>
      </c>
      <c r="NPO207" s="10">
        <f>varoventtiili_koestus_kuva.description</f>
        <v>0</v>
      </c>
      <c r="NPP207" s="10">
        <f>varoventtiili_koestus_kuva.description</f>
        <v>0</v>
      </c>
      <c r="NPQ207" s="10">
        <f>varoventtiili_koestus_kuva.description</f>
        <v>0</v>
      </c>
      <c r="NPR207" s="10">
        <f>varoventtiili_koestus_kuva.description</f>
        <v>0</v>
      </c>
      <c r="NPS207" s="10">
        <f>varoventtiili_koestus_kuva.description</f>
        <v>0</v>
      </c>
      <c r="NPT207" s="10">
        <f>varoventtiili_koestus_kuva.description</f>
        <v>0</v>
      </c>
      <c r="NPU207" s="10">
        <f>varoventtiili_koestus_kuva.description</f>
        <v>0</v>
      </c>
      <c r="NPV207" s="10">
        <f>varoventtiili_koestus_kuva.description</f>
        <v>0</v>
      </c>
      <c r="NPW207" s="10">
        <f>varoventtiili_koestus_kuva.description</f>
        <v>0</v>
      </c>
      <c r="NPX207" s="10">
        <f>varoventtiili_koestus_kuva.description</f>
        <v>0</v>
      </c>
      <c r="NPY207" s="10">
        <f>varoventtiili_koestus_kuva.description</f>
        <v>0</v>
      </c>
      <c r="NPZ207" s="10">
        <f>varoventtiili_koestus_kuva.description</f>
        <v>0</v>
      </c>
      <c r="NQA207" s="10">
        <f>varoventtiili_koestus_kuva.description</f>
        <v>0</v>
      </c>
      <c r="NQB207" s="10">
        <f>varoventtiili_koestus_kuva.description</f>
        <v>0</v>
      </c>
      <c r="NQC207" s="10">
        <f>varoventtiili_koestus_kuva.description</f>
        <v>0</v>
      </c>
      <c r="NQD207" s="10">
        <f>varoventtiili_koestus_kuva.description</f>
        <v>0</v>
      </c>
      <c r="NQE207" s="10">
        <f>varoventtiili_koestus_kuva.description</f>
        <v>0</v>
      </c>
      <c r="NQF207" s="10">
        <f>varoventtiili_koestus_kuva.description</f>
        <v>0</v>
      </c>
      <c r="NQG207" s="10">
        <f>varoventtiili_koestus_kuva.description</f>
        <v>0</v>
      </c>
      <c r="NQH207" s="10">
        <f>varoventtiili_koestus_kuva.description</f>
        <v>0</v>
      </c>
      <c r="NQI207" s="10">
        <f>varoventtiili_koestus_kuva.description</f>
        <v>0</v>
      </c>
      <c r="NQJ207" s="10">
        <f>varoventtiili_koestus_kuva.description</f>
        <v>0</v>
      </c>
      <c r="NQK207" s="10">
        <f>varoventtiili_koestus_kuva.description</f>
        <v>0</v>
      </c>
      <c r="NQL207" s="10">
        <f>varoventtiili_koestus_kuva.description</f>
        <v>0</v>
      </c>
      <c r="NQM207" s="10">
        <f>varoventtiili_koestus_kuva.description</f>
        <v>0</v>
      </c>
      <c r="NQN207" s="10">
        <f>varoventtiili_koestus_kuva.description</f>
        <v>0</v>
      </c>
      <c r="NQO207" s="10">
        <f>varoventtiili_koestus_kuva.description</f>
        <v>0</v>
      </c>
      <c r="NQP207" s="10">
        <f>varoventtiili_koestus_kuva.description</f>
        <v>0</v>
      </c>
      <c r="NQQ207" s="10">
        <f>varoventtiili_koestus_kuva.description</f>
        <v>0</v>
      </c>
      <c r="NQR207" s="10">
        <f>varoventtiili_koestus_kuva.description</f>
        <v>0</v>
      </c>
      <c r="NQS207" s="10">
        <f>varoventtiili_koestus_kuva.description</f>
        <v>0</v>
      </c>
      <c r="NQT207" s="10">
        <f>varoventtiili_koestus_kuva.description</f>
        <v>0</v>
      </c>
      <c r="NQU207" s="10">
        <f>varoventtiili_koestus_kuva.description</f>
        <v>0</v>
      </c>
      <c r="NQV207" s="10">
        <f>varoventtiili_koestus_kuva.description</f>
        <v>0</v>
      </c>
      <c r="NQW207" s="10">
        <f>varoventtiili_koestus_kuva.description</f>
        <v>0</v>
      </c>
      <c r="NQX207" s="10">
        <f>varoventtiili_koestus_kuva.description</f>
        <v>0</v>
      </c>
      <c r="NQY207" s="10">
        <f>varoventtiili_koestus_kuva.description</f>
        <v>0</v>
      </c>
      <c r="NQZ207" s="10">
        <f>varoventtiili_koestus_kuva.description</f>
        <v>0</v>
      </c>
      <c r="NRA207" s="10">
        <f>varoventtiili_koestus_kuva.description</f>
        <v>0</v>
      </c>
      <c r="NRB207" s="10">
        <f>varoventtiili_koestus_kuva.description</f>
        <v>0</v>
      </c>
      <c r="NRC207" s="10">
        <f>varoventtiili_koestus_kuva.description</f>
        <v>0</v>
      </c>
      <c r="NRD207" s="10">
        <f>varoventtiili_koestus_kuva.description</f>
        <v>0</v>
      </c>
      <c r="NRE207" s="10">
        <f>varoventtiili_koestus_kuva.description</f>
        <v>0</v>
      </c>
      <c r="NRF207" s="10">
        <f>varoventtiili_koestus_kuva.description</f>
        <v>0</v>
      </c>
      <c r="NRG207" s="10">
        <f>varoventtiili_koestus_kuva.description</f>
        <v>0</v>
      </c>
      <c r="NRH207" s="10">
        <f>varoventtiili_koestus_kuva.description</f>
        <v>0</v>
      </c>
      <c r="NRI207" s="10">
        <f>varoventtiili_koestus_kuva.description</f>
        <v>0</v>
      </c>
      <c r="NRJ207" s="10">
        <f>varoventtiili_koestus_kuva.description</f>
        <v>0</v>
      </c>
      <c r="NRK207" s="10">
        <f>varoventtiili_koestus_kuva.description</f>
        <v>0</v>
      </c>
      <c r="NRL207" s="10">
        <f>varoventtiili_koestus_kuva.description</f>
        <v>0</v>
      </c>
      <c r="NRM207" s="10">
        <f>varoventtiili_koestus_kuva.description</f>
        <v>0</v>
      </c>
      <c r="NRN207" s="10">
        <f>varoventtiili_koestus_kuva.description</f>
        <v>0</v>
      </c>
      <c r="NRO207" s="10">
        <f>varoventtiili_koestus_kuva.description</f>
        <v>0</v>
      </c>
      <c r="NRP207" s="10">
        <f>varoventtiili_koestus_kuva.description</f>
        <v>0</v>
      </c>
      <c r="NRQ207" s="10">
        <f>varoventtiili_koestus_kuva.description</f>
        <v>0</v>
      </c>
      <c r="NRR207" s="10">
        <f>varoventtiili_koestus_kuva.description</f>
        <v>0</v>
      </c>
      <c r="NRS207" s="10">
        <f>varoventtiili_koestus_kuva.description</f>
        <v>0</v>
      </c>
      <c r="NRT207" s="10">
        <f>varoventtiili_koestus_kuva.description</f>
        <v>0</v>
      </c>
      <c r="NRU207" s="10">
        <f>varoventtiili_koestus_kuva.description</f>
        <v>0</v>
      </c>
      <c r="NRV207" s="10">
        <f>varoventtiili_koestus_kuva.description</f>
        <v>0</v>
      </c>
      <c r="NRW207" s="10">
        <f>varoventtiili_koestus_kuva.description</f>
        <v>0</v>
      </c>
      <c r="NRX207" s="10">
        <f>varoventtiili_koestus_kuva.description</f>
        <v>0</v>
      </c>
      <c r="NRY207" s="10">
        <f>varoventtiili_koestus_kuva.description</f>
        <v>0</v>
      </c>
      <c r="NRZ207" s="10">
        <f>varoventtiili_koestus_kuva.description</f>
        <v>0</v>
      </c>
      <c r="NSA207" s="10">
        <f>varoventtiili_koestus_kuva.description</f>
        <v>0</v>
      </c>
      <c r="NSB207" s="10">
        <f>varoventtiili_koestus_kuva.description</f>
        <v>0</v>
      </c>
      <c r="NSC207" s="10">
        <f>varoventtiili_koestus_kuva.description</f>
        <v>0</v>
      </c>
      <c r="NSD207" s="10">
        <f>varoventtiili_koestus_kuva.description</f>
        <v>0</v>
      </c>
      <c r="NSE207" s="10">
        <f>varoventtiili_koestus_kuva.description</f>
        <v>0</v>
      </c>
      <c r="NSF207" s="10">
        <f>varoventtiili_koestus_kuva.description</f>
        <v>0</v>
      </c>
      <c r="NSG207" s="10">
        <f>varoventtiili_koestus_kuva.description</f>
        <v>0</v>
      </c>
      <c r="NSH207" s="10">
        <f>varoventtiili_koestus_kuva.description</f>
        <v>0</v>
      </c>
      <c r="NSI207" s="10">
        <f>varoventtiili_koestus_kuva.description</f>
        <v>0</v>
      </c>
      <c r="NSJ207" s="10">
        <f>varoventtiili_koestus_kuva.description</f>
        <v>0</v>
      </c>
      <c r="NSK207" s="10">
        <f>varoventtiili_koestus_kuva.description</f>
        <v>0</v>
      </c>
      <c r="NSL207" s="10">
        <f>varoventtiili_koestus_kuva.description</f>
        <v>0</v>
      </c>
      <c r="NSM207" s="10">
        <f>varoventtiili_koestus_kuva.description</f>
        <v>0</v>
      </c>
      <c r="NSN207" s="10">
        <f>varoventtiili_koestus_kuva.description</f>
        <v>0</v>
      </c>
      <c r="NSO207" s="10">
        <f>varoventtiili_koestus_kuva.description</f>
        <v>0</v>
      </c>
      <c r="NSP207" s="10">
        <f>varoventtiili_koestus_kuva.description</f>
        <v>0</v>
      </c>
      <c r="NSQ207" s="10">
        <f>varoventtiili_koestus_kuva.description</f>
        <v>0</v>
      </c>
      <c r="NSR207" s="10">
        <f>varoventtiili_koestus_kuva.description</f>
        <v>0</v>
      </c>
      <c r="NSS207" s="10">
        <f>varoventtiili_koestus_kuva.description</f>
        <v>0</v>
      </c>
      <c r="NST207" s="10">
        <f>varoventtiili_koestus_kuva.description</f>
        <v>0</v>
      </c>
      <c r="NSU207" s="10">
        <f>varoventtiili_koestus_kuva.description</f>
        <v>0</v>
      </c>
      <c r="NSV207" s="10">
        <f>varoventtiili_koestus_kuva.description</f>
        <v>0</v>
      </c>
      <c r="NSW207" s="10">
        <f>varoventtiili_koestus_kuva.description</f>
        <v>0</v>
      </c>
      <c r="NSX207" s="10">
        <f>varoventtiili_koestus_kuva.description</f>
        <v>0</v>
      </c>
      <c r="NSY207" s="10">
        <f>varoventtiili_koestus_kuva.description</f>
        <v>0</v>
      </c>
      <c r="NSZ207" s="10">
        <f>varoventtiili_koestus_kuva.description</f>
        <v>0</v>
      </c>
      <c r="NTA207" s="10">
        <f>varoventtiili_koestus_kuva.description</f>
        <v>0</v>
      </c>
      <c r="NTB207" s="10">
        <f>varoventtiili_koestus_kuva.description</f>
        <v>0</v>
      </c>
      <c r="NTC207" s="10">
        <f>varoventtiili_koestus_kuva.description</f>
        <v>0</v>
      </c>
      <c r="NTD207" s="10">
        <f>varoventtiili_koestus_kuva.description</f>
        <v>0</v>
      </c>
      <c r="NTE207" s="10">
        <f>varoventtiili_koestus_kuva.description</f>
        <v>0</v>
      </c>
      <c r="NTF207" s="10">
        <f>varoventtiili_koestus_kuva.description</f>
        <v>0</v>
      </c>
      <c r="NTG207" s="10">
        <f>varoventtiili_koestus_kuva.description</f>
        <v>0</v>
      </c>
      <c r="NTH207" s="10">
        <f>varoventtiili_koestus_kuva.description</f>
        <v>0</v>
      </c>
      <c r="NTI207" s="10">
        <f>varoventtiili_koestus_kuva.description</f>
        <v>0</v>
      </c>
      <c r="NTJ207" s="10">
        <f>varoventtiili_koestus_kuva.description</f>
        <v>0</v>
      </c>
      <c r="NTK207" s="10">
        <f>varoventtiili_koestus_kuva.description</f>
        <v>0</v>
      </c>
      <c r="NTL207" s="10">
        <f>varoventtiili_koestus_kuva.description</f>
        <v>0</v>
      </c>
      <c r="NTM207" s="10">
        <f>varoventtiili_koestus_kuva.description</f>
        <v>0</v>
      </c>
      <c r="NTN207" s="10">
        <f>varoventtiili_koestus_kuva.description</f>
        <v>0</v>
      </c>
      <c r="NTO207" s="10">
        <f>varoventtiili_koestus_kuva.description</f>
        <v>0</v>
      </c>
      <c r="NTP207" s="10">
        <f>varoventtiili_koestus_kuva.description</f>
        <v>0</v>
      </c>
      <c r="NTQ207" s="10">
        <f>varoventtiili_koestus_kuva.description</f>
        <v>0</v>
      </c>
      <c r="NTR207" s="10">
        <f>varoventtiili_koestus_kuva.description</f>
        <v>0</v>
      </c>
      <c r="NTS207" s="10">
        <f>varoventtiili_koestus_kuva.description</f>
        <v>0</v>
      </c>
      <c r="NTT207" s="10">
        <f>varoventtiili_koestus_kuva.description</f>
        <v>0</v>
      </c>
      <c r="NTU207" s="10">
        <f>varoventtiili_koestus_kuva.description</f>
        <v>0</v>
      </c>
      <c r="NTV207" s="10">
        <f>varoventtiili_koestus_kuva.description</f>
        <v>0</v>
      </c>
      <c r="NTW207" s="10">
        <f>varoventtiili_koestus_kuva.description</f>
        <v>0</v>
      </c>
      <c r="NTX207" s="10">
        <f>varoventtiili_koestus_kuva.description</f>
        <v>0</v>
      </c>
      <c r="NTY207" s="10">
        <f>varoventtiili_koestus_kuva.description</f>
        <v>0</v>
      </c>
      <c r="NTZ207" s="10">
        <f>varoventtiili_koestus_kuva.description</f>
        <v>0</v>
      </c>
      <c r="NUA207" s="10">
        <f>varoventtiili_koestus_kuva.description</f>
        <v>0</v>
      </c>
      <c r="NUB207" s="10">
        <f>varoventtiili_koestus_kuva.description</f>
        <v>0</v>
      </c>
      <c r="NUC207" s="10">
        <f>varoventtiili_koestus_kuva.description</f>
        <v>0</v>
      </c>
      <c r="NUD207" s="10">
        <f>varoventtiili_koestus_kuva.description</f>
        <v>0</v>
      </c>
      <c r="NUE207" s="10">
        <f>varoventtiili_koestus_kuva.description</f>
        <v>0</v>
      </c>
      <c r="NUF207" s="10">
        <f>varoventtiili_koestus_kuva.description</f>
        <v>0</v>
      </c>
      <c r="NUG207" s="10">
        <f>varoventtiili_koestus_kuva.description</f>
        <v>0</v>
      </c>
      <c r="NUH207" s="10">
        <f>varoventtiili_koestus_kuva.description</f>
        <v>0</v>
      </c>
      <c r="NUI207" s="10">
        <f>varoventtiili_koestus_kuva.description</f>
        <v>0</v>
      </c>
      <c r="NUJ207" s="10">
        <f>varoventtiili_koestus_kuva.description</f>
        <v>0</v>
      </c>
      <c r="NUK207" s="10">
        <f>varoventtiili_koestus_kuva.description</f>
        <v>0</v>
      </c>
      <c r="NUL207" s="10">
        <f>varoventtiili_koestus_kuva.description</f>
        <v>0</v>
      </c>
      <c r="NUM207" s="10">
        <f>varoventtiili_koestus_kuva.description</f>
        <v>0</v>
      </c>
      <c r="NUN207" s="10">
        <f>varoventtiili_koestus_kuva.description</f>
        <v>0</v>
      </c>
      <c r="NUO207" s="10">
        <f>varoventtiili_koestus_kuva.description</f>
        <v>0</v>
      </c>
      <c r="NUP207" s="10">
        <f>varoventtiili_koestus_kuva.description</f>
        <v>0</v>
      </c>
      <c r="NUQ207" s="10">
        <f>varoventtiili_koestus_kuva.description</f>
        <v>0</v>
      </c>
      <c r="NUR207" s="10">
        <f>varoventtiili_koestus_kuva.description</f>
        <v>0</v>
      </c>
      <c r="NUS207" s="10">
        <f>varoventtiili_koestus_kuva.description</f>
        <v>0</v>
      </c>
      <c r="NUT207" s="10">
        <f>varoventtiili_koestus_kuva.description</f>
        <v>0</v>
      </c>
      <c r="NUU207" s="10">
        <f>varoventtiili_koestus_kuva.description</f>
        <v>0</v>
      </c>
      <c r="NUV207" s="10">
        <f>varoventtiili_koestus_kuva.description</f>
        <v>0</v>
      </c>
      <c r="NUW207" s="10">
        <f>varoventtiili_koestus_kuva.description</f>
        <v>0</v>
      </c>
      <c r="NUX207" s="10">
        <f>varoventtiili_koestus_kuva.description</f>
        <v>0</v>
      </c>
      <c r="NUY207" s="10">
        <f>varoventtiili_koestus_kuva.description</f>
        <v>0</v>
      </c>
      <c r="NUZ207" s="10">
        <f>varoventtiili_koestus_kuva.description</f>
        <v>0</v>
      </c>
      <c r="NVA207" s="10">
        <f>varoventtiili_koestus_kuva.description</f>
        <v>0</v>
      </c>
      <c r="NVB207" s="10">
        <f>varoventtiili_koestus_kuva.description</f>
        <v>0</v>
      </c>
      <c r="NVC207" s="10">
        <f>varoventtiili_koestus_kuva.description</f>
        <v>0</v>
      </c>
      <c r="NVD207" s="10">
        <f>varoventtiili_koestus_kuva.description</f>
        <v>0</v>
      </c>
      <c r="NVE207" s="10">
        <f>varoventtiili_koestus_kuva.description</f>
        <v>0</v>
      </c>
      <c r="NVF207" s="10">
        <f>varoventtiili_koestus_kuva.description</f>
        <v>0</v>
      </c>
      <c r="NVG207" s="10">
        <f>varoventtiili_koestus_kuva.description</f>
        <v>0</v>
      </c>
      <c r="NVH207" s="10">
        <f>varoventtiili_koestus_kuva.description</f>
        <v>0</v>
      </c>
      <c r="NVI207" s="10">
        <f>varoventtiili_koestus_kuva.description</f>
        <v>0</v>
      </c>
      <c r="NVJ207" s="10">
        <f>varoventtiili_koestus_kuva.description</f>
        <v>0</v>
      </c>
      <c r="NVK207" s="10">
        <f>varoventtiili_koestus_kuva.description</f>
        <v>0</v>
      </c>
      <c r="NVL207" s="10">
        <f>varoventtiili_koestus_kuva.description</f>
        <v>0</v>
      </c>
      <c r="NVM207" s="10">
        <f>varoventtiili_koestus_kuva.description</f>
        <v>0</v>
      </c>
      <c r="NVN207" s="10">
        <f>varoventtiili_koestus_kuva.description</f>
        <v>0</v>
      </c>
      <c r="NVO207" s="10">
        <f>varoventtiili_koestus_kuva.description</f>
        <v>0</v>
      </c>
      <c r="NVP207" s="10">
        <f>varoventtiili_koestus_kuva.description</f>
        <v>0</v>
      </c>
      <c r="NVQ207" s="10">
        <f>varoventtiili_koestus_kuva.description</f>
        <v>0</v>
      </c>
      <c r="NVR207" s="10">
        <f>varoventtiili_koestus_kuva.description</f>
        <v>0</v>
      </c>
      <c r="NVS207" s="10">
        <f>varoventtiili_koestus_kuva.description</f>
        <v>0</v>
      </c>
      <c r="NVT207" s="10">
        <f>varoventtiili_koestus_kuva.description</f>
        <v>0</v>
      </c>
      <c r="NVU207" s="10">
        <f>varoventtiili_koestus_kuva.description</f>
        <v>0</v>
      </c>
      <c r="NVV207" s="10">
        <f>varoventtiili_koestus_kuva.description</f>
        <v>0</v>
      </c>
      <c r="NVW207" s="10">
        <f>varoventtiili_koestus_kuva.description</f>
        <v>0</v>
      </c>
      <c r="NVX207" s="10">
        <f>varoventtiili_koestus_kuva.description</f>
        <v>0</v>
      </c>
      <c r="NVY207" s="10">
        <f>varoventtiili_koestus_kuva.description</f>
        <v>0</v>
      </c>
      <c r="NVZ207" s="10">
        <f>varoventtiili_koestus_kuva.description</f>
        <v>0</v>
      </c>
      <c r="NWA207" s="10">
        <f>varoventtiili_koestus_kuva.description</f>
        <v>0</v>
      </c>
      <c r="NWB207" s="10">
        <f>varoventtiili_koestus_kuva.description</f>
        <v>0</v>
      </c>
      <c r="NWC207" s="10">
        <f>varoventtiili_koestus_kuva.description</f>
        <v>0</v>
      </c>
      <c r="NWD207" s="10">
        <f>varoventtiili_koestus_kuva.description</f>
        <v>0</v>
      </c>
      <c r="NWE207" s="10">
        <f>varoventtiili_koestus_kuva.description</f>
        <v>0</v>
      </c>
      <c r="NWF207" s="10">
        <f>varoventtiili_koestus_kuva.description</f>
        <v>0</v>
      </c>
      <c r="NWG207" s="10">
        <f>varoventtiili_koestus_kuva.description</f>
        <v>0</v>
      </c>
      <c r="NWH207" s="10">
        <f>varoventtiili_koestus_kuva.description</f>
        <v>0</v>
      </c>
      <c r="NWI207" s="10">
        <f>varoventtiili_koestus_kuva.description</f>
        <v>0</v>
      </c>
      <c r="NWJ207" s="10">
        <f>varoventtiili_koestus_kuva.description</f>
        <v>0</v>
      </c>
      <c r="NWK207" s="10">
        <f>varoventtiili_koestus_kuva.description</f>
        <v>0</v>
      </c>
      <c r="NWL207" s="10">
        <f>varoventtiili_koestus_kuva.description</f>
        <v>0</v>
      </c>
      <c r="NWM207" s="10">
        <f>varoventtiili_koestus_kuva.description</f>
        <v>0</v>
      </c>
      <c r="NWN207" s="10">
        <f>varoventtiili_koestus_kuva.description</f>
        <v>0</v>
      </c>
      <c r="NWO207" s="10">
        <f>varoventtiili_koestus_kuva.description</f>
        <v>0</v>
      </c>
      <c r="NWP207" s="10">
        <f>varoventtiili_koestus_kuva.description</f>
        <v>0</v>
      </c>
      <c r="NWQ207" s="10">
        <f>varoventtiili_koestus_kuva.description</f>
        <v>0</v>
      </c>
      <c r="NWR207" s="10">
        <f>varoventtiili_koestus_kuva.description</f>
        <v>0</v>
      </c>
      <c r="NWS207" s="10">
        <f>varoventtiili_koestus_kuva.description</f>
        <v>0</v>
      </c>
      <c r="NWT207" s="10">
        <f>varoventtiili_koestus_kuva.description</f>
        <v>0</v>
      </c>
      <c r="NWU207" s="10">
        <f>varoventtiili_koestus_kuva.description</f>
        <v>0</v>
      </c>
      <c r="NWV207" s="10">
        <f>varoventtiili_koestus_kuva.description</f>
        <v>0</v>
      </c>
      <c r="NWW207" s="10">
        <f>varoventtiili_koestus_kuva.description</f>
        <v>0</v>
      </c>
      <c r="NWX207" s="10">
        <f>varoventtiili_koestus_kuva.description</f>
        <v>0</v>
      </c>
      <c r="NWY207" s="10">
        <f>varoventtiili_koestus_kuva.description</f>
        <v>0</v>
      </c>
      <c r="NWZ207" s="10">
        <f>varoventtiili_koestus_kuva.description</f>
        <v>0</v>
      </c>
      <c r="NXA207" s="10">
        <f>varoventtiili_koestus_kuva.description</f>
        <v>0</v>
      </c>
      <c r="NXB207" s="10">
        <f>varoventtiili_koestus_kuva.description</f>
        <v>0</v>
      </c>
      <c r="NXC207" s="10">
        <f>varoventtiili_koestus_kuva.description</f>
        <v>0</v>
      </c>
      <c r="NXD207" s="10">
        <f>varoventtiili_koestus_kuva.description</f>
        <v>0</v>
      </c>
      <c r="NXE207" s="10">
        <f>varoventtiili_koestus_kuva.description</f>
        <v>0</v>
      </c>
      <c r="NXF207" s="10">
        <f>varoventtiili_koestus_kuva.description</f>
        <v>0</v>
      </c>
      <c r="NXG207" s="10">
        <f>varoventtiili_koestus_kuva.description</f>
        <v>0</v>
      </c>
      <c r="NXH207" s="10">
        <f>varoventtiili_koestus_kuva.description</f>
        <v>0</v>
      </c>
      <c r="NXI207" s="10">
        <f>varoventtiili_koestus_kuva.description</f>
        <v>0</v>
      </c>
      <c r="NXJ207" s="10">
        <f>varoventtiili_koestus_kuva.description</f>
        <v>0</v>
      </c>
      <c r="NXK207" s="10">
        <f>varoventtiili_koestus_kuva.description</f>
        <v>0</v>
      </c>
      <c r="NXL207" s="10">
        <f>varoventtiili_koestus_kuva.description</f>
        <v>0</v>
      </c>
      <c r="NXM207" s="10">
        <f>varoventtiili_koestus_kuva.description</f>
        <v>0</v>
      </c>
      <c r="NXN207" s="10">
        <f>varoventtiili_koestus_kuva.description</f>
        <v>0</v>
      </c>
      <c r="NXO207" s="10">
        <f>varoventtiili_koestus_kuva.description</f>
        <v>0</v>
      </c>
      <c r="NXP207" s="10">
        <f>varoventtiili_koestus_kuva.description</f>
        <v>0</v>
      </c>
      <c r="NXQ207" s="10">
        <f>varoventtiili_koestus_kuva.description</f>
        <v>0</v>
      </c>
      <c r="NXR207" s="10">
        <f>varoventtiili_koestus_kuva.description</f>
        <v>0</v>
      </c>
      <c r="NXS207" s="10">
        <f>varoventtiili_koestus_kuva.description</f>
        <v>0</v>
      </c>
      <c r="NXT207" s="10">
        <f>varoventtiili_koestus_kuva.description</f>
        <v>0</v>
      </c>
      <c r="NXU207" s="10">
        <f>varoventtiili_koestus_kuva.description</f>
        <v>0</v>
      </c>
      <c r="NXV207" s="10">
        <f>varoventtiili_koestus_kuva.description</f>
        <v>0</v>
      </c>
      <c r="NXW207" s="10">
        <f>varoventtiili_koestus_kuva.description</f>
        <v>0</v>
      </c>
      <c r="NXX207" s="10">
        <f>varoventtiili_koestus_kuva.description</f>
        <v>0</v>
      </c>
      <c r="NXY207" s="10">
        <f>varoventtiili_koestus_kuva.description</f>
        <v>0</v>
      </c>
      <c r="NXZ207" s="10">
        <f>varoventtiili_koestus_kuva.description</f>
        <v>0</v>
      </c>
      <c r="NYA207" s="10">
        <f>varoventtiili_koestus_kuva.description</f>
        <v>0</v>
      </c>
      <c r="NYB207" s="10">
        <f>varoventtiili_koestus_kuva.description</f>
        <v>0</v>
      </c>
      <c r="NYC207" s="10">
        <f>varoventtiili_koestus_kuva.description</f>
        <v>0</v>
      </c>
      <c r="NYD207" s="10">
        <f>varoventtiili_koestus_kuva.description</f>
        <v>0</v>
      </c>
      <c r="NYE207" s="10">
        <f>varoventtiili_koestus_kuva.description</f>
        <v>0</v>
      </c>
      <c r="NYF207" s="10">
        <f>varoventtiili_koestus_kuva.description</f>
        <v>0</v>
      </c>
      <c r="NYG207" s="10">
        <f>varoventtiili_koestus_kuva.description</f>
        <v>0</v>
      </c>
      <c r="NYH207" s="10">
        <f>varoventtiili_koestus_kuva.description</f>
        <v>0</v>
      </c>
      <c r="NYI207" s="10">
        <f>varoventtiili_koestus_kuva.description</f>
        <v>0</v>
      </c>
      <c r="NYJ207" s="10">
        <f>varoventtiili_koestus_kuva.description</f>
        <v>0</v>
      </c>
      <c r="NYK207" s="10">
        <f>varoventtiili_koestus_kuva.description</f>
        <v>0</v>
      </c>
      <c r="NYL207" s="10">
        <f>varoventtiili_koestus_kuva.description</f>
        <v>0</v>
      </c>
      <c r="NYM207" s="10">
        <f>varoventtiili_koestus_kuva.description</f>
        <v>0</v>
      </c>
      <c r="NYN207" s="10">
        <f>varoventtiili_koestus_kuva.description</f>
        <v>0</v>
      </c>
      <c r="NYO207" s="10">
        <f>varoventtiili_koestus_kuva.description</f>
        <v>0</v>
      </c>
      <c r="NYP207" s="10">
        <f>varoventtiili_koestus_kuva.description</f>
        <v>0</v>
      </c>
      <c r="NYQ207" s="10">
        <f>varoventtiili_koestus_kuva.description</f>
        <v>0</v>
      </c>
      <c r="NYR207" s="10">
        <f>varoventtiili_koestus_kuva.description</f>
        <v>0</v>
      </c>
      <c r="NYS207" s="10">
        <f>varoventtiili_koestus_kuva.description</f>
        <v>0</v>
      </c>
      <c r="NYT207" s="10">
        <f>varoventtiili_koestus_kuva.description</f>
        <v>0</v>
      </c>
      <c r="NYU207" s="10">
        <f>varoventtiili_koestus_kuva.description</f>
        <v>0</v>
      </c>
      <c r="NYV207" s="10">
        <f>varoventtiili_koestus_kuva.description</f>
        <v>0</v>
      </c>
      <c r="NYW207" s="10">
        <f>varoventtiili_koestus_kuva.description</f>
        <v>0</v>
      </c>
      <c r="NYX207" s="10">
        <f>varoventtiili_koestus_kuva.description</f>
        <v>0</v>
      </c>
      <c r="NYY207" s="10">
        <f>varoventtiili_koestus_kuva.description</f>
        <v>0</v>
      </c>
      <c r="NYZ207" s="10">
        <f>varoventtiili_koestus_kuva.description</f>
        <v>0</v>
      </c>
      <c r="NZA207" s="10">
        <f>varoventtiili_koestus_kuva.description</f>
        <v>0</v>
      </c>
      <c r="NZB207" s="10">
        <f>varoventtiili_koestus_kuva.description</f>
        <v>0</v>
      </c>
      <c r="NZC207" s="10">
        <f>varoventtiili_koestus_kuva.description</f>
        <v>0</v>
      </c>
      <c r="NZD207" s="10">
        <f>varoventtiili_koestus_kuva.description</f>
        <v>0</v>
      </c>
      <c r="NZE207" s="10">
        <f>varoventtiili_koestus_kuva.description</f>
        <v>0</v>
      </c>
      <c r="NZF207" s="10">
        <f>varoventtiili_koestus_kuva.description</f>
        <v>0</v>
      </c>
      <c r="NZG207" s="10">
        <f>varoventtiili_koestus_kuva.description</f>
        <v>0</v>
      </c>
      <c r="NZH207" s="10">
        <f>varoventtiili_koestus_kuva.description</f>
        <v>0</v>
      </c>
      <c r="NZI207" s="10">
        <f>varoventtiili_koestus_kuva.description</f>
        <v>0</v>
      </c>
      <c r="NZJ207" s="10">
        <f>varoventtiili_koestus_kuva.description</f>
        <v>0</v>
      </c>
      <c r="NZK207" s="10">
        <f>varoventtiili_koestus_kuva.description</f>
        <v>0</v>
      </c>
      <c r="NZL207" s="10">
        <f>varoventtiili_koestus_kuva.description</f>
        <v>0</v>
      </c>
      <c r="NZM207" s="10">
        <f>varoventtiili_koestus_kuva.description</f>
        <v>0</v>
      </c>
      <c r="NZN207" s="10">
        <f>varoventtiili_koestus_kuva.description</f>
        <v>0</v>
      </c>
      <c r="NZO207" s="10">
        <f>varoventtiili_koestus_kuva.description</f>
        <v>0</v>
      </c>
      <c r="NZP207" s="10">
        <f>varoventtiili_koestus_kuva.description</f>
        <v>0</v>
      </c>
      <c r="NZQ207" s="10">
        <f>varoventtiili_koestus_kuva.description</f>
        <v>0</v>
      </c>
      <c r="NZR207" s="10">
        <f>varoventtiili_koestus_kuva.description</f>
        <v>0</v>
      </c>
      <c r="NZS207" s="10">
        <f>varoventtiili_koestus_kuva.description</f>
        <v>0</v>
      </c>
      <c r="NZT207" s="10">
        <f>varoventtiili_koestus_kuva.description</f>
        <v>0</v>
      </c>
      <c r="NZU207" s="10">
        <f>varoventtiili_koestus_kuva.description</f>
        <v>0</v>
      </c>
      <c r="NZV207" s="10">
        <f>varoventtiili_koestus_kuva.description</f>
        <v>0</v>
      </c>
      <c r="NZW207" s="10">
        <f>varoventtiili_koestus_kuva.description</f>
        <v>0</v>
      </c>
      <c r="NZX207" s="10">
        <f>varoventtiili_koestus_kuva.description</f>
        <v>0</v>
      </c>
      <c r="NZY207" s="10">
        <f>varoventtiili_koestus_kuva.description</f>
        <v>0</v>
      </c>
      <c r="NZZ207" s="10">
        <f>varoventtiili_koestus_kuva.description</f>
        <v>0</v>
      </c>
      <c r="OAA207" s="10">
        <f>varoventtiili_koestus_kuva.description</f>
        <v>0</v>
      </c>
      <c r="OAB207" s="10">
        <f>varoventtiili_koestus_kuva.description</f>
        <v>0</v>
      </c>
      <c r="OAC207" s="10">
        <f>varoventtiili_koestus_kuva.description</f>
        <v>0</v>
      </c>
      <c r="OAD207" s="10">
        <f>varoventtiili_koestus_kuva.description</f>
        <v>0</v>
      </c>
      <c r="OAE207" s="10">
        <f>varoventtiili_koestus_kuva.description</f>
        <v>0</v>
      </c>
      <c r="OAF207" s="10">
        <f>varoventtiili_koestus_kuva.description</f>
        <v>0</v>
      </c>
      <c r="OAG207" s="10">
        <f>varoventtiili_koestus_kuva.description</f>
        <v>0</v>
      </c>
      <c r="OAH207" s="10">
        <f>varoventtiili_koestus_kuva.description</f>
        <v>0</v>
      </c>
      <c r="OAI207" s="10">
        <f>varoventtiili_koestus_kuva.description</f>
        <v>0</v>
      </c>
      <c r="OAJ207" s="10">
        <f>varoventtiili_koestus_kuva.description</f>
        <v>0</v>
      </c>
      <c r="OAK207" s="10">
        <f>varoventtiili_koestus_kuva.description</f>
        <v>0</v>
      </c>
      <c r="OAL207" s="10">
        <f>varoventtiili_koestus_kuva.description</f>
        <v>0</v>
      </c>
      <c r="OAM207" s="10">
        <f>varoventtiili_koestus_kuva.description</f>
        <v>0</v>
      </c>
      <c r="OAN207" s="10">
        <f>varoventtiili_koestus_kuva.description</f>
        <v>0</v>
      </c>
      <c r="OAO207" s="10">
        <f>varoventtiili_koestus_kuva.description</f>
        <v>0</v>
      </c>
      <c r="OAP207" s="10">
        <f>varoventtiili_koestus_kuva.description</f>
        <v>0</v>
      </c>
      <c r="OAQ207" s="10">
        <f>varoventtiili_koestus_kuva.description</f>
        <v>0</v>
      </c>
      <c r="OAR207" s="10">
        <f>varoventtiili_koestus_kuva.description</f>
        <v>0</v>
      </c>
      <c r="OAS207" s="10">
        <f>varoventtiili_koestus_kuva.description</f>
        <v>0</v>
      </c>
      <c r="OAT207" s="10">
        <f>varoventtiili_koestus_kuva.description</f>
        <v>0</v>
      </c>
      <c r="OAU207" s="10">
        <f>varoventtiili_koestus_kuva.description</f>
        <v>0</v>
      </c>
      <c r="OAV207" s="10">
        <f>varoventtiili_koestus_kuva.description</f>
        <v>0</v>
      </c>
      <c r="OAW207" s="10">
        <f>varoventtiili_koestus_kuva.description</f>
        <v>0</v>
      </c>
      <c r="OAX207" s="10">
        <f>varoventtiili_koestus_kuva.description</f>
        <v>0</v>
      </c>
      <c r="OAY207" s="10">
        <f>varoventtiili_koestus_kuva.description</f>
        <v>0</v>
      </c>
      <c r="OAZ207" s="10">
        <f>varoventtiili_koestus_kuva.description</f>
        <v>0</v>
      </c>
      <c r="OBA207" s="10">
        <f>varoventtiili_koestus_kuva.description</f>
        <v>0</v>
      </c>
      <c r="OBB207" s="10">
        <f>varoventtiili_koestus_kuva.description</f>
        <v>0</v>
      </c>
      <c r="OBC207" s="10">
        <f>varoventtiili_koestus_kuva.description</f>
        <v>0</v>
      </c>
      <c r="OBD207" s="10">
        <f>varoventtiili_koestus_kuva.description</f>
        <v>0</v>
      </c>
      <c r="OBE207" s="10">
        <f>varoventtiili_koestus_kuva.description</f>
        <v>0</v>
      </c>
      <c r="OBF207" s="10">
        <f>varoventtiili_koestus_kuva.description</f>
        <v>0</v>
      </c>
      <c r="OBG207" s="10">
        <f>varoventtiili_koestus_kuva.description</f>
        <v>0</v>
      </c>
      <c r="OBH207" s="10">
        <f>varoventtiili_koestus_kuva.description</f>
        <v>0</v>
      </c>
      <c r="OBI207" s="10">
        <f>varoventtiili_koestus_kuva.description</f>
        <v>0</v>
      </c>
      <c r="OBJ207" s="10">
        <f>varoventtiili_koestus_kuva.description</f>
        <v>0</v>
      </c>
      <c r="OBK207" s="10">
        <f>varoventtiili_koestus_kuva.description</f>
        <v>0</v>
      </c>
      <c r="OBL207" s="10">
        <f>varoventtiili_koestus_kuva.description</f>
        <v>0</v>
      </c>
      <c r="OBM207" s="10">
        <f>varoventtiili_koestus_kuva.description</f>
        <v>0</v>
      </c>
      <c r="OBN207" s="10">
        <f>varoventtiili_koestus_kuva.description</f>
        <v>0</v>
      </c>
      <c r="OBO207" s="10">
        <f>varoventtiili_koestus_kuva.description</f>
        <v>0</v>
      </c>
      <c r="OBP207" s="10">
        <f>varoventtiili_koestus_kuva.description</f>
        <v>0</v>
      </c>
      <c r="OBQ207" s="10">
        <f>varoventtiili_koestus_kuva.description</f>
        <v>0</v>
      </c>
      <c r="OBR207" s="10">
        <f>varoventtiili_koestus_kuva.description</f>
        <v>0</v>
      </c>
      <c r="OBS207" s="10">
        <f>varoventtiili_koestus_kuva.description</f>
        <v>0</v>
      </c>
      <c r="OBT207" s="10">
        <f>varoventtiili_koestus_kuva.description</f>
        <v>0</v>
      </c>
      <c r="OBU207" s="10">
        <f>varoventtiili_koestus_kuva.description</f>
        <v>0</v>
      </c>
      <c r="OBV207" s="10">
        <f>varoventtiili_koestus_kuva.description</f>
        <v>0</v>
      </c>
      <c r="OBW207" s="10">
        <f>varoventtiili_koestus_kuva.description</f>
        <v>0</v>
      </c>
      <c r="OBX207" s="10">
        <f>varoventtiili_koestus_kuva.description</f>
        <v>0</v>
      </c>
      <c r="OBY207" s="10">
        <f>varoventtiili_koestus_kuva.description</f>
        <v>0</v>
      </c>
      <c r="OBZ207" s="10">
        <f>varoventtiili_koestus_kuva.description</f>
        <v>0</v>
      </c>
      <c r="OCA207" s="10">
        <f>varoventtiili_koestus_kuva.description</f>
        <v>0</v>
      </c>
      <c r="OCB207" s="10">
        <f>varoventtiili_koestus_kuva.description</f>
        <v>0</v>
      </c>
      <c r="OCC207" s="10">
        <f>varoventtiili_koestus_kuva.description</f>
        <v>0</v>
      </c>
      <c r="OCD207" s="10">
        <f>varoventtiili_koestus_kuva.description</f>
        <v>0</v>
      </c>
      <c r="OCE207" s="10">
        <f>varoventtiili_koestus_kuva.description</f>
        <v>0</v>
      </c>
      <c r="OCF207" s="10">
        <f>varoventtiili_koestus_kuva.description</f>
        <v>0</v>
      </c>
      <c r="OCG207" s="10">
        <f>varoventtiili_koestus_kuva.description</f>
        <v>0</v>
      </c>
      <c r="OCH207" s="10">
        <f>varoventtiili_koestus_kuva.description</f>
        <v>0</v>
      </c>
      <c r="OCI207" s="10">
        <f>varoventtiili_koestus_kuva.description</f>
        <v>0</v>
      </c>
      <c r="OCJ207" s="10">
        <f>varoventtiili_koestus_kuva.description</f>
        <v>0</v>
      </c>
      <c r="OCK207" s="10">
        <f>varoventtiili_koestus_kuva.description</f>
        <v>0</v>
      </c>
      <c r="OCL207" s="10">
        <f>varoventtiili_koestus_kuva.description</f>
        <v>0</v>
      </c>
      <c r="OCM207" s="10">
        <f>varoventtiili_koestus_kuva.description</f>
        <v>0</v>
      </c>
      <c r="OCN207" s="10">
        <f>varoventtiili_koestus_kuva.description</f>
        <v>0</v>
      </c>
      <c r="OCO207" s="10">
        <f>varoventtiili_koestus_kuva.description</f>
        <v>0</v>
      </c>
      <c r="OCP207" s="10">
        <f>varoventtiili_koestus_kuva.description</f>
        <v>0</v>
      </c>
      <c r="OCQ207" s="10">
        <f>varoventtiili_koestus_kuva.description</f>
        <v>0</v>
      </c>
      <c r="OCR207" s="10">
        <f>varoventtiili_koestus_kuva.description</f>
        <v>0</v>
      </c>
      <c r="OCS207" s="10">
        <f>varoventtiili_koestus_kuva.description</f>
        <v>0</v>
      </c>
      <c r="OCT207" s="10">
        <f>varoventtiili_koestus_kuva.description</f>
        <v>0</v>
      </c>
      <c r="OCU207" s="10">
        <f>varoventtiili_koestus_kuva.description</f>
        <v>0</v>
      </c>
      <c r="OCV207" s="10">
        <f>varoventtiili_koestus_kuva.description</f>
        <v>0</v>
      </c>
      <c r="OCW207" s="10">
        <f>varoventtiili_koestus_kuva.description</f>
        <v>0</v>
      </c>
      <c r="OCX207" s="10">
        <f>varoventtiili_koestus_kuva.description</f>
        <v>0</v>
      </c>
      <c r="OCY207" s="10">
        <f>varoventtiili_koestus_kuva.description</f>
        <v>0</v>
      </c>
      <c r="OCZ207" s="10">
        <f>varoventtiili_koestus_kuva.description</f>
        <v>0</v>
      </c>
      <c r="ODA207" s="10">
        <f>varoventtiili_koestus_kuva.description</f>
        <v>0</v>
      </c>
      <c r="ODB207" s="10">
        <f>varoventtiili_koestus_kuva.description</f>
        <v>0</v>
      </c>
      <c r="ODC207" s="10">
        <f>varoventtiili_koestus_kuva.description</f>
        <v>0</v>
      </c>
      <c r="ODD207" s="10">
        <f>varoventtiili_koestus_kuva.description</f>
        <v>0</v>
      </c>
      <c r="ODE207" s="10">
        <f>varoventtiili_koestus_kuva.description</f>
        <v>0</v>
      </c>
      <c r="ODF207" s="10">
        <f>varoventtiili_koestus_kuva.description</f>
        <v>0</v>
      </c>
      <c r="ODG207" s="10">
        <f>varoventtiili_koestus_kuva.description</f>
        <v>0</v>
      </c>
      <c r="ODH207" s="10">
        <f>varoventtiili_koestus_kuva.description</f>
        <v>0</v>
      </c>
      <c r="ODI207" s="10">
        <f>varoventtiili_koestus_kuva.description</f>
        <v>0</v>
      </c>
      <c r="ODJ207" s="10">
        <f>varoventtiili_koestus_kuva.description</f>
        <v>0</v>
      </c>
      <c r="ODK207" s="10">
        <f>varoventtiili_koestus_kuva.description</f>
        <v>0</v>
      </c>
      <c r="ODL207" s="10">
        <f>varoventtiili_koestus_kuva.description</f>
        <v>0</v>
      </c>
      <c r="ODM207" s="10">
        <f>varoventtiili_koestus_kuva.description</f>
        <v>0</v>
      </c>
      <c r="ODN207" s="10">
        <f>varoventtiili_koestus_kuva.description</f>
        <v>0</v>
      </c>
      <c r="ODO207" s="10">
        <f>varoventtiili_koestus_kuva.description</f>
        <v>0</v>
      </c>
      <c r="ODP207" s="10">
        <f>varoventtiili_koestus_kuva.description</f>
        <v>0</v>
      </c>
      <c r="ODQ207" s="10">
        <f>varoventtiili_koestus_kuva.description</f>
        <v>0</v>
      </c>
      <c r="ODR207" s="10">
        <f>varoventtiili_koestus_kuva.description</f>
        <v>0</v>
      </c>
      <c r="ODS207" s="10">
        <f>varoventtiili_koestus_kuva.description</f>
        <v>0</v>
      </c>
      <c r="ODT207" s="10">
        <f>varoventtiili_koestus_kuva.description</f>
        <v>0</v>
      </c>
      <c r="ODU207" s="10">
        <f>varoventtiili_koestus_kuva.description</f>
        <v>0</v>
      </c>
      <c r="ODV207" s="10">
        <f>varoventtiili_koestus_kuva.description</f>
        <v>0</v>
      </c>
      <c r="ODW207" s="10">
        <f>varoventtiili_koestus_kuva.description</f>
        <v>0</v>
      </c>
      <c r="ODX207" s="10">
        <f>varoventtiili_koestus_kuva.description</f>
        <v>0</v>
      </c>
      <c r="ODY207" s="10">
        <f>varoventtiili_koestus_kuva.description</f>
        <v>0</v>
      </c>
      <c r="ODZ207" s="10">
        <f>varoventtiili_koestus_kuva.description</f>
        <v>0</v>
      </c>
      <c r="OEA207" s="10">
        <f>varoventtiili_koestus_kuva.description</f>
        <v>0</v>
      </c>
      <c r="OEB207" s="10">
        <f>varoventtiili_koestus_kuva.description</f>
        <v>0</v>
      </c>
      <c r="OEC207" s="10">
        <f>varoventtiili_koestus_kuva.description</f>
        <v>0</v>
      </c>
      <c r="OED207" s="10">
        <f>varoventtiili_koestus_kuva.description</f>
        <v>0</v>
      </c>
      <c r="OEE207" s="10">
        <f>varoventtiili_koestus_kuva.description</f>
        <v>0</v>
      </c>
      <c r="OEF207" s="10">
        <f>varoventtiili_koestus_kuva.description</f>
        <v>0</v>
      </c>
      <c r="OEG207" s="10">
        <f>varoventtiili_koestus_kuva.description</f>
        <v>0</v>
      </c>
      <c r="OEH207" s="10">
        <f>varoventtiili_koestus_kuva.description</f>
        <v>0</v>
      </c>
      <c r="OEI207" s="10">
        <f>varoventtiili_koestus_kuva.description</f>
        <v>0</v>
      </c>
      <c r="OEJ207" s="10">
        <f>varoventtiili_koestus_kuva.description</f>
        <v>0</v>
      </c>
      <c r="OEK207" s="10">
        <f>varoventtiili_koestus_kuva.description</f>
        <v>0</v>
      </c>
      <c r="OEL207" s="10">
        <f>varoventtiili_koestus_kuva.description</f>
        <v>0</v>
      </c>
      <c r="OEM207" s="10">
        <f>varoventtiili_koestus_kuva.description</f>
        <v>0</v>
      </c>
      <c r="OEN207" s="10">
        <f>varoventtiili_koestus_kuva.description</f>
        <v>0</v>
      </c>
      <c r="OEO207" s="10">
        <f>varoventtiili_koestus_kuva.description</f>
        <v>0</v>
      </c>
      <c r="OEP207" s="10">
        <f>varoventtiili_koestus_kuva.description</f>
        <v>0</v>
      </c>
      <c r="OEQ207" s="10">
        <f>varoventtiili_koestus_kuva.description</f>
        <v>0</v>
      </c>
      <c r="OER207" s="10">
        <f>varoventtiili_koestus_kuva.description</f>
        <v>0</v>
      </c>
      <c r="OES207" s="10">
        <f>varoventtiili_koestus_kuva.description</f>
        <v>0</v>
      </c>
      <c r="OET207" s="10">
        <f>varoventtiili_koestus_kuva.description</f>
        <v>0</v>
      </c>
      <c r="OEU207" s="10">
        <f>varoventtiili_koestus_kuva.description</f>
        <v>0</v>
      </c>
      <c r="OEV207" s="10">
        <f>varoventtiili_koestus_kuva.description</f>
        <v>0</v>
      </c>
      <c r="OEW207" s="10">
        <f>varoventtiili_koestus_kuva.description</f>
        <v>0</v>
      </c>
      <c r="OEX207" s="10">
        <f>varoventtiili_koestus_kuva.description</f>
        <v>0</v>
      </c>
      <c r="OEY207" s="10">
        <f>varoventtiili_koestus_kuva.description</f>
        <v>0</v>
      </c>
      <c r="OEZ207" s="10">
        <f>varoventtiili_koestus_kuva.description</f>
        <v>0</v>
      </c>
      <c r="OFA207" s="10">
        <f>varoventtiili_koestus_kuva.description</f>
        <v>0</v>
      </c>
      <c r="OFB207" s="10">
        <f>varoventtiili_koestus_kuva.description</f>
        <v>0</v>
      </c>
      <c r="OFC207" s="10">
        <f>varoventtiili_koestus_kuva.description</f>
        <v>0</v>
      </c>
      <c r="OFD207" s="10">
        <f>varoventtiili_koestus_kuva.description</f>
        <v>0</v>
      </c>
      <c r="OFE207" s="10">
        <f>varoventtiili_koestus_kuva.description</f>
        <v>0</v>
      </c>
      <c r="OFF207" s="10">
        <f>varoventtiili_koestus_kuva.description</f>
        <v>0</v>
      </c>
      <c r="OFG207" s="10">
        <f>varoventtiili_koestus_kuva.description</f>
        <v>0</v>
      </c>
      <c r="OFH207" s="10">
        <f>varoventtiili_koestus_kuva.description</f>
        <v>0</v>
      </c>
      <c r="OFI207" s="10">
        <f>varoventtiili_koestus_kuva.description</f>
        <v>0</v>
      </c>
      <c r="OFJ207" s="10">
        <f>varoventtiili_koestus_kuva.description</f>
        <v>0</v>
      </c>
      <c r="OFK207" s="10">
        <f>varoventtiili_koestus_kuva.description</f>
        <v>0</v>
      </c>
      <c r="OFL207" s="10">
        <f>varoventtiili_koestus_kuva.description</f>
        <v>0</v>
      </c>
      <c r="OFM207" s="10">
        <f>varoventtiili_koestus_kuva.description</f>
        <v>0</v>
      </c>
      <c r="OFN207" s="10">
        <f>varoventtiili_koestus_kuva.description</f>
        <v>0</v>
      </c>
      <c r="OFO207" s="10">
        <f>varoventtiili_koestus_kuva.description</f>
        <v>0</v>
      </c>
      <c r="OFP207" s="10">
        <f>varoventtiili_koestus_kuva.description</f>
        <v>0</v>
      </c>
      <c r="OFQ207" s="10">
        <f>varoventtiili_koestus_kuva.description</f>
        <v>0</v>
      </c>
      <c r="OFR207" s="10">
        <f>varoventtiili_koestus_kuva.description</f>
        <v>0</v>
      </c>
      <c r="OFS207" s="10">
        <f>varoventtiili_koestus_kuva.description</f>
        <v>0</v>
      </c>
      <c r="OFT207" s="10">
        <f>varoventtiili_koestus_kuva.description</f>
        <v>0</v>
      </c>
      <c r="OFU207" s="10">
        <f>varoventtiili_koestus_kuva.description</f>
        <v>0</v>
      </c>
      <c r="OFV207" s="10">
        <f>varoventtiili_koestus_kuva.description</f>
        <v>0</v>
      </c>
      <c r="OFW207" s="10">
        <f>varoventtiili_koestus_kuva.description</f>
        <v>0</v>
      </c>
      <c r="OFX207" s="10">
        <f>varoventtiili_koestus_kuva.description</f>
        <v>0</v>
      </c>
      <c r="OFY207" s="10">
        <f>varoventtiili_koestus_kuva.description</f>
        <v>0</v>
      </c>
      <c r="OFZ207" s="10">
        <f>varoventtiili_koestus_kuva.description</f>
        <v>0</v>
      </c>
      <c r="OGA207" s="10">
        <f>varoventtiili_koestus_kuva.description</f>
        <v>0</v>
      </c>
      <c r="OGB207" s="10">
        <f>varoventtiili_koestus_kuva.description</f>
        <v>0</v>
      </c>
      <c r="OGC207" s="10">
        <f>varoventtiili_koestus_kuva.description</f>
        <v>0</v>
      </c>
      <c r="OGD207" s="10">
        <f>varoventtiili_koestus_kuva.description</f>
        <v>0</v>
      </c>
      <c r="OGE207" s="10">
        <f>varoventtiili_koestus_kuva.description</f>
        <v>0</v>
      </c>
      <c r="OGF207" s="10">
        <f>varoventtiili_koestus_kuva.description</f>
        <v>0</v>
      </c>
      <c r="OGG207" s="10">
        <f>varoventtiili_koestus_kuva.description</f>
        <v>0</v>
      </c>
      <c r="OGH207" s="10">
        <f>varoventtiili_koestus_kuva.description</f>
        <v>0</v>
      </c>
      <c r="OGI207" s="10">
        <f>varoventtiili_koestus_kuva.description</f>
        <v>0</v>
      </c>
      <c r="OGJ207" s="10">
        <f>varoventtiili_koestus_kuva.description</f>
        <v>0</v>
      </c>
      <c r="OGK207" s="10">
        <f>varoventtiili_koestus_kuva.description</f>
        <v>0</v>
      </c>
      <c r="OGL207" s="10">
        <f>varoventtiili_koestus_kuva.description</f>
        <v>0</v>
      </c>
      <c r="OGM207" s="10">
        <f>varoventtiili_koestus_kuva.description</f>
        <v>0</v>
      </c>
      <c r="OGN207" s="10">
        <f>varoventtiili_koestus_kuva.description</f>
        <v>0</v>
      </c>
      <c r="OGO207" s="10">
        <f>varoventtiili_koestus_kuva.description</f>
        <v>0</v>
      </c>
      <c r="OGP207" s="10">
        <f>varoventtiili_koestus_kuva.description</f>
        <v>0</v>
      </c>
      <c r="OGQ207" s="10">
        <f>varoventtiili_koestus_kuva.description</f>
        <v>0</v>
      </c>
      <c r="OGR207" s="10">
        <f>varoventtiili_koestus_kuva.description</f>
        <v>0</v>
      </c>
      <c r="OGS207" s="10">
        <f>varoventtiili_koestus_kuva.description</f>
        <v>0</v>
      </c>
      <c r="OGT207" s="10">
        <f>varoventtiili_koestus_kuva.description</f>
        <v>0</v>
      </c>
      <c r="OGU207" s="10">
        <f>varoventtiili_koestus_kuva.description</f>
        <v>0</v>
      </c>
      <c r="OGV207" s="10">
        <f>varoventtiili_koestus_kuva.description</f>
        <v>0</v>
      </c>
      <c r="OGW207" s="10">
        <f>varoventtiili_koestus_kuva.description</f>
        <v>0</v>
      </c>
      <c r="OGX207" s="10">
        <f>varoventtiili_koestus_kuva.description</f>
        <v>0</v>
      </c>
      <c r="OGY207" s="10">
        <f>varoventtiili_koestus_kuva.description</f>
        <v>0</v>
      </c>
      <c r="OGZ207" s="10">
        <f>varoventtiili_koestus_kuva.description</f>
        <v>0</v>
      </c>
      <c r="OHA207" s="10">
        <f>varoventtiili_koestus_kuva.description</f>
        <v>0</v>
      </c>
      <c r="OHB207" s="10">
        <f>varoventtiili_koestus_kuva.description</f>
        <v>0</v>
      </c>
      <c r="OHC207" s="10">
        <f>varoventtiili_koestus_kuva.description</f>
        <v>0</v>
      </c>
      <c r="OHD207" s="10">
        <f>varoventtiili_koestus_kuva.description</f>
        <v>0</v>
      </c>
      <c r="OHE207" s="10">
        <f>varoventtiili_koestus_kuva.description</f>
        <v>0</v>
      </c>
      <c r="OHF207" s="10">
        <f>varoventtiili_koestus_kuva.description</f>
        <v>0</v>
      </c>
      <c r="OHG207" s="10">
        <f>varoventtiili_koestus_kuva.description</f>
        <v>0</v>
      </c>
      <c r="OHH207" s="10">
        <f>varoventtiili_koestus_kuva.description</f>
        <v>0</v>
      </c>
      <c r="OHI207" s="10">
        <f>varoventtiili_koestus_kuva.description</f>
        <v>0</v>
      </c>
      <c r="OHJ207" s="10">
        <f>varoventtiili_koestus_kuva.description</f>
        <v>0</v>
      </c>
      <c r="OHK207" s="10">
        <f>varoventtiili_koestus_kuva.description</f>
        <v>0</v>
      </c>
      <c r="OHL207" s="10">
        <f>varoventtiili_koestus_kuva.description</f>
        <v>0</v>
      </c>
      <c r="OHM207" s="10">
        <f>varoventtiili_koestus_kuva.description</f>
        <v>0</v>
      </c>
      <c r="OHN207" s="10">
        <f>varoventtiili_koestus_kuva.description</f>
        <v>0</v>
      </c>
      <c r="OHO207" s="10">
        <f>varoventtiili_koestus_kuva.description</f>
        <v>0</v>
      </c>
      <c r="OHP207" s="10">
        <f>varoventtiili_koestus_kuva.description</f>
        <v>0</v>
      </c>
      <c r="OHQ207" s="10">
        <f>varoventtiili_koestus_kuva.description</f>
        <v>0</v>
      </c>
      <c r="OHR207" s="10">
        <f>varoventtiili_koestus_kuva.description</f>
        <v>0</v>
      </c>
      <c r="OHS207" s="10">
        <f>varoventtiili_koestus_kuva.description</f>
        <v>0</v>
      </c>
      <c r="OHT207" s="10">
        <f>varoventtiili_koestus_kuva.description</f>
        <v>0</v>
      </c>
      <c r="OHU207" s="10">
        <f>varoventtiili_koestus_kuva.description</f>
        <v>0</v>
      </c>
      <c r="OHV207" s="10">
        <f>varoventtiili_koestus_kuva.description</f>
        <v>0</v>
      </c>
      <c r="OHW207" s="10">
        <f>varoventtiili_koestus_kuva.description</f>
        <v>0</v>
      </c>
      <c r="OHX207" s="10">
        <f>varoventtiili_koestus_kuva.description</f>
        <v>0</v>
      </c>
      <c r="OHY207" s="10">
        <f>varoventtiili_koestus_kuva.description</f>
        <v>0</v>
      </c>
      <c r="OHZ207" s="10">
        <f>varoventtiili_koestus_kuva.description</f>
        <v>0</v>
      </c>
      <c r="OIA207" s="10">
        <f>varoventtiili_koestus_kuva.description</f>
        <v>0</v>
      </c>
      <c r="OIB207" s="10">
        <f>varoventtiili_koestus_kuva.description</f>
        <v>0</v>
      </c>
      <c r="OIC207" s="10">
        <f>varoventtiili_koestus_kuva.description</f>
        <v>0</v>
      </c>
      <c r="OID207" s="10">
        <f>varoventtiili_koestus_kuva.description</f>
        <v>0</v>
      </c>
      <c r="OIE207" s="10">
        <f>varoventtiili_koestus_kuva.description</f>
        <v>0</v>
      </c>
      <c r="OIF207" s="10">
        <f>varoventtiili_koestus_kuva.description</f>
        <v>0</v>
      </c>
      <c r="OIG207" s="10">
        <f>varoventtiili_koestus_kuva.description</f>
        <v>0</v>
      </c>
      <c r="OIH207" s="10">
        <f>varoventtiili_koestus_kuva.description</f>
        <v>0</v>
      </c>
      <c r="OII207" s="10">
        <f>varoventtiili_koestus_kuva.description</f>
        <v>0</v>
      </c>
      <c r="OIJ207" s="10">
        <f>varoventtiili_koestus_kuva.description</f>
        <v>0</v>
      </c>
      <c r="OIK207" s="10">
        <f>varoventtiili_koestus_kuva.description</f>
        <v>0</v>
      </c>
      <c r="OIL207" s="10">
        <f>varoventtiili_koestus_kuva.description</f>
        <v>0</v>
      </c>
      <c r="OIM207" s="10">
        <f>varoventtiili_koestus_kuva.description</f>
        <v>0</v>
      </c>
      <c r="OIN207" s="10">
        <f>varoventtiili_koestus_kuva.description</f>
        <v>0</v>
      </c>
      <c r="OIO207" s="10">
        <f>varoventtiili_koestus_kuva.description</f>
        <v>0</v>
      </c>
      <c r="OIP207" s="10">
        <f>varoventtiili_koestus_kuva.description</f>
        <v>0</v>
      </c>
      <c r="OIQ207" s="10">
        <f>varoventtiili_koestus_kuva.description</f>
        <v>0</v>
      </c>
      <c r="OIR207" s="10">
        <f>varoventtiili_koestus_kuva.description</f>
        <v>0</v>
      </c>
      <c r="OIS207" s="10">
        <f>varoventtiili_koestus_kuva.description</f>
        <v>0</v>
      </c>
      <c r="OIT207" s="10">
        <f>varoventtiili_koestus_kuva.description</f>
        <v>0</v>
      </c>
      <c r="OIU207" s="10">
        <f>varoventtiili_koestus_kuva.description</f>
        <v>0</v>
      </c>
      <c r="OIV207" s="10">
        <f>varoventtiili_koestus_kuva.description</f>
        <v>0</v>
      </c>
      <c r="OIW207" s="10">
        <f>varoventtiili_koestus_kuva.description</f>
        <v>0</v>
      </c>
      <c r="OIX207" s="10">
        <f>varoventtiili_koestus_kuva.description</f>
        <v>0</v>
      </c>
      <c r="OIY207" s="10">
        <f>varoventtiili_koestus_kuva.description</f>
        <v>0</v>
      </c>
      <c r="OIZ207" s="10">
        <f>varoventtiili_koestus_kuva.description</f>
        <v>0</v>
      </c>
      <c r="OJA207" s="10">
        <f>varoventtiili_koestus_kuva.description</f>
        <v>0</v>
      </c>
      <c r="OJB207" s="10">
        <f>varoventtiili_koestus_kuva.description</f>
        <v>0</v>
      </c>
      <c r="OJC207" s="10">
        <f>varoventtiili_koestus_kuva.description</f>
        <v>0</v>
      </c>
      <c r="OJD207" s="10">
        <f>varoventtiili_koestus_kuva.description</f>
        <v>0</v>
      </c>
      <c r="OJE207" s="10">
        <f>varoventtiili_koestus_kuva.description</f>
        <v>0</v>
      </c>
      <c r="OJF207" s="10">
        <f>varoventtiili_koestus_kuva.description</f>
        <v>0</v>
      </c>
      <c r="OJG207" s="10">
        <f>varoventtiili_koestus_kuva.description</f>
        <v>0</v>
      </c>
      <c r="OJH207" s="10">
        <f>varoventtiili_koestus_kuva.description</f>
        <v>0</v>
      </c>
      <c r="OJI207" s="10">
        <f>varoventtiili_koestus_kuva.description</f>
        <v>0</v>
      </c>
      <c r="OJJ207" s="10">
        <f>varoventtiili_koestus_kuva.description</f>
        <v>0</v>
      </c>
      <c r="OJK207" s="10">
        <f>varoventtiili_koestus_kuva.description</f>
        <v>0</v>
      </c>
      <c r="OJL207" s="10">
        <f>varoventtiili_koestus_kuva.description</f>
        <v>0</v>
      </c>
      <c r="OJM207" s="10">
        <f>varoventtiili_koestus_kuva.description</f>
        <v>0</v>
      </c>
      <c r="OJN207" s="10">
        <f>varoventtiili_koestus_kuva.description</f>
        <v>0</v>
      </c>
      <c r="OJO207" s="10">
        <f>varoventtiili_koestus_kuva.description</f>
        <v>0</v>
      </c>
      <c r="OJP207" s="10">
        <f>varoventtiili_koestus_kuva.description</f>
        <v>0</v>
      </c>
      <c r="OJQ207" s="10">
        <f>varoventtiili_koestus_kuva.description</f>
        <v>0</v>
      </c>
      <c r="OJR207" s="10">
        <f>varoventtiili_koestus_kuva.description</f>
        <v>0</v>
      </c>
      <c r="OJS207" s="10">
        <f>varoventtiili_koestus_kuva.description</f>
        <v>0</v>
      </c>
      <c r="OJT207" s="10">
        <f>varoventtiili_koestus_kuva.description</f>
        <v>0</v>
      </c>
      <c r="OJU207" s="10">
        <f>varoventtiili_koestus_kuva.description</f>
        <v>0</v>
      </c>
      <c r="OJV207" s="10">
        <f>varoventtiili_koestus_kuva.description</f>
        <v>0</v>
      </c>
      <c r="OJW207" s="10">
        <f>varoventtiili_koestus_kuva.description</f>
        <v>0</v>
      </c>
      <c r="OJX207" s="10">
        <f>varoventtiili_koestus_kuva.description</f>
        <v>0</v>
      </c>
      <c r="OJY207" s="10">
        <f>varoventtiili_koestus_kuva.description</f>
        <v>0</v>
      </c>
      <c r="OJZ207" s="10">
        <f>varoventtiili_koestus_kuva.description</f>
        <v>0</v>
      </c>
      <c r="OKA207" s="10">
        <f>varoventtiili_koestus_kuva.description</f>
        <v>0</v>
      </c>
      <c r="OKB207" s="10">
        <f>varoventtiili_koestus_kuva.description</f>
        <v>0</v>
      </c>
      <c r="OKC207" s="10">
        <f>varoventtiili_koestus_kuva.description</f>
        <v>0</v>
      </c>
      <c r="OKD207" s="10">
        <f>varoventtiili_koestus_kuva.description</f>
        <v>0</v>
      </c>
      <c r="OKE207" s="10">
        <f>varoventtiili_koestus_kuva.description</f>
        <v>0</v>
      </c>
      <c r="OKF207" s="10">
        <f>varoventtiili_koestus_kuva.description</f>
        <v>0</v>
      </c>
      <c r="OKG207" s="10">
        <f>varoventtiili_koestus_kuva.description</f>
        <v>0</v>
      </c>
      <c r="OKH207" s="10">
        <f>varoventtiili_koestus_kuva.description</f>
        <v>0</v>
      </c>
      <c r="OKI207" s="10">
        <f>varoventtiili_koestus_kuva.description</f>
        <v>0</v>
      </c>
      <c r="OKJ207" s="10">
        <f>varoventtiili_koestus_kuva.description</f>
        <v>0</v>
      </c>
      <c r="OKK207" s="10">
        <f>varoventtiili_koestus_kuva.description</f>
        <v>0</v>
      </c>
      <c r="OKL207" s="10">
        <f>varoventtiili_koestus_kuva.description</f>
        <v>0</v>
      </c>
      <c r="OKM207" s="10">
        <f>varoventtiili_koestus_kuva.description</f>
        <v>0</v>
      </c>
      <c r="OKN207" s="10">
        <f>varoventtiili_koestus_kuva.description</f>
        <v>0</v>
      </c>
      <c r="OKO207" s="10">
        <f>varoventtiili_koestus_kuva.description</f>
        <v>0</v>
      </c>
      <c r="OKP207" s="10">
        <f>varoventtiili_koestus_kuva.description</f>
        <v>0</v>
      </c>
      <c r="OKQ207" s="10">
        <f>varoventtiili_koestus_kuva.description</f>
        <v>0</v>
      </c>
      <c r="OKR207" s="10">
        <f>varoventtiili_koestus_kuva.description</f>
        <v>0</v>
      </c>
      <c r="OKS207" s="10">
        <f>varoventtiili_koestus_kuva.description</f>
        <v>0</v>
      </c>
      <c r="OKT207" s="10">
        <f>varoventtiili_koestus_kuva.description</f>
        <v>0</v>
      </c>
      <c r="OKU207" s="10">
        <f>varoventtiili_koestus_kuva.description</f>
        <v>0</v>
      </c>
      <c r="OKV207" s="10">
        <f>varoventtiili_koestus_kuva.description</f>
        <v>0</v>
      </c>
      <c r="OKW207" s="10">
        <f>varoventtiili_koestus_kuva.description</f>
        <v>0</v>
      </c>
      <c r="OKX207" s="10">
        <f>varoventtiili_koestus_kuva.description</f>
        <v>0</v>
      </c>
      <c r="OKY207" s="10">
        <f>varoventtiili_koestus_kuva.description</f>
        <v>0</v>
      </c>
      <c r="OKZ207" s="10">
        <f>varoventtiili_koestus_kuva.description</f>
        <v>0</v>
      </c>
      <c r="OLA207" s="10">
        <f>varoventtiili_koestus_kuva.description</f>
        <v>0</v>
      </c>
      <c r="OLB207" s="10">
        <f>varoventtiili_koestus_kuva.description</f>
        <v>0</v>
      </c>
      <c r="OLC207" s="10">
        <f>varoventtiili_koestus_kuva.description</f>
        <v>0</v>
      </c>
      <c r="OLD207" s="10">
        <f>varoventtiili_koestus_kuva.description</f>
        <v>0</v>
      </c>
      <c r="OLE207" s="10">
        <f>varoventtiili_koestus_kuva.description</f>
        <v>0</v>
      </c>
      <c r="OLF207" s="10">
        <f>varoventtiili_koestus_kuva.description</f>
        <v>0</v>
      </c>
      <c r="OLG207" s="10">
        <f>varoventtiili_koestus_kuva.description</f>
        <v>0</v>
      </c>
      <c r="OLH207" s="10">
        <f>varoventtiili_koestus_kuva.description</f>
        <v>0</v>
      </c>
      <c r="OLI207" s="10">
        <f>varoventtiili_koestus_kuva.description</f>
        <v>0</v>
      </c>
      <c r="OLJ207" s="10">
        <f>varoventtiili_koestus_kuva.description</f>
        <v>0</v>
      </c>
      <c r="OLK207" s="10">
        <f>varoventtiili_koestus_kuva.description</f>
        <v>0</v>
      </c>
      <c r="OLL207" s="10">
        <f>varoventtiili_koestus_kuva.description</f>
        <v>0</v>
      </c>
      <c r="OLM207" s="10">
        <f>varoventtiili_koestus_kuva.description</f>
        <v>0</v>
      </c>
      <c r="OLN207" s="10">
        <f>varoventtiili_koestus_kuva.description</f>
        <v>0</v>
      </c>
      <c r="OLO207" s="10">
        <f>varoventtiili_koestus_kuva.description</f>
        <v>0</v>
      </c>
      <c r="OLP207" s="10">
        <f>varoventtiili_koestus_kuva.description</f>
        <v>0</v>
      </c>
      <c r="OLQ207" s="10">
        <f>varoventtiili_koestus_kuva.description</f>
        <v>0</v>
      </c>
      <c r="OLR207" s="10">
        <f>varoventtiili_koestus_kuva.description</f>
        <v>0</v>
      </c>
      <c r="OLS207" s="10">
        <f>varoventtiili_koestus_kuva.description</f>
        <v>0</v>
      </c>
      <c r="OLT207" s="10">
        <f>varoventtiili_koestus_kuva.description</f>
        <v>0</v>
      </c>
      <c r="OLU207" s="10">
        <f>varoventtiili_koestus_kuva.description</f>
        <v>0</v>
      </c>
      <c r="OLV207" s="10">
        <f>varoventtiili_koestus_kuva.description</f>
        <v>0</v>
      </c>
      <c r="OLW207" s="10">
        <f>varoventtiili_koestus_kuva.description</f>
        <v>0</v>
      </c>
      <c r="OLX207" s="10">
        <f>varoventtiili_koestus_kuva.description</f>
        <v>0</v>
      </c>
      <c r="OLY207" s="10">
        <f>varoventtiili_koestus_kuva.description</f>
        <v>0</v>
      </c>
      <c r="OLZ207" s="10">
        <f>varoventtiili_koestus_kuva.description</f>
        <v>0</v>
      </c>
      <c r="OMA207" s="10">
        <f>varoventtiili_koestus_kuva.description</f>
        <v>0</v>
      </c>
      <c r="OMB207" s="10">
        <f>varoventtiili_koestus_kuva.description</f>
        <v>0</v>
      </c>
      <c r="OMC207" s="10">
        <f>varoventtiili_koestus_kuva.description</f>
        <v>0</v>
      </c>
      <c r="OMD207" s="10">
        <f>varoventtiili_koestus_kuva.description</f>
        <v>0</v>
      </c>
      <c r="OME207" s="10">
        <f>varoventtiili_koestus_kuva.description</f>
        <v>0</v>
      </c>
      <c r="OMF207" s="10">
        <f>varoventtiili_koestus_kuva.description</f>
        <v>0</v>
      </c>
      <c r="OMG207" s="10">
        <f>varoventtiili_koestus_kuva.description</f>
        <v>0</v>
      </c>
      <c r="OMH207" s="10">
        <f>varoventtiili_koestus_kuva.description</f>
        <v>0</v>
      </c>
      <c r="OMI207" s="10">
        <f>varoventtiili_koestus_kuva.description</f>
        <v>0</v>
      </c>
      <c r="OMJ207" s="10">
        <f>varoventtiili_koestus_kuva.description</f>
        <v>0</v>
      </c>
      <c r="OMK207" s="10">
        <f>varoventtiili_koestus_kuva.description</f>
        <v>0</v>
      </c>
      <c r="OML207" s="10">
        <f>varoventtiili_koestus_kuva.description</f>
        <v>0</v>
      </c>
      <c r="OMM207" s="10">
        <f>varoventtiili_koestus_kuva.description</f>
        <v>0</v>
      </c>
      <c r="OMN207" s="10">
        <f>varoventtiili_koestus_kuva.description</f>
        <v>0</v>
      </c>
      <c r="OMO207" s="10">
        <f>varoventtiili_koestus_kuva.description</f>
        <v>0</v>
      </c>
      <c r="OMP207" s="10">
        <f>varoventtiili_koestus_kuva.description</f>
        <v>0</v>
      </c>
      <c r="OMQ207" s="10">
        <f>varoventtiili_koestus_kuva.description</f>
        <v>0</v>
      </c>
      <c r="OMR207" s="10">
        <f>varoventtiili_koestus_kuva.description</f>
        <v>0</v>
      </c>
      <c r="OMS207" s="10">
        <f>varoventtiili_koestus_kuva.description</f>
        <v>0</v>
      </c>
      <c r="OMT207" s="10">
        <f>varoventtiili_koestus_kuva.description</f>
        <v>0</v>
      </c>
      <c r="OMU207" s="10">
        <f>varoventtiili_koestus_kuva.description</f>
        <v>0</v>
      </c>
      <c r="OMV207" s="10">
        <f>varoventtiili_koestus_kuva.description</f>
        <v>0</v>
      </c>
      <c r="OMW207" s="10">
        <f>varoventtiili_koestus_kuva.description</f>
        <v>0</v>
      </c>
      <c r="OMX207" s="10">
        <f>varoventtiili_koestus_kuva.description</f>
        <v>0</v>
      </c>
      <c r="OMY207" s="10">
        <f>varoventtiili_koestus_kuva.description</f>
        <v>0</v>
      </c>
      <c r="OMZ207" s="10">
        <f>varoventtiili_koestus_kuva.description</f>
        <v>0</v>
      </c>
      <c r="ONA207" s="10">
        <f>varoventtiili_koestus_kuva.description</f>
        <v>0</v>
      </c>
      <c r="ONB207" s="10">
        <f>varoventtiili_koestus_kuva.description</f>
        <v>0</v>
      </c>
      <c r="ONC207" s="10">
        <f>varoventtiili_koestus_kuva.description</f>
        <v>0</v>
      </c>
      <c r="OND207" s="10">
        <f>varoventtiili_koestus_kuva.description</f>
        <v>0</v>
      </c>
      <c r="ONE207" s="10">
        <f>varoventtiili_koestus_kuva.description</f>
        <v>0</v>
      </c>
      <c r="ONF207" s="10">
        <f>varoventtiili_koestus_kuva.description</f>
        <v>0</v>
      </c>
      <c r="ONG207" s="10">
        <f>varoventtiili_koestus_kuva.description</f>
        <v>0</v>
      </c>
      <c r="ONH207" s="10">
        <f>varoventtiili_koestus_kuva.description</f>
        <v>0</v>
      </c>
      <c r="ONI207" s="10">
        <f>varoventtiili_koestus_kuva.description</f>
        <v>0</v>
      </c>
      <c r="ONJ207" s="10">
        <f>varoventtiili_koestus_kuva.description</f>
        <v>0</v>
      </c>
      <c r="ONK207" s="10">
        <f>varoventtiili_koestus_kuva.description</f>
        <v>0</v>
      </c>
      <c r="ONL207" s="10">
        <f>varoventtiili_koestus_kuva.description</f>
        <v>0</v>
      </c>
      <c r="ONM207" s="10">
        <f>varoventtiili_koestus_kuva.description</f>
        <v>0</v>
      </c>
      <c r="ONN207" s="10">
        <f>varoventtiili_koestus_kuva.description</f>
        <v>0</v>
      </c>
      <c r="ONO207" s="10">
        <f>varoventtiili_koestus_kuva.description</f>
        <v>0</v>
      </c>
      <c r="ONP207" s="10">
        <f>varoventtiili_koestus_kuva.description</f>
        <v>0</v>
      </c>
      <c r="ONQ207" s="10">
        <f>varoventtiili_koestus_kuva.description</f>
        <v>0</v>
      </c>
      <c r="ONR207" s="10">
        <f>varoventtiili_koestus_kuva.description</f>
        <v>0</v>
      </c>
      <c r="ONS207" s="10">
        <f>varoventtiili_koestus_kuva.description</f>
        <v>0</v>
      </c>
      <c r="ONT207" s="10">
        <f>varoventtiili_koestus_kuva.description</f>
        <v>0</v>
      </c>
      <c r="ONU207" s="10">
        <f>varoventtiili_koestus_kuva.description</f>
        <v>0</v>
      </c>
      <c r="ONV207" s="10">
        <f>varoventtiili_koestus_kuva.description</f>
        <v>0</v>
      </c>
      <c r="ONW207" s="10">
        <f>varoventtiili_koestus_kuva.description</f>
        <v>0</v>
      </c>
      <c r="ONX207" s="10">
        <f>varoventtiili_koestus_kuva.description</f>
        <v>0</v>
      </c>
      <c r="ONY207" s="10">
        <f>varoventtiili_koestus_kuva.description</f>
        <v>0</v>
      </c>
      <c r="ONZ207" s="10">
        <f>varoventtiili_koestus_kuva.description</f>
        <v>0</v>
      </c>
      <c r="OOA207" s="10">
        <f>varoventtiili_koestus_kuva.description</f>
        <v>0</v>
      </c>
      <c r="OOB207" s="10">
        <f>varoventtiili_koestus_kuva.description</f>
        <v>0</v>
      </c>
      <c r="OOC207" s="10">
        <f>varoventtiili_koestus_kuva.description</f>
        <v>0</v>
      </c>
      <c r="OOD207" s="10">
        <f>varoventtiili_koestus_kuva.description</f>
        <v>0</v>
      </c>
      <c r="OOE207" s="10">
        <f>varoventtiili_koestus_kuva.description</f>
        <v>0</v>
      </c>
      <c r="OOF207" s="10">
        <f>varoventtiili_koestus_kuva.description</f>
        <v>0</v>
      </c>
      <c r="OOG207" s="10">
        <f>varoventtiili_koestus_kuva.description</f>
        <v>0</v>
      </c>
      <c r="OOH207" s="10">
        <f>varoventtiili_koestus_kuva.description</f>
        <v>0</v>
      </c>
      <c r="OOI207" s="10">
        <f>varoventtiili_koestus_kuva.description</f>
        <v>0</v>
      </c>
      <c r="OOJ207" s="10">
        <f>varoventtiili_koestus_kuva.description</f>
        <v>0</v>
      </c>
      <c r="OOK207" s="10">
        <f>varoventtiili_koestus_kuva.description</f>
        <v>0</v>
      </c>
      <c r="OOL207" s="10">
        <f>varoventtiili_koestus_kuva.description</f>
        <v>0</v>
      </c>
      <c r="OOM207" s="10">
        <f>varoventtiili_koestus_kuva.description</f>
        <v>0</v>
      </c>
      <c r="OON207" s="10">
        <f>varoventtiili_koestus_kuva.description</f>
        <v>0</v>
      </c>
      <c r="OOO207" s="10">
        <f>varoventtiili_koestus_kuva.description</f>
        <v>0</v>
      </c>
      <c r="OOP207" s="10">
        <f>varoventtiili_koestus_kuva.description</f>
        <v>0</v>
      </c>
      <c r="OOQ207" s="10">
        <f>varoventtiili_koestus_kuva.description</f>
        <v>0</v>
      </c>
      <c r="OOR207" s="10">
        <f>varoventtiili_koestus_kuva.description</f>
        <v>0</v>
      </c>
      <c r="OOS207" s="10">
        <f>varoventtiili_koestus_kuva.description</f>
        <v>0</v>
      </c>
      <c r="OOT207" s="10">
        <f>varoventtiili_koestus_kuva.description</f>
        <v>0</v>
      </c>
      <c r="OOU207" s="10">
        <f>varoventtiili_koestus_kuva.description</f>
        <v>0</v>
      </c>
      <c r="OOV207" s="10">
        <f>varoventtiili_koestus_kuva.description</f>
        <v>0</v>
      </c>
      <c r="OOW207" s="10">
        <f>varoventtiili_koestus_kuva.description</f>
        <v>0</v>
      </c>
      <c r="OOX207" s="10">
        <f>varoventtiili_koestus_kuva.description</f>
        <v>0</v>
      </c>
      <c r="OOY207" s="10">
        <f>varoventtiili_koestus_kuva.description</f>
        <v>0</v>
      </c>
      <c r="OOZ207" s="10">
        <f>varoventtiili_koestus_kuva.description</f>
        <v>0</v>
      </c>
      <c r="OPA207" s="10">
        <f>varoventtiili_koestus_kuva.description</f>
        <v>0</v>
      </c>
      <c r="OPB207" s="10">
        <f>varoventtiili_koestus_kuva.description</f>
        <v>0</v>
      </c>
      <c r="OPC207" s="10">
        <f>varoventtiili_koestus_kuva.description</f>
        <v>0</v>
      </c>
      <c r="OPD207" s="10">
        <f>varoventtiili_koestus_kuva.description</f>
        <v>0</v>
      </c>
      <c r="OPE207" s="10">
        <f>varoventtiili_koestus_kuva.description</f>
        <v>0</v>
      </c>
      <c r="OPF207" s="10">
        <f>varoventtiili_koestus_kuva.description</f>
        <v>0</v>
      </c>
      <c r="OPG207" s="10">
        <f>varoventtiili_koestus_kuva.description</f>
        <v>0</v>
      </c>
      <c r="OPH207" s="10">
        <f>varoventtiili_koestus_kuva.description</f>
        <v>0</v>
      </c>
      <c r="OPI207" s="10">
        <f>varoventtiili_koestus_kuva.description</f>
        <v>0</v>
      </c>
      <c r="OPJ207" s="10">
        <f>varoventtiili_koestus_kuva.description</f>
        <v>0</v>
      </c>
      <c r="OPK207" s="10">
        <f>varoventtiili_koestus_kuva.description</f>
        <v>0</v>
      </c>
      <c r="OPL207" s="10">
        <f>varoventtiili_koestus_kuva.description</f>
        <v>0</v>
      </c>
      <c r="OPM207" s="10">
        <f>varoventtiili_koestus_kuva.description</f>
        <v>0</v>
      </c>
      <c r="OPN207" s="10">
        <f>varoventtiili_koestus_kuva.description</f>
        <v>0</v>
      </c>
      <c r="OPO207" s="10">
        <f>varoventtiili_koestus_kuva.description</f>
        <v>0</v>
      </c>
      <c r="OPP207" s="10">
        <f>varoventtiili_koestus_kuva.description</f>
        <v>0</v>
      </c>
      <c r="OPQ207" s="10">
        <f>varoventtiili_koestus_kuva.description</f>
        <v>0</v>
      </c>
      <c r="OPR207" s="10">
        <f>varoventtiili_koestus_kuva.description</f>
        <v>0</v>
      </c>
      <c r="OPS207" s="10">
        <f>varoventtiili_koestus_kuva.description</f>
        <v>0</v>
      </c>
      <c r="OPT207" s="10">
        <f>varoventtiili_koestus_kuva.description</f>
        <v>0</v>
      </c>
      <c r="OPU207" s="10">
        <f>varoventtiili_koestus_kuva.description</f>
        <v>0</v>
      </c>
      <c r="OPV207" s="10">
        <f>varoventtiili_koestus_kuva.description</f>
        <v>0</v>
      </c>
      <c r="OPW207" s="10">
        <f>varoventtiili_koestus_kuva.description</f>
        <v>0</v>
      </c>
      <c r="OPX207" s="10">
        <f>varoventtiili_koestus_kuva.description</f>
        <v>0</v>
      </c>
      <c r="OPY207" s="10">
        <f>varoventtiili_koestus_kuva.description</f>
        <v>0</v>
      </c>
      <c r="OPZ207" s="10">
        <f>varoventtiili_koestus_kuva.description</f>
        <v>0</v>
      </c>
      <c r="OQA207" s="10">
        <f>varoventtiili_koestus_kuva.description</f>
        <v>0</v>
      </c>
      <c r="OQB207" s="10">
        <f>varoventtiili_koestus_kuva.description</f>
        <v>0</v>
      </c>
      <c r="OQC207" s="10">
        <f>varoventtiili_koestus_kuva.description</f>
        <v>0</v>
      </c>
      <c r="OQD207" s="10">
        <f>varoventtiili_koestus_kuva.description</f>
        <v>0</v>
      </c>
      <c r="OQE207" s="10">
        <f>varoventtiili_koestus_kuva.description</f>
        <v>0</v>
      </c>
      <c r="OQF207" s="10">
        <f>varoventtiili_koestus_kuva.description</f>
        <v>0</v>
      </c>
      <c r="OQG207" s="10">
        <f>varoventtiili_koestus_kuva.description</f>
        <v>0</v>
      </c>
      <c r="OQH207" s="10">
        <f>varoventtiili_koestus_kuva.description</f>
        <v>0</v>
      </c>
      <c r="OQI207" s="10">
        <f>varoventtiili_koestus_kuva.description</f>
        <v>0</v>
      </c>
      <c r="OQJ207" s="10">
        <f>varoventtiili_koestus_kuva.description</f>
        <v>0</v>
      </c>
      <c r="OQK207" s="10">
        <f>varoventtiili_koestus_kuva.description</f>
        <v>0</v>
      </c>
      <c r="OQL207" s="10">
        <f>varoventtiili_koestus_kuva.description</f>
        <v>0</v>
      </c>
      <c r="OQM207" s="10">
        <f>varoventtiili_koestus_kuva.description</f>
        <v>0</v>
      </c>
      <c r="OQN207" s="10">
        <f>varoventtiili_koestus_kuva.description</f>
        <v>0</v>
      </c>
      <c r="OQO207" s="10">
        <f>varoventtiili_koestus_kuva.description</f>
        <v>0</v>
      </c>
      <c r="OQP207" s="10">
        <f>varoventtiili_koestus_kuva.description</f>
        <v>0</v>
      </c>
      <c r="OQQ207" s="10">
        <f>varoventtiili_koestus_kuva.description</f>
        <v>0</v>
      </c>
      <c r="OQR207" s="10">
        <f>varoventtiili_koestus_kuva.description</f>
        <v>0</v>
      </c>
      <c r="OQS207" s="10">
        <f>varoventtiili_koestus_kuva.description</f>
        <v>0</v>
      </c>
      <c r="OQT207" s="10">
        <f>varoventtiili_koestus_kuva.description</f>
        <v>0</v>
      </c>
      <c r="OQU207" s="10">
        <f>varoventtiili_koestus_kuva.description</f>
        <v>0</v>
      </c>
      <c r="OQV207" s="10">
        <f>varoventtiili_koestus_kuva.description</f>
        <v>0</v>
      </c>
      <c r="OQW207" s="10">
        <f>varoventtiili_koestus_kuva.description</f>
        <v>0</v>
      </c>
      <c r="OQX207" s="10">
        <f>varoventtiili_koestus_kuva.description</f>
        <v>0</v>
      </c>
      <c r="OQY207" s="10">
        <f>varoventtiili_koestus_kuva.description</f>
        <v>0</v>
      </c>
      <c r="OQZ207" s="10">
        <f>varoventtiili_koestus_kuva.description</f>
        <v>0</v>
      </c>
      <c r="ORA207" s="10">
        <f>varoventtiili_koestus_kuva.description</f>
        <v>0</v>
      </c>
      <c r="ORB207" s="10">
        <f>varoventtiili_koestus_kuva.description</f>
        <v>0</v>
      </c>
      <c r="ORC207" s="10">
        <f>varoventtiili_koestus_kuva.description</f>
        <v>0</v>
      </c>
      <c r="ORD207" s="10">
        <f>varoventtiili_koestus_kuva.description</f>
        <v>0</v>
      </c>
      <c r="ORE207" s="10">
        <f>varoventtiili_koestus_kuva.description</f>
        <v>0</v>
      </c>
      <c r="ORF207" s="10">
        <f>varoventtiili_koestus_kuva.description</f>
        <v>0</v>
      </c>
      <c r="ORG207" s="10">
        <f>varoventtiili_koestus_kuva.description</f>
        <v>0</v>
      </c>
      <c r="ORH207" s="10">
        <f>varoventtiili_koestus_kuva.description</f>
        <v>0</v>
      </c>
      <c r="ORI207" s="10">
        <f>varoventtiili_koestus_kuva.description</f>
        <v>0</v>
      </c>
      <c r="ORJ207" s="10">
        <f>varoventtiili_koestus_kuva.description</f>
        <v>0</v>
      </c>
      <c r="ORK207" s="10">
        <f>varoventtiili_koestus_kuva.description</f>
        <v>0</v>
      </c>
      <c r="ORL207" s="10">
        <f>varoventtiili_koestus_kuva.description</f>
        <v>0</v>
      </c>
      <c r="ORM207" s="10">
        <f>varoventtiili_koestus_kuva.description</f>
        <v>0</v>
      </c>
      <c r="ORN207" s="10">
        <f>varoventtiili_koestus_kuva.description</f>
        <v>0</v>
      </c>
      <c r="ORO207" s="10">
        <f>varoventtiili_koestus_kuva.description</f>
        <v>0</v>
      </c>
      <c r="ORP207" s="10">
        <f>varoventtiili_koestus_kuva.description</f>
        <v>0</v>
      </c>
      <c r="ORQ207" s="10">
        <f>varoventtiili_koestus_kuva.description</f>
        <v>0</v>
      </c>
      <c r="ORR207" s="10">
        <f>varoventtiili_koestus_kuva.description</f>
        <v>0</v>
      </c>
      <c r="ORS207" s="10">
        <f>varoventtiili_koestus_kuva.description</f>
        <v>0</v>
      </c>
      <c r="ORT207" s="10">
        <f>varoventtiili_koestus_kuva.description</f>
        <v>0</v>
      </c>
      <c r="ORU207" s="10">
        <f>varoventtiili_koestus_kuva.description</f>
        <v>0</v>
      </c>
      <c r="ORV207" s="10">
        <f>varoventtiili_koestus_kuva.description</f>
        <v>0</v>
      </c>
      <c r="ORW207" s="10">
        <f>varoventtiili_koestus_kuva.description</f>
        <v>0</v>
      </c>
      <c r="ORX207" s="10">
        <f>varoventtiili_koestus_kuva.description</f>
        <v>0</v>
      </c>
      <c r="ORY207" s="10">
        <f>varoventtiili_koestus_kuva.description</f>
        <v>0</v>
      </c>
      <c r="ORZ207" s="10">
        <f>varoventtiili_koestus_kuva.description</f>
        <v>0</v>
      </c>
      <c r="OSA207" s="10">
        <f>varoventtiili_koestus_kuva.description</f>
        <v>0</v>
      </c>
      <c r="OSB207" s="10">
        <f>varoventtiili_koestus_kuva.description</f>
        <v>0</v>
      </c>
      <c r="OSC207" s="10">
        <f>varoventtiili_koestus_kuva.description</f>
        <v>0</v>
      </c>
      <c r="OSD207" s="10">
        <f>varoventtiili_koestus_kuva.description</f>
        <v>0</v>
      </c>
      <c r="OSE207" s="10">
        <f>varoventtiili_koestus_kuva.description</f>
        <v>0</v>
      </c>
      <c r="OSF207" s="10">
        <f>varoventtiili_koestus_kuva.description</f>
        <v>0</v>
      </c>
      <c r="OSG207" s="10">
        <f>varoventtiili_koestus_kuva.description</f>
        <v>0</v>
      </c>
      <c r="OSH207" s="10">
        <f>varoventtiili_koestus_kuva.description</f>
        <v>0</v>
      </c>
      <c r="OSI207" s="10">
        <f>varoventtiili_koestus_kuva.description</f>
        <v>0</v>
      </c>
      <c r="OSJ207" s="10">
        <f>varoventtiili_koestus_kuva.description</f>
        <v>0</v>
      </c>
      <c r="OSK207" s="10">
        <f>varoventtiili_koestus_kuva.description</f>
        <v>0</v>
      </c>
      <c r="OSL207" s="10">
        <f>varoventtiili_koestus_kuva.description</f>
        <v>0</v>
      </c>
      <c r="OSM207" s="10">
        <f>varoventtiili_koestus_kuva.description</f>
        <v>0</v>
      </c>
      <c r="OSN207" s="10">
        <f>varoventtiili_koestus_kuva.description</f>
        <v>0</v>
      </c>
      <c r="OSO207" s="10">
        <f>varoventtiili_koestus_kuva.description</f>
        <v>0</v>
      </c>
      <c r="OSP207" s="10">
        <f>varoventtiili_koestus_kuva.description</f>
        <v>0</v>
      </c>
      <c r="OSQ207" s="10">
        <f>varoventtiili_koestus_kuva.description</f>
        <v>0</v>
      </c>
      <c r="OSR207" s="10">
        <f>varoventtiili_koestus_kuva.description</f>
        <v>0</v>
      </c>
      <c r="OSS207" s="10">
        <f>varoventtiili_koestus_kuva.description</f>
        <v>0</v>
      </c>
      <c r="OST207" s="10">
        <f>varoventtiili_koestus_kuva.description</f>
        <v>0</v>
      </c>
      <c r="OSU207" s="10">
        <f>varoventtiili_koestus_kuva.description</f>
        <v>0</v>
      </c>
      <c r="OSV207" s="10">
        <f>varoventtiili_koestus_kuva.description</f>
        <v>0</v>
      </c>
      <c r="OSW207" s="10">
        <f>varoventtiili_koestus_kuva.description</f>
        <v>0</v>
      </c>
      <c r="OSX207" s="10">
        <f>varoventtiili_koestus_kuva.description</f>
        <v>0</v>
      </c>
      <c r="OSY207" s="10">
        <f>varoventtiili_koestus_kuva.description</f>
        <v>0</v>
      </c>
      <c r="OSZ207" s="10">
        <f>varoventtiili_koestus_kuva.description</f>
        <v>0</v>
      </c>
      <c r="OTA207" s="10">
        <f>varoventtiili_koestus_kuva.description</f>
        <v>0</v>
      </c>
      <c r="OTB207" s="10">
        <f>varoventtiili_koestus_kuva.description</f>
        <v>0</v>
      </c>
      <c r="OTC207" s="10">
        <f>varoventtiili_koestus_kuva.description</f>
        <v>0</v>
      </c>
      <c r="OTD207" s="10">
        <f>varoventtiili_koestus_kuva.description</f>
        <v>0</v>
      </c>
      <c r="OTE207" s="10">
        <f>varoventtiili_koestus_kuva.description</f>
        <v>0</v>
      </c>
      <c r="OTF207" s="10">
        <f>varoventtiili_koestus_kuva.description</f>
        <v>0</v>
      </c>
      <c r="OTG207" s="10">
        <f>varoventtiili_koestus_kuva.description</f>
        <v>0</v>
      </c>
      <c r="OTH207" s="10">
        <f>varoventtiili_koestus_kuva.description</f>
        <v>0</v>
      </c>
      <c r="OTI207" s="10">
        <f>varoventtiili_koestus_kuva.description</f>
        <v>0</v>
      </c>
      <c r="OTJ207" s="10">
        <f>varoventtiili_koestus_kuva.description</f>
        <v>0</v>
      </c>
      <c r="OTK207" s="10">
        <f>varoventtiili_koestus_kuva.description</f>
        <v>0</v>
      </c>
      <c r="OTL207" s="10">
        <f>varoventtiili_koestus_kuva.description</f>
        <v>0</v>
      </c>
      <c r="OTM207" s="10">
        <f>varoventtiili_koestus_kuva.description</f>
        <v>0</v>
      </c>
      <c r="OTN207" s="10">
        <f>varoventtiili_koestus_kuva.description</f>
        <v>0</v>
      </c>
      <c r="OTO207" s="10">
        <f>varoventtiili_koestus_kuva.description</f>
        <v>0</v>
      </c>
      <c r="OTP207" s="10">
        <f>varoventtiili_koestus_kuva.description</f>
        <v>0</v>
      </c>
      <c r="OTQ207" s="10">
        <f>varoventtiili_koestus_kuva.description</f>
        <v>0</v>
      </c>
      <c r="OTR207" s="10">
        <f>varoventtiili_koestus_kuva.description</f>
        <v>0</v>
      </c>
      <c r="OTS207" s="10">
        <f>varoventtiili_koestus_kuva.description</f>
        <v>0</v>
      </c>
      <c r="OTT207" s="10">
        <f>varoventtiili_koestus_kuva.description</f>
        <v>0</v>
      </c>
      <c r="OTU207" s="10">
        <f>varoventtiili_koestus_kuva.description</f>
        <v>0</v>
      </c>
      <c r="OTV207" s="10">
        <f>varoventtiili_koestus_kuva.description</f>
        <v>0</v>
      </c>
      <c r="OTW207" s="10">
        <f>varoventtiili_koestus_kuva.description</f>
        <v>0</v>
      </c>
      <c r="OTX207" s="10">
        <f>varoventtiili_koestus_kuva.description</f>
        <v>0</v>
      </c>
      <c r="OTY207" s="10">
        <f>varoventtiili_koestus_kuva.description</f>
        <v>0</v>
      </c>
      <c r="OTZ207" s="10">
        <f>varoventtiili_koestus_kuva.description</f>
        <v>0</v>
      </c>
      <c r="OUA207" s="10">
        <f>varoventtiili_koestus_kuva.description</f>
        <v>0</v>
      </c>
      <c r="OUB207" s="10">
        <f>varoventtiili_koestus_kuva.description</f>
        <v>0</v>
      </c>
      <c r="OUC207" s="10">
        <f>varoventtiili_koestus_kuva.description</f>
        <v>0</v>
      </c>
      <c r="OUD207" s="10">
        <f>varoventtiili_koestus_kuva.description</f>
        <v>0</v>
      </c>
      <c r="OUE207" s="10">
        <f>varoventtiili_koestus_kuva.description</f>
        <v>0</v>
      </c>
      <c r="OUF207" s="10">
        <f>varoventtiili_koestus_kuva.description</f>
        <v>0</v>
      </c>
      <c r="OUG207" s="10">
        <f>varoventtiili_koestus_kuva.description</f>
        <v>0</v>
      </c>
      <c r="OUH207" s="10">
        <f>varoventtiili_koestus_kuva.description</f>
        <v>0</v>
      </c>
      <c r="OUI207" s="10">
        <f>varoventtiili_koestus_kuva.description</f>
        <v>0</v>
      </c>
      <c r="OUJ207" s="10">
        <f>varoventtiili_koestus_kuva.description</f>
        <v>0</v>
      </c>
      <c r="OUK207" s="10">
        <f>varoventtiili_koestus_kuva.description</f>
        <v>0</v>
      </c>
      <c r="OUL207" s="10">
        <f>varoventtiili_koestus_kuva.description</f>
        <v>0</v>
      </c>
      <c r="OUM207" s="10">
        <f>varoventtiili_koestus_kuva.description</f>
        <v>0</v>
      </c>
      <c r="OUN207" s="10">
        <f>varoventtiili_koestus_kuva.description</f>
        <v>0</v>
      </c>
      <c r="OUO207" s="10">
        <f>varoventtiili_koestus_kuva.description</f>
        <v>0</v>
      </c>
      <c r="OUP207" s="10">
        <f>varoventtiili_koestus_kuva.description</f>
        <v>0</v>
      </c>
      <c r="OUQ207" s="10">
        <f>varoventtiili_koestus_kuva.description</f>
        <v>0</v>
      </c>
      <c r="OUR207" s="10">
        <f>varoventtiili_koestus_kuva.description</f>
        <v>0</v>
      </c>
      <c r="OUS207" s="10">
        <f>varoventtiili_koestus_kuva.description</f>
        <v>0</v>
      </c>
      <c r="OUT207" s="10">
        <f>varoventtiili_koestus_kuva.description</f>
        <v>0</v>
      </c>
      <c r="OUU207" s="10">
        <f>varoventtiili_koestus_kuva.description</f>
        <v>0</v>
      </c>
      <c r="OUV207" s="10">
        <f>varoventtiili_koestus_kuva.description</f>
        <v>0</v>
      </c>
      <c r="OUW207" s="10">
        <f>varoventtiili_koestus_kuva.description</f>
        <v>0</v>
      </c>
      <c r="OUX207" s="10">
        <f>varoventtiili_koestus_kuva.description</f>
        <v>0</v>
      </c>
      <c r="OUY207" s="10">
        <f>varoventtiili_koestus_kuva.description</f>
        <v>0</v>
      </c>
      <c r="OUZ207" s="10">
        <f>varoventtiili_koestus_kuva.description</f>
        <v>0</v>
      </c>
      <c r="OVA207" s="10">
        <f>varoventtiili_koestus_kuva.description</f>
        <v>0</v>
      </c>
      <c r="OVB207" s="10">
        <f>varoventtiili_koestus_kuva.description</f>
        <v>0</v>
      </c>
      <c r="OVC207" s="10">
        <f>varoventtiili_koestus_kuva.description</f>
        <v>0</v>
      </c>
      <c r="OVD207" s="10">
        <f>varoventtiili_koestus_kuva.description</f>
        <v>0</v>
      </c>
      <c r="OVE207" s="10">
        <f>varoventtiili_koestus_kuva.description</f>
        <v>0</v>
      </c>
      <c r="OVF207" s="10">
        <f>varoventtiili_koestus_kuva.description</f>
        <v>0</v>
      </c>
      <c r="OVG207" s="10">
        <f>varoventtiili_koestus_kuva.description</f>
        <v>0</v>
      </c>
      <c r="OVH207" s="10">
        <f>varoventtiili_koestus_kuva.description</f>
        <v>0</v>
      </c>
      <c r="OVI207" s="10">
        <f>varoventtiili_koestus_kuva.description</f>
        <v>0</v>
      </c>
      <c r="OVJ207" s="10">
        <f>varoventtiili_koestus_kuva.description</f>
        <v>0</v>
      </c>
      <c r="OVK207" s="10">
        <f>varoventtiili_koestus_kuva.description</f>
        <v>0</v>
      </c>
      <c r="OVL207" s="10">
        <f>varoventtiili_koestus_kuva.description</f>
        <v>0</v>
      </c>
      <c r="OVM207" s="10">
        <f>varoventtiili_koestus_kuva.description</f>
        <v>0</v>
      </c>
      <c r="OVN207" s="10">
        <f>varoventtiili_koestus_kuva.description</f>
        <v>0</v>
      </c>
      <c r="OVO207" s="10">
        <f>varoventtiili_koestus_kuva.description</f>
        <v>0</v>
      </c>
      <c r="OVP207" s="10">
        <f>varoventtiili_koestus_kuva.description</f>
        <v>0</v>
      </c>
      <c r="OVQ207" s="10">
        <f>varoventtiili_koestus_kuva.description</f>
        <v>0</v>
      </c>
      <c r="OVR207" s="10">
        <f>varoventtiili_koestus_kuva.description</f>
        <v>0</v>
      </c>
      <c r="OVS207" s="10">
        <f>varoventtiili_koestus_kuva.description</f>
        <v>0</v>
      </c>
      <c r="OVT207" s="10">
        <f>varoventtiili_koestus_kuva.description</f>
        <v>0</v>
      </c>
      <c r="OVU207" s="10">
        <f>varoventtiili_koestus_kuva.description</f>
        <v>0</v>
      </c>
      <c r="OVV207" s="10">
        <f>varoventtiili_koestus_kuva.description</f>
        <v>0</v>
      </c>
      <c r="OVW207" s="10">
        <f>varoventtiili_koestus_kuva.description</f>
        <v>0</v>
      </c>
      <c r="OVX207" s="10">
        <f>varoventtiili_koestus_kuva.description</f>
        <v>0</v>
      </c>
      <c r="OVY207" s="10">
        <f>varoventtiili_koestus_kuva.description</f>
        <v>0</v>
      </c>
      <c r="OVZ207" s="10">
        <f>varoventtiili_koestus_kuva.description</f>
        <v>0</v>
      </c>
      <c r="OWA207" s="10">
        <f>varoventtiili_koestus_kuva.description</f>
        <v>0</v>
      </c>
      <c r="OWB207" s="10">
        <f>varoventtiili_koestus_kuva.description</f>
        <v>0</v>
      </c>
      <c r="OWC207" s="10">
        <f>varoventtiili_koestus_kuva.description</f>
        <v>0</v>
      </c>
      <c r="OWD207" s="10">
        <f>varoventtiili_koestus_kuva.description</f>
        <v>0</v>
      </c>
      <c r="OWE207" s="10">
        <f>varoventtiili_koestus_kuva.description</f>
        <v>0</v>
      </c>
      <c r="OWF207" s="10">
        <f>varoventtiili_koestus_kuva.description</f>
        <v>0</v>
      </c>
      <c r="OWG207" s="10">
        <f>varoventtiili_koestus_kuva.description</f>
        <v>0</v>
      </c>
      <c r="OWH207" s="10">
        <f>varoventtiili_koestus_kuva.description</f>
        <v>0</v>
      </c>
      <c r="OWI207" s="10">
        <f>varoventtiili_koestus_kuva.description</f>
        <v>0</v>
      </c>
      <c r="OWJ207" s="10">
        <f>varoventtiili_koestus_kuva.description</f>
        <v>0</v>
      </c>
      <c r="OWK207" s="10">
        <f>varoventtiili_koestus_kuva.description</f>
        <v>0</v>
      </c>
      <c r="OWL207" s="10">
        <f>varoventtiili_koestus_kuva.description</f>
        <v>0</v>
      </c>
      <c r="OWM207" s="10">
        <f>varoventtiili_koestus_kuva.description</f>
        <v>0</v>
      </c>
      <c r="OWN207" s="10">
        <f>varoventtiili_koestus_kuva.description</f>
        <v>0</v>
      </c>
      <c r="OWO207" s="10">
        <f>varoventtiili_koestus_kuva.description</f>
        <v>0</v>
      </c>
      <c r="OWP207" s="10">
        <f>varoventtiili_koestus_kuva.description</f>
        <v>0</v>
      </c>
      <c r="OWQ207" s="10">
        <f>varoventtiili_koestus_kuva.description</f>
        <v>0</v>
      </c>
      <c r="OWR207" s="10">
        <f>varoventtiili_koestus_kuva.description</f>
        <v>0</v>
      </c>
      <c r="OWS207" s="10">
        <f>varoventtiili_koestus_kuva.description</f>
        <v>0</v>
      </c>
      <c r="OWT207" s="10">
        <f>varoventtiili_koestus_kuva.description</f>
        <v>0</v>
      </c>
      <c r="OWU207" s="10">
        <f>varoventtiili_koestus_kuva.description</f>
        <v>0</v>
      </c>
      <c r="OWV207" s="10">
        <f>varoventtiili_koestus_kuva.description</f>
        <v>0</v>
      </c>
      <c r="OWW207" s="10">
        <f>varoventtiili_koestus_kuva.description</f>
        <v>0</v>
      </c>
      <c r="OWX207" s="10">
        <f>varoventtiili_koestus_kuva.description</f>
        <v>0</v>
      </c>
      <c r="OWY207" s="10">
        <f>varoventtiili_koestus_kuva.description</f>
        <v>0</v>
      </c>
      <c r="OWZ207" s="10">
        <f>varoventtiili_koestus_kuva.description</f>
        <v>0</v>
      </c>
      <c r="OXA207" s="10">
        <f>varoventtiili_koestus_kuva.description</f>
        <v>0</v>
      </c>
      <c r="OXB207" s="10">
        <f>varoventtiili_koestus_kuva.description</f>
        <v>0</v>
      </c>
      <c r="OXC207" s="10">
        <f>varoventtiili_koestus_kuva.description</f>
        <v>0</v>
      </c>
      <c r="OXD207" s="10">
        <f>varoventtiili_koestus_kuva.description</f>
        <v>0</v>
      </c>
      <c r="OXE207" s="10">
        <f>varoventtiili_koestus_kuva.description</f>
        <v>0</v>
      </c>
      <c r="OXF207" s="10">
        <f>varoventtiili_koestus_kuva.description</f>
        <v>0</v>
      </c>
      <c r="OXG207" s="10">
        <f>varoventtiili_koestus_kuva.description</f>
        <v>0</v>
      </c>
      <c r="OXH207" s="10">
        <f>varoventtiili_koestus_kuva.description</f>
        <v>0</v>
      </c>
      <c r="OXI207" s="10">
        <f>varoventtiili_koestus_kuva.description</f>
        <v>0</v>
      </c>
      <c r="OXJ207" s="10">
        <f>varoventtiili_koestus_kuva.description</f>
        <v>0</v>
      </c>
      <c r="OXK207" s="10">
        <f>varoventtiili_koestus_kuva.description</f>
        <v>0</v>
      </c>
      <c r="OXL207" s="10">
        <f>varoventtiili_koestus_kuva.description</f>
        <v>0</v>
      </c>
      <c r="OXM207" s="10">
        <f>varoventtiili_koestus_kuva.description</f>
        <v>0</v>
      </c>
      <c r="OXN207" s="10">
        <f>varoventtiili_koestus_kuva.description</f>
        <v>0</v>
      </c>
      <c r="OXO207" s="10">
        <f>varoventtiili_koestus_kuva.description</f>
        <v>0</v>
      </c>
      <c r="OXP207" s="10">
        <f>varoventtiili_koestus_kuva.description</f>
        <v>0</v>
      </c>
      <c r="OXQ207" s="10">
        <f>varoventtiili_koestus_kuva.description</f>
        <v>0</v>
      </c>
      <c r="OXR207" s="10">
        <f>varoventtiili_koestus_kuva.description</f>
        <v>0</v>
      </c>
      <c r="OXS207" s="10">
        <f>varoventtiili_koestus_kuva.description</f>
        <v>0</v>
      </c>
      <c r="OXT207" s="10">
        <f>varoventtiili_koestus_kuva.description</f>
        <v>0</v>
      </c>
      <c r="OXU207" s="10">
        <f>varoventtiili_koestus_kuva.description</f>
        <v>0</v>
      </c>
      <c r="OXV207" s="10">
        <f>varoventtiili_koestus_kuva.description</f>
        <v>0</v>
      </c>
      <c r="OXW207" s="10">
        <f>varoventtiili_koestus_kuva.description</f>
        <v>0</v>
      </c>
      <c r="OXX207" s="10">
        <f>varoventtiili_koestus_kuva.description</f>
        <v>0</v>
      </c>
      <c r="OXY207" s="10">
        <f>varoventtiili_koestus_kuva.description</f>
        <v>0</v>
      </c>
      <c r="OXZ207" s="10">
        <f>varoventtiili_koestus_kuva.description</f>
        <v>0</v>
      </c>
      <c r="OYA207" s="10">
        <f>varoventtiili_koestus_kuva.description</f>
        <v>0</v>
      </c>
      <c r="OYB207" s="10">
        <f>varoventtiili_koestus_kuva.description</f>
        <v>0</v>
      </c>
      <c r="OYC207" s="10">
        <f>varoventtiili_koestus_kuva.description</f>
        <v>0</v>
      </c>
      <c r="OYD207" s="10">
        <f>varoventtiili_koestus_kuva.description</f>
        <v>0</v>
      </c>
      <c r="OYE207" s="10">
        <f>varoventtiili_koestus_kuva.description</f>
        <v>0</v>
      </c>
      <c r="OYF207" s="10">
        <f>varoventtiili_koestus_kuva.description</f>
        <v>0</v>
      </c>
      <c r="OYG207" s="10">
        <f>varoventtiili_koestus_kuva.description</f>
        <v>0</v>
      </c>
      <c r="OYH207" s="10">
        <f>varoventtiili_koestus_kuva.description</f>
        <v>0</v>
      </c>
      <c r="OYI207" s="10">
        <f>varoventtiili_koestus_kuva.description</f>
        <v>0</v>
      </c>
      <c r="OYJ207" s="10">
        <f>varoventtiili_koestus_kuva.description</f>
        <v>0</v>
      </c>
      <c r="OYK207" s="10">
        <f>varoventtiili_koestus_kuva.description</f>
        <v>0</v>
      </c>
      <c r="OYL207" s="10">
        <f>varoventtiili_koestus_kuva.description</f>
        <v>0</v>
      </c>
      <c r="OYM207" s="10">
        <f>varoventtiili_koestus_kuva.description</f>
        <v>0</v>
      </c>
      <c r="OYN207" s="10">
        <f>varoventtiili_koestus_kuva.description</f>
        <v>0</v>
      </c>
      <c r="OYO207" s="10">
        <f>varoventtiili_koestus_kuva.description</f>
        <v>0</v>
      </c>
      <c r="OYP207" s="10">
        <f>varoventtiili_koestus_kuva.description</f>
        <v>0</v>
      </c>
      <c r="OYQ207" s="10">
        <f>varoventtiili_koestus_kuva.description</f>
        <v>0</v>
      </c>
      <c r="OYR207" s="10">
        <f>varoventtiili_koestus_kuva.description</f>
        <v>0</v>
      </c>
      <c r="OYS207" s="10">
        <f>varoventtiili_koestus_kuva.description</f>
        <v>0</v>
      </c>
      <c r="OYT207" s="10">
        <f>varoventtiili_koestus_kuva.description</f>
        <v>0</v>
      </c>
      <c r="OYU207" s="10">
        <f>varoventtiili_koestus_kuva.description</f>
        <v>0</v>
      </c>
      <c r="OYV207" s="10">
        <f>varoventtiili_koestus_kuva.description</f>
        <v>0</v>
      </c>
      <c r="OYW207" s="10">
        <f>varoventtiili_koestus_kuva.description</f>
        <v>0</v>
      </c>
      <c r="OYX207" s="10">
        <f>varoventtiili_koestus_kuva.description</f>
        <v>0</v>
      </c>
      <c r="OYY207" s="10">
        <f>varoventtiili_koestus_kuva.description</f>
        <v>0</v>
      </c>
      <c r="OYZ207" s="10">
        <f>varoventtiili_koestus_kuva.description</f>
        <v>0</v>
      </c>
      <c r="OZA207" s="10">
        <f>varoventtiili_koestus_kuva.description</f>
        <v>0</v>
      </c>
      <c r="OZB207" s="10">
        <f>varoventtiili_koestus_kuva.description</f>
        <v>0</v>
      </c>
      <c r="OZC207" s="10">
        <f>varoventtiili_koestus_kuva.description</f>
        <v>0</v>
      </c>
      <c r="OZD207" s="10">
        <f>varoventtiili_koestus_kuva.description</f>
        <v>0</v>
      </c>
      <c r="OZE207" s="10">
        <f>varoventtiili_koestus_kuva.description</f>
        <v>0</v>
      </c>
      <c r="OZF207" s="10">
        <f>varoventtiili_koestus_kuva.description</f>
        <v>0</v>
      </c>
      <c r="OZG207" s="10">
        <f>varoventtiili_koestus_kuva.description</f>
        <v>0</v>
      </c>
      <c r="OZH207" s="10">
        <f>varoventtiili_koestus_kuva.description</f>
        <v>0</v>
      </c>
      <c r="OZI207" s="10">
        <f>varoventtiili_koestus_kuva.description</f>
        <v>0</v>
      </c>
      <c r="OZJ207" s="10">
        <f>varoventtiili_koestus_kuva.description</f>
        <v>0</v>
      </c>
      <c r="OZK207" s="10">
        <f>varoventtiili_koestus_kuva.description</f>
        <v>0</v>
      </c>
      <c r="OZL207" s="10">
        <f>varoventtiili_koestus_kuva.description</f>
        <v>0</v>
      </c>
      <c r="OZM207" s="10">
        <f>varoventtiili_koestus_kuva.description</f>
        <v>0</v>
      </c>
      <c r="OZN207" s="10">
        <f>varoventtiili_koestus_kuva.description</f>
        <v>0</v>
      </c>
      <c r="OZO207" s="10">
        <f>varoventtiili_koestus_kuva.description</f>
        <v>0</v>
      </c>
      <c r="OZP207" s="10">
        <f>varoventtiili_koestus_kuva.description</f>
        <v>0</v>
      </c>
      <c r="OZQ207" s="10">
        <f>varoventtiili_koestus_kuva.description</f>
        <v>0</v>
      </c>
      <c r="OZR207" s="10">
        <f>varoventtiili_koestus_kuva.description</f>
        <v>0</v>
      </c>
      <c r="OZS207" s="10">
        <f>varoventtiili_koestus_kuva.description</f>
        <v>0</v>
      </c>
      <c r="OZT207" s="10">
        <f>varoventtiili_koestus_kuva.description</f>
        <v>0</v>
      </c>
      <c r="OZU207" s="10">
        <f>varoventtiili_koestus_kuva.description</f>
        <v>0</v>
      </c>
      <c r="OZV207" s="10">
        <f>varoventtiili_koestus_kuva.description</f>
        <v>0</v>
      </c>
      <c r="OZW207" s="10">
        <f>varoventtiili_koestus_kuva.description</f>
        <v>0</v>
      </c>
      <c r="OZX207" s="10">
        <f>varoventtiili_koestus_kuva.description</f>
        <v>0</v>
      </c>
      <c r="OZY207" s="10">
        <f>varoventtiili_koestus_kuva.description</f>
        <v>0</v>
      </c>
      <c r="OZZ207" s="10">
        <f>varoventtiili_koestus_kuva.description</f>
        <v>0</v>
      </c>
      <c r="PAA207" s="10">
        <f>varoventtiili_koestus_kuva.description</f>
        <v>0</v>
      </c>
      <c r="PAB207" s="10">
        <f>varoventtiili_koestus_kuva.description</f>
        <v>0</v>
      </c>
      <c r="PAC207" s="10">
        <f>varoventtiili_koestus_kuva.description</f>
        <v>0</v>
      </c>
      <c r="PAD207" s="10">
        <f>varoventtiili_koestus_kuva.description</f>
        <v>0</v>
      </c>
      <c r="PAE207" s="10">
        <f>varoventtiili_koestus_kuva.description</f>
        <v>0</v>
      </c>
      <c r="PAF207" s="10">
        <f>varoventtiili_koestus_kuva.description</f>
        <v>0</v>
      </c>
      <c r="PAG207" s="10">
        <f>varoventtiili_koestus_kuva.description</f>
        <v>0</v>
      </c>
      <c r="PAH207" s="10">
        <f>varoventtiili_koestus_kuva.description</f>
        <v>0</v>
      </c>
      <c r="PAI207" s="10">
        <f>varoventtiili_koestus_kuva.description</f>
        <v>0</v>
      </c>
      <c r="PAJ207" s="10">
        <f>varoventtiili_koestus_kuva.description</f>
        <v>0</v>
      </c>
      <c r="PAK207" s="10">
        <f>varoventtiili_koestus_kuva.description</f>
        <v>0</v>
      </c>
      <c r="PAL207" s="10">
        <f>varoventtiili_koestus_kuva.description</f>
        <v>0</v>
      </c>
      <c r="PAM207" s="10">
        <f>varoventtiili_koestus_kuva.description</f>
        <v>0</v>
      </c>
      <c r="PAN207" s="10">
        <f>varoventtiili_koestus_kuva.description</f>
        <v>0</v>
      </c>
      <c r="PAO207" s="10">
        <f>varoventtiili_koestus_kuva.description</f>
        <v>0</v>
      </c>
      <c r="PAP207" s="10">
        <f>varoventtiili_koestus_kuva.description</f>
        <v>0</v>
      </c>
      <c r="PAQ207" s="10">
        <f>varoventtiili_koestus_kuva.description</f>
        <v>0</v>
      </c>
      <c r="PAR207" s="10">
        <f>varoventtiili_koestus_kuva.description</f>
        <v>0</v>
      </c>
      <c r="PAS207" s="10">
        <f>varoventtiili_koestus_kuva.description</f>
        <v>0</v>
      </c>
      <c r="PAT207" s="10">
        <f>varoventtiili_koestus_kuva.description</f>
        <v>0</v>
      </c>
      <c r="PAU207" s="10">
        <f>varoventtiili_koestus_kuva.description</f>
        <v>0</v>
      </c>
      <c r="PAV207" s="10">
        <f>varoventtiili_koestus_kuva.description</f>
        <v>0</v>
      </c>
      <c r="PAW207" s="10">
        <f>varoventtiili_koestus_kuva.description</f>
        <v>0</v>
      </c>
      <c r="PAX207" s="10">
        <f>varoventtiili_koestus_kuva.description</f>
        <v>0</v>
      </c>
      <c r="PAY207" s="10">
        <f>varoventtiili_koestus_kuva.description</f>
        <v>0</v>
      </c>
      <c r="PAZ207" s="10">
        <f>varoventtiili_koestus_kuva.description</f>
        <v>0</v>
      </c>
      <c r="PBA207" s="10">
        <f>varoventtiili_koestus_kuva.description</f>
        <v>0</v>
      </c>
      <c r="PBB207" s="10">
        <f>varoventtiili_koestus_kuva.description</f>
        <v>0</v>
      </c>
      <c r="PBC207" s="10">
        <f>varoventtiili_koestus_kuva.description</f>
        <v>0</v>
      </c>
      <c r="PBD207" s="10">
        <f>varoventtiili_koestus_kuva.description</f>
        <v>0</v>
      </c>
      <c r="PBE207" s="10">
        <f>varoventtiili_koestus_kuva.description</f>
        <v>0</v>
      </c>
      <c r="PBF207" s="10">
        <f>varoventtiili_koestus_kuva.description</f>
        <v>0</v>
      </c>
      <c r="PBG207" s="10">
        <f>varoventtiili_koestus_kuva.description</f>
        <v>0</v>
      </c>
      <c r="PBH207" s="10">
        <f>varoventtiili_koestus_kuva.description</f>
        <v>0</v>
      </c>
      <c r="PBI207" s="10">
        <f>varoventtiili_koestus_kuva.description</f>
        <v>0</v>
      </c>
      <c r="PBJ207" s="10">
        <f>varoventtiili_koestus_kuva.description</f>
        <v>0</v>
      </c>
      <c r="PBK207" s="10">
        <f>varoventtiili_koestus_kuva.description</f>
        <v>0</v>
      </c>
      <c r="PBL207" s="10">
        <f>varoventtiili_koestus_kuva.description</f>
        <v>0</v>
      </c>
      <c r="PBM207" s="10">
        <f>varoventtiili_koestus_kuva.description</f>
        <v>0</v>
      </c>
      <c r="PBN207" s="10">
        <f>varoventtiili_koestus_kuva.description</f>
        <v>0</v>
      </c>
      <c r="PBO207" s="10">
        <f>varoventtiili_koestus_kuva.description</f>
        <v>0</v>
      </c>
      <c r="PBP207" s="10">
        <f>varoventtiili_koestus_kuva.description</f>
        <v>0</v>
      </c>
      <c r="PBQ207" s="10">
        <f>varoventtiili_koestus_kuva.description</f>
        <v>0</v>
      </c>
      <c r="PBR207" s="10">
        <f>varoventtiili_koestus_kuva.description</f>
        <v>0</v>
      </c>
      <c r="PBS207" s="10">
        <f>varoventtiili_koestus_kuva.description</f>
        <v>0</v>
      </c>
      <c r="PBT207" s="10">
        <f>varoventtiili_koestus_kuva.description</f>
        <v>0</v>
      </c>
      <c r="PBU207" s="10">
        <f>varoventtiili_koestus_kuva.description</f>
        <v>0</v>
      </c>
      <c r="PBV207" s="10">
        <f>varoventtiili_koestus_kuva.description</f>
        <v>0</v>
      </c>
      <c r="PBW207" s="10">
        <f>varoventtiili_koestus_kuva.description</f>
        <v>0</v>
      </c>
      <c r="PBX207" s="10">
        <f>varoventtiili_koestus_kuva.description</f>
        <v>0</v>
      </c>
      <c r="PBY207" s="10">
        <f>varoventtiili_koestus_kuva.description</f>
        <v>0</v>
      </c>
      <c r="PBZ207" s="10">
        <f>varoventtiili_koestus_kuva.description</f>
        <v>0</v>
      </c>
      <c r="PCA207" s="10">
        <f>varoventtiili_koestus_kuva.description</f>
        <v>0</v>
      </c>
      <c r="PCB207" s="10">
        <f>varoventtiili_koestus_kuva.description</f>
        <v>0</v>
      </c>
      <c r="PCC207" s="10">
        <f>varoventtiili_koestus_kuva.description</f>
        <v>0</v>
      </c>
      <c r="PCD207" s="10">
        <f>varoventtiili_koestus_kuva.description</f>
        <v>0</v>
      </c>
      <c r="PCE207" s="10">
        <f>varoventtiili_koestus_kuva.description</f>
        <v>0</v>
      </c>
      <c r="PCF207" s="10">
        <f>varoventtiili_koestus_kuva.description</f>
        <v>0</v>
      </c>
      <c r="PCG207" s="10">
        <f>varoventtiili_koestus_kuva.description</f>
        <v>0</v>
      </c>
      <c r="PCH207" s="10">
        <f>varoventtiili_koestus_kuva.description</f>
        <v>0</v>
      </c>
      <c r="PCI207" s="10">
        <f>varoventtiili_koestus_kuva.description</f>
        <v>0</v>
      </c>
      <c r="PCJ207" s="10">
        <f>varoventtiili_koestus_kuva.description</f>
        <v>0</v>
      </c>
      <c r="PCK207" s="10">
        <f>varoventtiili_koestus_kuva.description</f>
        <v>0</v>
      </c>
      <c r="PCL207" s="10">
        <f>varoventtiili_koestus_kuva.description</f>
        <v>0</v>
      </c>
      <c r="PCM207" s="10">
        <f>varoventtiili_koestus_kuva.description</f>
        <v>0</v>
      </c>
      <c r="PCN207" s="10">
        <f>varoventtiili_koestus_kuva.description</f>
        <v>0</v>
      </c>
      <c r="PCO207" s="10">
        <f>varoventtiili_koestus_kuva.description</f>
        <v>0</v>
      </c>
      <c r="PCP207" s="10">
        <f>varoventtiili_koestus_kuva.description</f>
        <v>0</v>
      </c>
      <c r="PCQ207" s="10">
        <f>varoventtiili_koestus_kuva.description</f>
        <v>0</v>
      </c>
      <c r="PCR207" s="10">
        <f>varoventtiili_koestus_kuva.description</f>
        <v>0</v>
      </c>
      <c r="PCS207" s="10">
        <f>varoventtiili_koestus_kuva.description</f>
        <v>0</v>
      </c>
      <c r="PCT207" s="10">
        <f>varoventtiili_koestus_kuva.description</f>
        <v>0</v>
      </c>
      <c r="PCU207" s="10">
        <f>varoventtiili_koestus_kuva.description</f>
        <v>0</v>
      </c>
      <c r="PCV207" s="10">
        <f>varoventtiili_koestus_kuva.description</f>
        <v>0</v>
      </c>
      <c r="PCW207" s="10">
        <f>varoventtiili_koestus_kuva.description</f>
        <v>0</v>
      </c>
      <c r="PCX207" s="10">
        <f>varoventtiili_koestus_kuva.description</f>
        <v>0</v>
      </c>
      <c r="PCY207" s="10">
        <f>varoventtiili_koestus_kuva.description</f>
        <v>0</v>
      </c>
      <c r="PCZ207" s="10">
        <f>varoventtiili_koestus_kuva.description</f>
        <v>0</v>
      </c>
      <c r="PDA207" s="10">
        <f>varoventtiili_koestus_kuva.description</f>
        <v>0</v>
      </c>
      <c r="PDB207" s="10">
        <f>varoventtiili_koestus_kuva.description</f>
        <v>0</v>
      </c>
      <c r="PDC207" s="10">
        <f>varoventtiili_koestus_kuva.description</f>
        <v>0</v>
      </c>
      <c r="PDD207" s="10">
        <f>varoventtiili_koestus_kuva.description</f>
        <v>0</v>
      </c>
      <c r="PDE207" s="10">
        <f>varoventtiili_koestus_kuva.description</f>
        <v>0</v>
      </c>
      <c r="PDF207" s="10">
        <f>varoventtiili_koestus_kuva.description</f>
        <v>0</v>
      </c>
      <c r="PDG207" s="10">
        <f>varoventtiili_koestus_kuva.description</f>
        <v>0</v>
      </c>
      <c r="PDH207" s="10">
        <f>varoventtiili_koestus_kuva.description</f>
        <v>0</v>
      </c>
      <c r="PDI207" s="10">
        <f>varoventtiili_koestus_kuva.description</f>
        <v>0</v>
      </c>
      <c r="PDJ207" s="10">
        <f>varoventtiili_koestus_kuva.description</f>
        <v>0</v>
      </c>
      <c r="PDK207" s="10">
        <f>varoventtiili_koestus_kuva.description</f>
        <v>0</v>
      </c>
      <c r="PDL207" s="10">
        <f>varoventtiili_koestus_kuva.description</f>
        <v>0</v>
      </c>
      <c r="PDM207" s="10">
        <f>varoventtiili_koestus_kuva.description</f>
        <v>0</v>
      </c>
      <c r="PDN207" s="10">
        <f>varoventtiili_koestus_kuva.description</f>
        <v>0</v>
      </c>
      <c r="PDO207" s="10">
        <f>varoventtiili_koestus_kuva.description</f>
        <v>0</v>
      </c>
      <c r="PDP207" s="10">
        <f>varoventtiili_koestus_kuva.description</f>
        <v>0</v>
      </c>
      <c r="PDQ207" s="10">
        <f>varoventtiili_koestus_kuva.description</f>
        <v>0</v>
      </c>
      <c r="PDR207" s="10">
        <f>varoventtiili_koestus_kuva.description</f>
        <v>0</v>
      </c>
      <c r="PDS207" s="10">
        <f>varoventtiili_koestus_kuva.description</f>
        <v>0</v>
      </c>
      <c r="PDT207" s="10">
        <f>varoventtiili_koestus_kuva.description</f>
        <v>0</v>
      </c>
      <c r="PDU207" s="10">
        <f>varoventtiili_koestus_kuva.description</f>
        <v>0</v>
      </c>
      <c r="PDV207" s="10">
        <f>varoventtiili_koestus_kuva.description</f>
        <v>0</v>
      </c>
      <c r="PDW207" s="10">
        <f>varoventtiili_koestus_kuva.description</f>
        <v>0</v>
      </c>
      <c r="PDX207" s="10">
        <f>varoventtiili_koestus_kuva.description</f>
        <v>0</v>
      </c>
      <c r="PDY207" s="10">
        <f>varoventtiili_koestus_kuva.description</f>
        <v>0</v>
      </c>
      <c r="PDZ207" s="10">
        <f>varoventtiili_koestus_kuva.description</f>
        <v>0</v>
      </c>
      <c r="PEA207" s="10">
        <f>varoventtiili_koestus_kuva.description</f>
        <v>0</v>
      </c>
      <c r="PEB207" s="10">
        <f>varoventtiili_koestus_kuva.description</f>
        <v>0</v>
      </c>
      <c r="PEC207" s="10">
        <f>varoventtiili_koestus_kuva.description</f>
        <v>0</v>
      </c>
      <c r="PED207" s="10">
        <f>varoventtiili_koestus_kuva.description</f>
        <v>0</v>
      </c>
      <c r="PEE207" s="10">
        <f>varoventtiili_koestus_kuva.description</f>
        <v>0</v>
      </c>
      <c r="PEF207" s="10">
        <f>varoventtiili_koestus_kuva.description</f>
        <v>0</v>
      </c>
      <c r="PEG207" s="10">
        <f>varoventtiili_koestus_kuva.description</f>
        <v>0</v>
      </c>
      <c r="PEH207" s="10">
        <f>varoventtiili_koestus_kuva.description</f>
        <v>0</v>
      </c>
      <c r="PEI207" s="10">
        <f>varoventtiili_koestus_kuva.description</f>
        <v>0</v>
      </c>
      <c r="PEJ207" s="10">
        <f>varoventtiili_koestus_kuva.description</f>
        <v>0</v>
      </c>
      <c r="PEK207" s="10">
        <f>varoventtiili_koestus_kuva.description</f>
        <v>0</v>
      </c>
      <c r="PEL207" s="10">
        <f>varoventtiili_koestus_kuva.description</f>
        <v>0</v>
      </c>
      <c r="PEM207" s="10">
        <f>varoventtiili_koestus_kuva.description</f>
        <v>0</v>
      </c>
      <c r="PEN207" s="10">
        <f>varoventtiili_koestus_kuva.description</f>
        <v>0</v>
      </c>
      <c r="PEO207" s="10">
        <f>varoventtiili_koestus_kuva.description</f>
        <v>0</v>
      </c>
      <c r="PEP207" s="10">
        <f>varoventtiili_koestus_kuva.description</f>
        <v>0</v>
      </c>
      <c r="PEQ207" s="10">
        <f>varoventtiili_koestus_kuva.description</f>
        <v>0</v>
      </c>
      <c r="PER207" s="10">
        <f>varoventtiili_koestus_kuva.description</f>
        <v>0</v>
      </c>
      <c r="PES207" s="10">
        <f>varoventtiili_koestus_kuva.description</f>
        <v>0</v>
      </c>
      <c r="PET207" s="10">
        <f>varoventtiili_koestus_kuva.description</f>
        <v>0</v>
      </c>
      <c r="PEU207" s="10">
        <f>varoventtiili_koestus_kuva.description</f>
        <v>0</v>
      </c>
      <c r="PEV207" s="10">
        <f>varoventtiili_koestus_kuva.description</f>
        <v>0</v>
      </c>
      <c r="PEW207" s="10">
        <f>varoventtiili_koestus_kuva.description</f>
        <v>0</v>
      </c>
      <c r="PEX207" s="10">
        <f>varoventtiili_koestus_kuva.description</f>
        <v>0</v>
      </c>
      <c r="PEY207" s="10">
        <f>varoventtiili_koestus_kuva.description</f>
        <v>0</v>
      </c>
      <c r="PEZ207" s="10">
        <f>varoventtiili_koestus_kuva.description</f>
        <v>0</v>
      </c>
      <c r="PFA207" s="10">
        <f>varoventtiili_koestus_kuva.description</f>
        <v>0</v>
      </c>
      <c r="PFB207" s="10">
        <f>varoventtiili_koestus_kuva.description</f>
        <v>0</v>
      </c>
      <c r="PFC207" s="10">
        <f>varoventtiili_koestus_kuva.description</f>
        <v>0</v>
      </c>
      <c r="PFD207" s="10">
        <f>varoventtiili_koestus_kuva.description</f>
        <v>0</v>
      </c>
      <c r="PFE207" s="10">
        <f>varoventtiili_koestus_kuva.description</f>
        <v>0</v>
      </c>
      <c r="PFF207" s="10">
        <f>varoventtiili_koestus_kuva.description</f>
        <v>0</v>
      </c>
      <c r="PFG207" s="10">
        <f>varoventtiili_koestus_kuva.description</f>
        <v>0</v>
      </c>
      <c r="PFH207" s="10">
        <f>varoventtiili_koestus_kuva.description</f>
        <v>0</v>
      </c>
      <c r="PFI207" s="10">
        <f>varoventtiili_koestus_kuva.description</f>
        <v>0</v>
      </c>
      <c r="PFJ207" s="10">
        <f>varoventtiili_koestus_kuva.description</f>
        <v>0</v>
      </c>
      <c r="PFK207" s="10">
        <f>varoventtiili_koestus_kuva.description</f>
        <v>0</v>
      </c>
      <c r="PFL207" s="10">
        <f>varoventtiili_koestus_kuva.description</f>
        <v>0</v>
      </c>
      <c r="PFM207" s="10">
        <f>varoventtiili_koestus_kuva.description</f>
        <v>0</v>
      </c>
      <c r="PFN207" s="10">
        <f>varoventtiili_koestus_kuva.description</f>
        <v>0</v>
      </c>
      <c r="PFO207" s="10">
        <f>varoventtiili_koestus_kuva.description</f>
        <v>0</v>
      </c>
      <c r="PFP207" s="10">
        <f>varoventtiili_koestus_kuva.description</f>
        <v>0</v>
      </c>
      <c r="PFQ207" s="10">
        <f>varoventtiili_koestus_kuva.description</f>
        <v>0</v>
      </c>
      <c r="PFR207" s="10">
        <f>varoventtiili_koestus_kuva.description</f>
        <v>0</v>
      </c>
      <c r="PFS207" s="10">
        <f>varoventtiili_koestus_kuva.description</f>
        <v>0</v>
      </c>
      <c r="PFT207" s="10">
        <f>varoventtiili_koestus_kuva.description</f>
        <v>0</v>
      </c>
      <c r="PFU207" s="10">
        <f>varoventtiili_koestus_kuva.description</f>
        <v>0</v>
      </c>
      <c r="PFV207" s="10">
        <f>varoventtiili_koestus_kuva.description</f>
        <v>0</v>
      </c>
      <c r="PFW207" s="10">
        <f>varoventtiili_koestus_kuva.description</f>
        <v>0</v>
      </c>
      <c r="PFX207" s="10">
        <f>varoventtiili_koestus_kuva.description</f>
        <v>0</v>
      </c>
      <c r="PFY207" s="10">
        <f>varoventtiili_koestus_kuva.description</f>
        <v>0</v>
      </c>
      <c r="PFZ207" s="10">
        <f>varoventtiili_koestus_kuva.description</f>
        <v>0</v>
      </c>
      <c r="PGA207" s="10">
        <f>varoventtiili_koestus_kuva.description</f>
        <v>0</v>
      </c>
      <c r="PGB207" s="10">
        <f>varoventtiili_koestus_kuva.description</f>
        <v>0</v>
      </c>
      <c r="PGC207" s="10">
        <f>varoventtiili_koestus_kuva.description</f>
        <v>0</v>
      </c>
      <c r="PGD207" s="10">
        <f>varoventtiili_koestus_kuva.description</f>
        <v>0</v>
      </c>
      <c r="PGE207" s="10">
        <f>varoventtiili_koestus_kuva.description</f>
        <v>0</v>
      </c>
      <c r="PGF207" s="10">
        <f>varoventtiili_koestus_kuva.description</f>
        <v>0</v>
      </c>
      <c r="PGG207" s="10">
        <f>varoventtiili_koestus_kuva.description</f>
        <v>0</v>
      </c>
      <c r="PGH207" s="10">
        <f>varoventtiili_koestus_kuva.description</f>
        <v>0</v>
      </c>
      <c r="PGI207" s="10">
        <f>varoventtiili_koestus_kuva.description</f>
        <v>0</v>
      </c>
      <c r="PGJ207" s="10">
        <f>varoventtiili_koestus_kuva.description</f>
        <v>0</v>
      </c>
      <c r="PGK207" s="10">
        <f>varoventtiili_koestus_kuva.description</f>
        <v>0</v>
      </c>
      <c r="PGL207" s="10">
        <f>varoventtiili_koestus_kuva.description</f>
        <v>0</v>
      </c>
      <c r="PGM207" s="10">
        <f>varoventtiili_koestus_kuva.description</f>
        <v>0</v>
      </c>
      <c r="PGN207" s="10">
        <f>varoventtiili_koestus_kuva.description</f>
        <v>0</v>
      </c>
      <c r="PGO207" s="10">
        <f>varoventtiili_koestus_kuva.description</f>
        <v>0</v>
      </c>
      <c r="PGP207" s="10">
        <f>varoventtiili_koestus_kuva.description</f>
        <v>0</v>
      </c>
      <c r="PGQ207" s="10">
        <f>varoventtiili_koestus_kuva.description</f>
        <v>0</v>
      </c>
      <c r="PGR207" s="10">
        <f>varoventtiili_koestus_kuva.description</f>
        <v>0</v>
      </c>
      <c r="PGS207" s="10">
        <f>varoventtiili_koestus_kuva.description</f>
        <v>0</v>
      </c>
      <c r="PGT207" s="10">
        <f>varoventtiili_koestus_kuva.description</f>
        <v>0</v>
      </c>
      <c r="PGU207" s="10">
        <f>varoventtiili_koestus_kuva.description</f>
        <v>0</v>
      </c>
      <c r="PGV207" s="10">
        <f>varoventtiili_koestus_kuva.description</f>
        <v>0</v>
      </c>
      <c r="PGW207" s="10">
        <f>varoventtiili_koestus_kuva.description</f>
        <v>0</v>
      </c>
      <c r="PGX207" s="10">
        <f>varoventtiili_koestus_kuva.description</f>
        <v>0</v>
      </c>
      <c r="PGY207" s="10">
        <f>varoventtiili_koestus_kuva.description</f>
        <v>0</v>
      </c>
      <c r="PGZ207" s="10">
        <f>varoventtiili_koestus_kuva.description</f>
        <v>0</v>
      </c>
      <c r="PHA207" s="10">
        <f>varoventtiili_koestus_kuva.description</f>
        <v>0</v>
      </c>
      <c r="PHB207" s="10">
        <f>varoventtiili_koestus_kuva.description</f>
        <v>0</v>
      </c>
      <c r="PHC207" s="10">
        <f>varoventtiili_koestus_kuva.description</f>
        <v>0</v>
      </c>
      <c r="PHD207" s="10">
        <f>varoventtiili_koestus_kuva.description</f>
        <v>0</v>
      </c>
      <c r="PHE207" s="10">
        <f>varoventtiili_koestus_kuva.description</f>
        <v>0</v>
      </c>
      <c r="PHF207" s="10">
        <f>varoventtiili_koestus_kuva.description</f>
        <v>0</v>
      </c>
      <c r="PHG207" s="10">
        <f>varoventtiili_koestus_kuva.description</f>
        <v>0</v>
      </c>
      <c r="PHH207" s="10">
        <f>varoventtiili_koestus_kuva.description</f>
        <v>0</v>
      </c>
      <c r="PHI207" s="10">
        <f>varoventtiili_koestus_kuva.description</f>
        <v>0</v>
      </c>
      <c r="PHJ207" s="10">
        <f>varoventtiili_koestus_kuva.description</f>
        <v>0</v>
      </c>
      <c r="PHK207" s="10">
        <f>varoventtiili_koestus_kuva.description</f>
        <v>0</v>
      </c>
      <c r="PHL207" s="10">
        <f>varoventtiili_koestus_kuva.description</f>
        <v>0</v>
      </c>
      <c r="PHM207" s="10">
        <f>varoventtiili_koestus_kuva.description</f>
        <v>0</v>
      </c>
      <c r="PHN207" s="10">
        <f>varoventtiili_koestus_kuva.description</f>
        <v>0</v>
      </c>
      <c r="PHO207" s="10">
        <f>varoventtiili_koestus_kuva.description</f>
        <v>0</v>
      </c>
      <c r="PHP207" s="10">
        <f>varoventtiili_koestus_kuva.description</f>
        <v>0</v>
      </c>
      <c r="PHQ207" s="10">
        <f>varoventtiili_koestus_kuva.description</f>
        <v>0</v>
      </c>
      <c r="PHR207" s="10">
        <f>varoventtiili_koestus_kuva.description</f>
        <v>0</v>
      </c>
      <c r="PHS207" s="10">
        <f>varoventtiili_koestus_kuva.description</f>
        <v>0</v>
      </c>
      <c r="PHT207" s="10">
        <f>varoventtiili_koestus_kuva.description</f>
        <v>0</v>
      </c>
      <c r="PHU207" s="10">
        <f>varoventtiili_koestus_kuva.description</f>
        <v>0</v>
      </c>
      <c r="PHV207" s="10">
        <f>varoventtiili_koestus_kuva.description</f>
        <v>0</v>
      </c>
      <c r="PHW207" s="10">
        <f>varoventtiili_koestus_kuva.description</f>
        <v>0</v>
      </c>
      <c r="PHX207" s="10">
        <f>varoventtiili_koestus_kuva.description</f>
        <v>0</v>
      </c>
      <c r="PHY207" s="10">
        <f>varoventtiili_koestus_kuva.description</f>
        <v>0</v>
      </c>
      <c r="PHZ207" s="10">
        <f>varoventtiili_koestus_kuva.description</f>
        <v>0</v>
      </c>
      <c r="PIA207" s="10">
        <f>varoventtiili_koestus_kuva.description</f>
        <v>0</v>
      </c>
      <c r="PIB207" s="10">
        <f>varoventtiili_koestus_kuva.description</f>
        <v>0</v>
      </c>
      <c r="PIC207" s="10">
        <f>varoventtiili_koestus_kuva.description</f>
        <v>0</v>
      </c>
      <c r="PID207" s="10">
        <f>varoventtiili_koestus_kuva.description</f>
        <v>0</v>
      </c>
      <c r="PIE207" s="10">
        <f>varoventtiili_koestus_kuva.description</f>
        <v>0</v>
      </c>
      <c r="PIF207" s="10">
        <f>varoventtiili_koestus_kuva.description</f>
        <v>0</v>
      </c>
      <c r="PIG207" s="10">
        <f>varoventtiili_koestus_kuva.description</f>
        <v>0</v>
      </c>
      <c r="PIH207" s="10">
        <f>varoventtiili_koestus_kuva.description</f>
        <v>0</v>
      </c>
      <c r="PII207" s="10">
        <f>varoventtiili_koestus_kuva.description</f>
        <v>0</v>
      </c>
      <c r="PIJ207" s="10">
        <f>varoventtiili_koestus_kuva.description</f>
        <v>0</v>
      </c>
      <c r="PIK207" s="10">
        <f>varoventtiili_koestus_kuva.description</f>
        <v>0</v>
      </c>
      <c r="PIL207" s="10">
        <f>varoventtiili_koestus_kuva.description</f>
        <v>0</v>
      </c>
      <c r="PIM207" s="10">
        <f>varoventtiili_koestus_kuva.description</f>
        <v>0</v>
      </c>
      <c r="PIN207" s="10">
        <f>varoventtiili_koestus_kuva.description</f>
        <v>0</v>
      </c>
      <c r="PIO207" s="10">
        <f>varoventtiili_koestus_kuva.description</f>
        <v>0</v>
      </c>
      <c r="PIP207" s="10">
        <f>varoventtiili_koestus_kuva.description</f>
        <v>0</v>
      </c>
      <c r="PIQ207" s="10">
        <f>varoventtiili_koestus_kuva.description</f>
        <v>0</v>
      </c>
      <c r="PIR207" s="10">
        <f>varoventtiili_koestus_kuva.description</f>
        <v>0</v>
      </c>
      <c r="PIS207" s="10">
        <f>varoventtiili_koestus_kuva.description</f>
        <v>0</v>
      </c>
      <c r="PIT207" s="10">
        <f>varoventtiili_koestus_kuva.description</f>
        <v>0</v>
      </c>
      <c r="PIU207" s="10">
        <f>varoventtiili_koestus_kuva.description</f>
        <v>0</v>
      </c>
      <c r="PIV207" s="10">
        <f>varoventtiili_koestus_kuva.description</f>
        <v>0</v>
      </c>
      <c r="PIW207" s="10">
        <f>varoventtiili_koestus_kuva.description</f>
        <v>0</v>
      </c>
      <c r="PIX207" s="10">
        <f>varoventtiili_koestus_kuva.description</f>
        <v>0</v>
      </c>
      <c r="PIY207" s="10">
        <f>varoventtiili_koestus_kuva.description</f>
        <v>0</v>
      </c>
      <c r="PIZ207" s="10">
        <f>varoventtiili_koestus_kuva.description</f>
        <v>0</v>
      </c>
      <c r="PJA207" s="10">
        <f>varoventtiili_koestus_kuva.description</f>
        <v>0</v>
      </c>
      <c r="PJB207" s="10">
        <f>varoventtiili_koestus_kuva.description</f>
        <v>0</v>
      </c>
      <c r="PJC207" s="10">
        <f>varoventtiili_koestus_kuva.description</f>
        <v>0</v>
      </c>
      <c r="PJD207" s="10">
        <f>varoventtiili_koestus_kuva.description</f>
        <v>0</v>
      </c>
      <c r="PJE207" s="10">
        <f>varoventtiili_koestus_kuva.description</f>
        <v>0</v>
      </c>
      <c r="PJF207" s="10">
        <f>varoventtiili_koestus_kuva.description</f>
        <v>0</v>
      </c>
      <c r="PJG207" s="10">
        <f>varoventtiili_koestus_kuva.description</f>
        <v>0</v>
      </c>
      <c r="PJH207" s="10">
        <f>varoventtiili_koestus_kuva.description</f>
        <v>0</v>
      </c>
      <c r="PJI207" s="10">
        <f>varoventtiili_koestus_kuva.description</f>
        <v>0</v>
      </c>
      <c r="PJJ207" s="10">
        <f>varoventtiili_koestus_kuva.description</f>
        <v>0</v>
      </c>
      <c r="PJK207" s="10">
        <f>varoventtiili_koestus_kuva.description</f>
        <v>0</v>
      </c>
      <c r="PJL207" s="10">
        <f>varoventtiili_koestus_kuva.description</f>
        <v>0</v>
      </c>
      <c r="PJM207" s="10">
        <f>varoventtiili_koestus_kuva.description</f>
        <v>0</v>
      </c>
      <c r="PJN207" s="10">
        <f>varoventtiili_koestus_kuva.description</f>
        <v>0</v>
      </c>
      <c r="PJO207" s="10">
        <f>varoventtiili_koestus_kuva.description</f>
        <v>0</v>
      </c>
      <c r="PJP207" s="10">
        <f>varoventtiili_koestus_kuva.description</f>
        <v>0</v>
      </c>
      <c r="PJQ207" s="10">
        <f>varoventtiili_koestus_kuva.description</f>
        <v>0</v>
      </c>
      <c r="PJR207" s="10">
        <f>varoventtiili_koestus_kuva.description</f>
        <v>0</v>
      </c>
      <c r="PJS207" s="10">
        <f>varoventtiili_koestus_kuva.description</f>
        <v>0</v>
      </c>
      <c r="PJT207" s="10">
        <f>varoventtiili_koestus_kuva.description</f>
        <v>0</v>
      </c>
      <c r="PJU207" s="10">
        <f>varoventtiili_koestus_kuva.description</f>
        <v>0</v>
      </c>
      <c r="PJV207" s="10">
        <f>varoventtiili_koestus_kuva.description</f>
        <v>0</v>
      </c>
      <c r="PJW207" s="10">
        <f>varoventtiili_koestus_kuva.description</f>
        <v>0</v>
      </c>
      <c r="PJX207" s="10">
        <f>varoventtiili_koestus_kuva.description</f>
        <v>0</v>
      </c>
      <c r="PJY207" s="10">
        <f>varoventtiili_koestus_kuva.description</f>
        <v>0</v>
      </c>
      <c r="PJZ207" s="10">
        <f>varoventtiili_koestus_kuva.description</f>
        <v>0</v>
      </c>
      <c r="PKA207" s="10">
        <f>varoventtiili_koestus_kuva.description</f>
        <v>0</v>
      </c>
      <c r="PKB207" s="10">
        <f>varoventtiili_koestus_kuva.description</f>
        <v>0</v>
      </c>
      <c r="PKC207" s="10">
        <f>varoventtiili_koestus_kuva.description</f>
        <v>0</v>
      </c>
      <c r="PKD207" s="10">
        <f>varoventtiili_koestus_kuva.description</f>
        <v>0</v>
      </c>
      <c r="PKE207" s="10">
        <f>varoventtiili_koestus_kuva.description</f>
        <v>0</v>
      </c>
      <c r="PKF207" s="10">
        <f>varoventtiili_koestus_kuva.description</f>
        <v>0</v>
      </c>
      <c r="PKG207" s="10">
        <f>varoventtiili_koestus_kuva.description</f>
        <v>0</v>
      </c>
      <c r="PKH207" s="10">
        <f>varoventtiili_koestus_kuva.description</f>
        <v>0</v>
      </c>
      <c r="PKI207" s="10">
        <f>varoventtiili_koestus_kuva.description</f>
        <v>0</v>
      </c>
      <c r="PKJ207" s="10">
        <f>varoventtiili_koestus_kuva.description</f>
        <v>0</v>
      </c>
      <c r="PKK207" s="10">
        <f>varoventtiili_koestus_kuva.description</f>
        <v>0</v>
      </c>
      <c r="PKL207" s="10">
        <f>varoventtiili_koestus_kuva.description</f>
        <v>0</v>
      </c>
      <c r="PKM207" s="10">
        <f>varoventtiili_koestus_kuva.description</f>
        <v>0</v>
      </c>
      <c r="PKN207" s="10">
        <f>varoventtiili_koestus_kuva.description</f>
        <v>0</v>
      </c>
      <c r="PKO207" s="10">
        <f>varoventtiili_koestus_kuva.description</f>
        <v>0</v>
      </c>
      <c r="PKP207" s="10">
        <f>varoventtiili_koestus_kuva.description</f>
        <v>0</v>
      </c>
      <c r="PKQ207" s="10">
        <f>varoventtiili_koestus_kuva.description</f>
        <v>0</v>
      </c>
      <c r="PKR207" s="10">
        <f>varoventtiili_koestus_kuva.description</f>
        <v>0</v>
      </c>
      <c r="PKS207" s="10">
        <f>varoventtiili_koestus_kuva.description</f>
        <v>0</v>
      </c>
      <c r="PKT207" s="10">
        <f>varoventtiili_koestus_kuva.description</f>
        <v>0</v>
      </c>
      <c r="PKU207" s="10">
        <f>varoventtiili_koestus_kuva.description</f>
        <v>0</v>
      </c>
      <c r="PKV207" s="10">
        <f>varoventtiili_koestus_kuva.description</f>
        <v>0</v>
      </c>
      <c r="PKW207" s="10">
        <f>varoventtiili_koestus_kuva.description</f>
        <v>0</v>
      </c>
      <c r="PKX207" s="10">
        <f>varoventtiili_koestus_kuva.description</f>
        <v>0</v>
      </c>
      <c r="PKY207" s="10">
        <f>varoventtiili_koestus_kuva.description</f>
        <v>0</v>
      </c>
      <c r="PKZ207" s="10">
        <f>varoventtiili_koestus_kuva.description</f>
        <v>0</v>
      </c>
      <c r="PLA207" s="10">
        <f>varoventtiili_koestus_kuva.description</f>
        <v>0</v>
      </c>
      <c r="PLB207" s="10">
        <f>varoventtiili_koestus_kuva.description</f>
        <v>0</v>
      </c>
      <c r="PLC207" s="10">
        <f>varoventtiili_koestus_kuva.description</f>
        <v>0</v>
      </c>
      <c r="PLD207" s="10">
        <f>varoventtiili_koestus_kuva.description</f>
        <v>0</v>
      </c>
      <c r="PLE207" s="10">
        <f>varoventtiili_koestus_kuva.description</f>
        <v>0</v>
      </c>
      <c r="PLF207" s="10">
        <f>varoventtiili_koestus_kuva.description</f>
        <v>0</v>
      </c>
      <c r="PLG207" s="10">
        <f>varoventtiili_koestus_kuva.description</f>
        <v>0</v>
      </c>
      <c r="PLH207" s="10">
        <f>varoventtiili_koestus_kuva.description</f>
        <v>0</v>
      </c>
      <c r="PLI207" s="10">
        <f>varoventtiili_koestus_kuva.description</f>
        <v>0</v>
      </c>
      <c r="PLJ207" s="10">
        <f>varoventtiili_koestus_kuva.description</f>
        <v>0</v>
      </c>
      <c r="PLK207" s="10">
        <f>varoventtiili_koestus_kuva.description</f>
        <v>0</v>
      </c>
      <c r="PLL207" s="10">
        <f>varoventtiili_koestus_kuva.description</f>
        <v>0</v>
      </c>
      <c r="PLM207" s="10">
        <f>varoventtiili_koestus_kuva.description</f>
        <v>0</v>
      </c>
      <c r="PLN207" s="10">
        <f>varoventtiili_koestus_kuva.description</f>
        <v>0</v>
      </c>
      <c r="PLO207" s="10">
        <f>varoventtiili_koestus_kuva.description</f>
        <v>0</v>
      </c>
      <c r="PLP207" s="10">
        <f>varoventtiili_koestus_kuva.description</f>
        <v>0</v>
      </c>
      <c r="PLQ207" s="10">
        <f>varoventtiili_koestus_kuva.description</f>
        <v>0</v>
      </c>
      <c r="PLR207" s="10">
        <f>varoventtiili_koestus_kuva.description</f>
        <v>0</v>
      </c>
      <c r="PLS207" s="10">
        <f>varoventtiili_koestus_kuva.description</f>
        <v>0</v>
      </c>
      <c r="PLT207" s="10">
        <f>varoventtiili_koestus_kuva.description</f>
        <v>0</v>
      </c>
      <c r="PLU207" s="10">
        <f>varoventtiili_koestus_kuva.description</f>
        <v>0</v>
      </c>
      <c r="PLV207" s="10">
        <f>varoventtiili_koestus_kuva.description</f>
        <v>0</v>
      </c>
      <c r="PLW207" s="10">
        <f>varoventtiili_koestus_kuva.description</f>
        <v>0</v>
      </c>
      <c r="PLX207" s="10">
        <f>varoventtiili_koestus_kuva.description</f>
        <v>0</v>
      </c>
      <c r="PLY207" s="10">
        <f>varoventtiili_koestus_kuva.description</f>
        <v>0</v>
      </c>
      <c r="PLZ207" s="10">
        <f>varoventtiili_koestus_kuva.description</f>
        <v>0</v>
      </c>
      <c r="PMA207" s="10">
        <f>varoventtiili_koestus_kuva.description</f>
        <v>0</v>
      </c>
      <c r="PMB207" s="10">
        <f>varoventtiili_koestus_kuva.description</f>
        <v>0</v>
      </c>
      <c r="PMC207" s="10">
        <f>varoventtiili_koestus_kuva.description</f>
        <v>0</v>
      </c>
      <c r="PMD207" s="10">
        <f>varoventtiili_koestus_kuva.description</f>
        <v>0</v>
      </c>
      <c r="PME207" s="10">
        <f>varoventtiili_koestus_kuva.description</f>
        <v>0</v>
      </c>
      <c r="PMF207" s="10">
        <f>varoventtiili_koestus_kuva.description</f>
        <v>0</v>
      </c>
      <c r="PMG207" s="10">
        <f>varoventtiili_koestus_kuva.description</f>
        <v>0</v>
      </c>
      <c r="PMH207" s="10">
        <f>varoventtiili_koestus_kuva.description</f>
        <v>0</v>
      </c>
      <c r="PMI207" s="10">
        <f>varoventtiili_koestus_kuva.description</f>
        <v>0</v>
      </c>
      <c r="PMJ207" s="10">
        <f>varoventtiili_koestus_kuva.description</f>
        <v>0</v>
      </c>
      <c r="PMK207" s="10">
        <f>varoventtiili_koestus_kuva.description</f>
        <v>0</v>
      </c>
      <c r="PML207" s="10">
        <f>varoventtiili_koestus_kuva.description</f>
        <v>0</v>
      </c>
      <c r="PMM207" s="10">
        <f>varoventtiili_koestus_kuva.description</f>
        <v>0</v>
      </c>
      <c r="PMN207" s="10">
        <f>varoventtiili_koestus_kuva.description</f>
        <v>0</v>
      </c>
      <c r="PMO207" s="10">
        <f>varoventtiili_koestus_kuva.description</f>
        <v>0</v>
      </c>
      <c r="PMP207" s="10">
        <f>varoventtiili_koestus_kuva.description</f>
        <v>0</v>
      </c>
      <c r="PMQ207" s="10">
        <f>varoventtiili_koestus_kuva.description</f>
        <v>0</v>
      </c>
      <c r="PMR207" s="10">
        <f>varoventtiili_koestus_kuva.description</f>
        <v>0</v>
      </c>
      <c r="PMS207" s="10">
        <f>varoventtiili_koestus_kuva.description</f>
        <v>0</v>
      </c>
      <c r="PMT207" s="10">
        <f>varoventtiili_koestus_kuva.description</f>
        <v>0</v>
      </c>
      <c r="PMU207" s="10">
        <f>varoventtiili_koestus_kuva.description</f>
        <v>0</v>
      </c>
      <c r="PMV207" s="10">
        <f>varoventtiili_koestus_kuva.description</f>
        <v>0</v>
      </c>
      <c r="PMW207" s="10">
        <f>varoventtiili_koestus_kuva.description</f>
        <v>0</v>
      </c>
      <c r="PMX207" s="10">
        <f>varoventtiili_koestus_kuva.description</f>
        <v>0</v>
      </c>
      <c r="PMY207" s="10">
        <f>varoventtiili_koestus_kuva.description</f>
        <v>0</v>
      </c>
      <c r="PMZ207" s="10">
        <f>varoventtiili_koestus_kuva.description</f>
        <v>0</v>
      </c>
      <c r="PNA207" s="10">
        <f>varoventtiili_koestus_kuva.description</f>
        <v>0</v>
      </c>
      <c r="PNB207" s="10">
        <f>varoventtiili_koestus_kuva.description</f>
        <v>0</v>
      </c>
      <c r="PNC207" s="10">
        <f>varoventtiili_koestus_kuva.description</f>
        <v>0</v>
      </c>
      <c r="PND207" s="10">
        <f>varoventtiili_koestus_kuva.description</f>
        <v>0</v>
      </c>
      <c r="PNE207" s="10">
        <f>varoventtiili_koestus_kuva.description</f>
        <v>0</v>
      </c>
      <c r="PNF207" s="10">
        <f>varoventtiili_koestus_kuva.description</f>
        <v>0</v>
      </c>
      <c r="PNG207" s="10">
        <f>varoventtiili_koestus_kuva.description</f>
        <v>0</v>
      </c>
      <c r="PNH207" s="10">
        <f>varoventtiili_koestus_kuva.description</f>
        <v>0</v>
      </c>
      <c r="PNI207" s="10">
        <f>varoventtiili_koestus_kuva.description</f>
        <v>0</v>
      </c>
      <c r="PNJ207" s="10">
        <f>varoventtiili_koestus_kuva.description</f>
        <v>0</v>
      </c>
      <c r="PNK207" s="10">
        <f>varoventtiili_koestus_kuva.description</f>
        <v>0</v>
      </c>
      <c r="PNL207" s="10">
        <f>varoventtiili_koestus_kuva.description</f>
        <v>0</v>
      </c>
      <c r="PNM207" s="10">
        <f>varoventtiili_koestus_kuva.description</f>
        <v>0</v>
      </c>
      <c r="PNN207" s="10">
        <f>varoventtiili_koestus_kuva.description</f>
        <v>0</v>
      </c>
      <c r="PNO207" s="10">
        <f>varoventtiili_koestus_kuva.description</f>
        <v>0</v>
      </c>
      <c r="PNP207" s="10">
        <f>varoventtiili_koestus_kuva.description</f>
        <v>0</v>
      </c>
      <c r="PNQ207" s="10">
        <f>varoventtiili_koestus_kuva.description</f>
        <v>0</v>
      </c>
      <c r="PNR207" s="10">
        <f>varoventtiili_koestus_kuva.description</f>
        <v>0</v>
      </c>
      <c r="PNS207" s="10">
        <f>varoventtiili_koestus_kuva.description</f>
        <v>0</v>
      </c>
      <c r="PNT207" s="10">
        <f>varoventtiili_koestus_kuva.description</f>
        <v>0</v>
      </c>
      <c r="PNU207" s="10">
        <f>varoventtiili_koestus_kuva.description</f>
        <v>0</v>
      </c>
      <c r="PNV207" s="10">
        <f>varoventtiili_koestus_kuva.description</f>
        <v>0</v>
      </c>
      <c r="PNW207" s="10">
        <f>varoventtiili_koestus_kuva.description</f>
        <v>0</v>
      </c>
      <c r="PNX207" s="10">
        <f>varoventtiili_koestus_kuva.description</f>
        <v>0</v>
      </c>
      <c r="PNY207" s="10">
        <f>varoventtiili_koestus_kuva.description</f>
        <v>0</v>
      </c>
      <c r="PNZ207" s="10">
        <f>varoventtiili_koestus_kuva.description</f>
        <v>0</v>
      </c>
      <c r="POA207" s="10">
        <f>varoventtiili_koestus_kuva.description</f>
        <v>0</v>
      </c>
      <c r="POB207" s="10">
        <f>varoventtiili_koestus_kuva.description</f>
        <v>0</v>
      </c>
      <c r="POC207" s="10">
        <f>varoventtiili_koestus_kuva.description</f>
        <v>0</v>
      </c>
      <c r="POD207" s="10">
        <f>varoventtiili_koestus_kuva.description</f>
        <v>0</v>
      </c>
      <c r="POE207" s="10">
        <f>varoventtiili_koestus_kuva.description</f>
        <v>0</v>
      </c>
      <c r="POF207" s="10">
        <f>varoventtiili_koestus_kuva.description</f>
        <v>0</v>
      </c>
      <c r="POG207" s="10">
        <f>varoventtiili_koestus_kuva.description</f>
        <v>0</v>
      </c>
      <c r="POH207" s="10">
        <f>varoventtiili_koestus_kuva.description</f>
        <v>0</v>
      </c>
      <c r="POI207" s="10">
        <f>varoventtiili_koestus_kuva.description</f>
        <v>0</v>
      </c>
      <c r="POJ207" s="10">
        <f>varoventtiili_koestus_kuva.description</f>
        <v>0</v>
      </c>
      <c r="POK207" s="10">
        <f>varoventtiili_koestus_kuva.description</f>
        <v>0</v>
      </c>
      <c r="POL207" s="10">
        <f>varoventtiili_koestus_kuva.description</f>
        <v>0</v>
      </c>
      <c r="POM207" s="10">
        <f>varoventtiili_koestus_kuva.description</f>
        <v>0</v>
      </c>
      <c r="PON207" s="10">
        <f>varoventtiili_koestus_kuva.description</f>
        <v>0</v>
      </c>
      <c r="POO207" s="10">
        <f>varoventtiili_koestus_kuva.description</f>
        <v>0</v>
      </c>
      <c r="POP207" s="10">
        <f>varoventtiili_koestus_kuva.description</f>
        <v>0</v>
      </c>
      <c r="POQ207" s="10">
        <f>varoventtiili_koestus_kuva.description</f>
        <v>0</v>
      </c>
      <c r="POR207" s="10">
        <f>varoventtiili_koestus_kuva.description</f>
        <v>0</v>
      </c>
      <c r="POS207" s="10">
        <f>varoventtiili_koestus_kuva.description</f>
        <v>0</v>
      </c>
      <c r="POT207" s="10">
        <f>varoventtiili_koestus_kuva.description</f>
        <v>0</v>
      </c>
      <c r="POU207" s="10">
        <f>varoventtiili_koestus_kuva.description</f>
        <v>0</v>
      </c>
      <c r="POV207" s="10">
        <f>varoventtiili_koestus_kuva.description</f>
        <v>0</v>
      </c>
      <c r="POW207" s="10">
        <f>varoventtiili_koestus_kuva.description</f>
        <v>0</v>
      </c>
      <c r="POX207" s="10">
        <f>varoventtiili_koestus_kuva.description</f>
        <v>0</v>
      </c>
      <c r="POY207" s="10">
        <f>varoventtiili_koestus_kuva.description</f>
        <v>0</v>
      </c>
      <c r="POZ207" s="10">
        <f>varoventtiili_koestus_kuva.description</f>
        <v>0</v>
      </c>
      <c r="PPA207" s="10">
        <f>varoventtiili_koestus_kuva.description</f>
        <v>0</v>
      </c>
      <c r="PPB207" s="10">
        <f>varoventtiili_koestus_kuva.description</f>
        <v>0</v>
      </c>
      <c r="PPC207" s="10">
        <f>varoventtiili_koestus_kuva.description</f>
        <v>0</v>
      </c>
      <c r="PPD207" s="10">
        <f>varoventtiili_koestus_kuva.description</f>
        <v>0</v>
      </c>
      <c r="PPE207" s="10">
        <f>varoventtiili_koestus_kuva.description</f>
        <v>0</v>
      </c>
      <c r="PPF207" s="10">
        <f>varoventtiili_koestus_kuva.description</f>
        <v>0</v>
      </c>
      <c r="PPG207" s="10">
        <f>varoventtiili_koestus_kuva.description</f>
        <v>0</v>
      </c>
      <c r="PPH207" s="10">
        <f>varoventtiili_koestus_kuva.description</f>
        <v>0</v>
      </c>
      <c r="PPI207" s="10">
        <f>varoventtiili_koestus_kuva.description</f>
        <v>0</v>
      </c>
      <c r="PPJ207" s="10">
        <f>varoventtiili_koestus_kuva.description</f>
        <v>0</v>
      </c>
      <c r="PPK207" s="10">
        <f>varoventtiili_koestus_kuva.description</f>
        <v>0</v>
      </c>
      <c r="PPL207" s="10">
        <f>varoventtiili_koestus_kuva.description</f>
        <v>0</v>
      </c>
      <c r="PPM207" s="10">
        <f>varoventtiili_koestus_kuva.description</f>
        <v>0</v>
      </c>
      <c r="PPN207" s="10">
        <f>varoventtiili_koestus_kuva.description</f>
        <v>0</v>
      </c>
      <c r="PPO207" s="10">
        <f>varoventtiili_koestus_kuva.description</f>
        <v>0</v>
      </c>
      <c r="PPP207" s="10">
        <f>varoventtiili_koestus_kuva.description</f>
        <v>0</v>
      </c>
      <c r="PPQ207" s="10">
        <f>varoventtiili_koestus_kuva.description</f>
        <v>0</v>
      </c>
      <c r="PPR207" s="10">
        <f>varoventtiili_koestus_kuva.description</f>
        <v>0</v>
      </c>
      <c r="PPS207" s="10">
        <f>varoventtiili_koestus_kuva.description</f>
        <v>0</v>
      </c>
      <c r="PPT207" s="10">
        <f>varoventtiili_koestus_kuva.description</f>
        <v>0</v>
      </c>
      <c r="PPU207" s="10">
        <f>varoventtiili_koestus_kuva.description</f>
        <v>0</v>
      </c>
      <c r="PPV207" s="10">
        <f>varoventtiili_koestus_kuva.description</f>
        <v>0</v>
      </c>
      <c r="PPW207" s="10">
        <f>varoventtiili_koestus_kuva.description</f>
        <v>0</v>
      </c>
      <c r="PPX207" s="10">
        <f>varoventtiili_koestus_kuva.description</f>
        <v>0</v>
      </c>
      <c r="PPY207" s="10">
        <f>varoventtiili_koestus_kuva.description</f>
        <v>0</v>
      </c>
      <c r="PPZ207" s="10">
        <f>varoventtiili_koestus_kuva.description</f>
        <v>0</v>
      </c>
      <c r="PQA207" s="10">
        <f>varoventtiili_koestus_kuva.description</f>
        <v>0</v>
      </c>
      <c r="PQB207" s="10">
        <f>varoventtiili_koestus_kuva.description</f>
        <v>0</v>
      </c>
      <c r="PQC207" s="10">
        <f>varoventtiili_koestus_kuva.description</f>
        <v>0</v>
      </c>
      <c r="PQD207" s="10">
        <f>varoventtiili_koestus_kuva.description</f>
        <v>0</v>
      </c>
      <c r="PQE207" s="10">
        <f>varoventtiili_koestus_kuva.description</f>
        <v>0</v>
      </c>
      <c r="PQF207" s="10">
        <f>varoventtiili_koestus_kuva.description</f>
        <v>0</v>
      </c>
      <c r="PQG207" s="10">
        <f>varoventtiili_koestus_kuva.description</f>
        <v>0</v>
      </c>
      <c r="PQH207" s="10">
        <f>varoventtiili_koestus_kuva.description</f>
        <v>0</v>
      </c>
      <c r="PQI207" s="10">
        <f>varoventtiili_koestus_kuva.description</f>
        <v>0</v>
      </c>
      <c r="PQJ207" s="10">
        <f>varoventtiili_koestus_kuva.description</f>
        <v>0</v>
      </c>
      <c r="PQK207" s="10">
        <f>varoventtiili_koestus_kuva.description</f>
        <v>0</v>
      </c>
      <c r="PQL207" s="10">
        <f>varoventtiili_koestus_kuva.description</f>
        <v>0</v>
      </c>
      <c r="PQM207" s="10">
        <f>varoventtiili_koestus_kuva.description</f>
        <v>0</v>
      </c>
      <c r="PQN207" s="10">
        <f>varoventtiili_koestus_kuva.description</f>
        <v>0</v>
      </c>
      <c r="PQO207" s="10">
        <f>varoventtiili_koestus_kuva.description</f>
        <v>0</v>
      </c>
      <c r="PQP207" s="10">
        <f>varoventtiili_koestus_kuva.description</f>
        <v>0</v>
      </c>
      <c r="PQQ207" s="10">
        <f>varoventtiili_koestus_kuva.description</f>
        <v>0</v>
      </c>
      <c r="PQR207" s="10">
        <f>varoventtiili_koestus_kuva.description</f>
        <v>0</v>
      </c>
      <c r="PQS207" s="10">
        <f>varoventtiili_koestus_kuva.description</f>
        <v>0</v>
      </c>
      <c r="PQT207" s="10">
        <f>varoventtiili_koestus_kuva.description</f>
        <v>0</v>
      </c>
      <c r="PQU207" s="10">
        <f>varoventtiili_koestus_kuva.description</f>
        <v>0</v>
      </c>
      <c r="PQV207" s="10">
        <f>varoventtiili_koestus_kuva.description</f>
        <v>0</v>
      </c>
      <c r="PQW207" s="10">
        <f>varoventtiili_koestus_kuva.description</f>
        <v>0</v>
      </c>
      <c r="PQX207" s="10">
        <f>varoventtiili_koestus_kuva.description</f>
        <v>0</v>
      </c>
      <c r="PQY207" s="10">
        <f>varoventtiili_koestus_kuva.description</f>
        <v>0</v>
      </c>
      <c r="PQZ207" s="10">
        <f>varoventtiili_koestus_kuva.description</f>
        <v>0</v>
      </c>
      <c r="PRA207" s="10">
        <f>varoventtiili_koestus_kuva.description</f>
        <v>0</v>
      </c>
      <c r="PRB207" s="10">
        <f>varoventtiili_koestus_kuva.description</f>
        <v>0</v>
      </c>
      <c r="PRC207" s="10">
        <f>varoventtiili_koestus_kuva.description</f>
        <v>0</v>
      </c>
      <c r="PRD207" s="10">
        <f>varoventtiili_koestus_kuva.description</f>
        <v>0</v>
      </c>
      <c r="PRE207" s="10">
        <f>varoventtiili_koestus_kuva.description</f>
        <v>0</v>
      </c>
      <c r="PRF207" s="10">
        <f>varoventtiili_koestus_kuva.description</f>
        <v>0</v>
      </c>
      <c r="PRG207" s="10">
        <f>varoventtiili_koestus_kuva.description</f>
        <v>0</v>
      </c>
      <c r="PRH207" s="10">
        <f>varoventtiili_koestus_kuva.description</f>
        <v>0</v>
      </c>
      <c r="PRI207" s="10">
        <f>varoventtiili_koestus_kuva.description</f>
        <v>0</v>
      </c>
      <c r="PRJ207" s="10">
        <f>varoventtiili_koestus_kuva.description</f>
        <v>0</v>
      </c>
      <c r="PRK207" s="10">
        <f>varoventtiili_koestus_kuva.description</f>
        <v>0</v>
      </c>
      <c r="PRL207" s="10">
        <f>varoventtiili_koestus_kuva.description</f>
        <v>0</v>
      </c>
      <c r="PRM207" s="10">
        <f>varoventtiili_koestus_kuva.description</f>
        <v>0</v>
      </c>
      <c r="PRN207" s="10">
        <f>varoventtiili_koestus_kuva.description</f>
        <v>0</v>
      </c>
      <c r="PRO207" s="10">
        <f>varoventtiili_koestus_kuva.description</f>
        <v>0</v>
      </c>
      <c r="PRP207" s="10">
        <f>varoventtiili_koestus_kuva.description</f>
        <v>0</v>
      </c>
      <c r="PRQ207" s="10">
        <f>varoventtiili_koestus_kuva.description</f>
        <v>0</v>
      </c>
      <c r="PRR207" s="10">
        <f>varoventtiili_koestus_kuva.description</f>
        <v>0</v>
      </c>
      <c r="PRS207" s="10">
        <f>varoventtiili_koestus_kuva.description</f>
        <v>0</v>
      </c>
      <c r="PRT207" s="10">
        <f>varoventtiili_koestus_kuva.description</f>
        <v>0</v>
      </c>
      <c r="PRU207" s="10">
        <f>varoventtiili_koestus_kuva.description</f>
        <v>0</v>
      </c>
      <c r="PRV207" s="10">
        <f>varoventtiili_koestus_kuva.description</f>
        <v>0</v>
      </c>
      <c r="PRW207" s="10">
        <f>varoventtiili_koestus_kuva.description</f>
        <v>0</v>
      </c>
      <c r="PRX207" s="10">
        <f>varoventtiili_koestus_kuva.description</f>
        <v>0</v>
      </c>
      <c r="PRY207" s="10">
        <f>varoventtiili_koestus_kuva.description</f>
        <v>0</v>
      </c>
      <c r="PRZ207" s="10">
        <f>varoventtiili_koestus_kuva.description</f>
        <v>0</v>
      </c>
      <c r="PSA207" s="10">
        <f>varoventtiili_koestus_kuva.description</f>
        <v>0</v>
      </c>
      <c r="PSB207" s="10">
        <f>varoventtiili_koestus_kuva.description</f>
        <v>0</v>
      </c>
      <c r="PSC207" s="10">
        <f>varoventtiili_koestus_kuva.description</f>
        <v>0</v>
      </c>
      <c r="PSD207" s="10">
        <f>varoventtiili_koestus_kuva.description</f>
        <v>0</v>
      </c>
      <c r="PSE207" s="10">
        <f>varoventtiili_koestus_kuva.description</f>
        <v>0</v>
      </c>
      <c r="PSF207" s="10">
        <f>varoventtiili_koestus_kuva.description</f>
        <v>0</v>
      </c>
      <c r="PSG207" s="10">
        <f>varoventtiili_koestus_kuva.description</f>
        <v>0</v>
      </c>
      <c r="PSH207" s="10">
        <f>varoventtiili_koestus_kuva.description</f>
        <v>0</v>
      </c>
      <c r="PSI207" s="10">
        <f>varoventtiili_koestus_kuva.description</f>
        <v>0</v>
      </c>
      <c r="PSJ207" s="10">
        <f>varoventtiili_koestus_kuva.description</f>
        <v>0</v>
      </c>
      <c r="PSK207" s="10">
        <f>varoventtiili_koestus_kuva.description</f>
        <v>0</v>
      </c>
      <c r="PSL207" s="10">
        <f>varoventtiili_koestus_kuva.description</f>
        <v>0</v>
      </c>
      <c r="PSM207" s="10">
        <f>varoventtiili_koestus_kuva.description</f>
        <v>0</v>
      </c>
      <c r="PSN207" s="10">
        <f>varoventtiili_koestus_kuva.description</f>
        <v>0</v>
      </c>
      <c r="PSO207" s="10">
        <f>varoventtiili_koestus_kuva.description</f>
        <v>0</v>
      </c>
      <c r="PSP207" s="10">
        <f>varoventtiili_koestus_kuva.description</f>
        <v>0</v>
      </c>
      <c r="PSQ207" s="10">
        <f>varoventtiili_koestus_kuva.description</f>
        <v>0</v>
      </c>
      <c r="PSR207" s="10">
        <f>varoventtiili_koestus_kuva.description</f>
        <v>0</v>
      </c>
      <c r="PSS207" s="10">
        <f>varoventtiili_koestus_kuva.description</f>
        <v>0</v>
      </c>
      <c r="PST207" s="10">
        <f>varoventtiili_koestus_kuva.description</f>
        <v>0</v>
      </c>
      <c r="PSU207" s="10">
        <f>varoventtiili_koestus_kuva.description</f>
        <v>0</v>
      </c>
      <c r="PSV207" s="10">
        <f>varoventtiili_koestus_kuva.description</f>
        <v>0</v>
      </c>
      <c r="PSW207" s="10">
        <f>varoventtiili_koestus_kuva.description</f>
        <v>0</v>
      </c>
      <c r="PSX207" s="10">
        <f>varoventtiili_koestus_kuva.description</f>
        <v>0</v>
      </c>
      <c r="PSY207" s="10">
        <f>varoventtiili_koestus_kuva.description</f>
        <v>0</v>
      </c>
      <c r="PSZ207" s="10">
        <f>varoventtiili_koestus_kuva.description</f>
        <v>0</v>
      </c>
      <c r="PTA207" s="10">
        <f>varoventtiili_koestus_kuva.description</f>
        <v>0</v>
      </c>
      <c r="PTB207" s="10">
        <f>varoventtiili_koestus_kuva.description</f>
        <v>0</v>
      </c>
      <c r="PTC207" s="10">
        <f>varoventtiili_koestus_kuva.description</f>
        <v>0</v>
      </c>
      <c r="PTD207" s="10">
        <f>varoventtiili_koestus_kuva.description</f>
        <v>0</v>
      </c>
      <c r="PTE207" s="10">
        <f>varoventtiili_koestus_kuva.description</f>
        <v>0</v>
      </c>
      <c r="PTF207" s="10">
        <f>varoventtiili_koestus_kuva.description</f>
        <v>0</v>
      </c>
      <c r="PTG207" s="10">
        <f>varoventtiili_koestus_kuva.description</f>
        <v>0</v>
      </c>
      <c r="PTH207" s="10">
        <f>varoventtiili_koestus_kuva.description</f>
        <v>0</v>
      </c>
      <c r="PTI207" s="10">
        <f>varoventtiili_koestus_kuva.description</f>
        <v>0</v>
      </c>
      <c r="PTJ207" s="10">
        <f>varoventtiili_koestus_kuva.description</f>
        <v>0</v>
      </c>
      <c r="PTK207" s="10">
        <f>varoventtiili_koestus_kuva.description</f>
        <v>0</v>
      </c>
      <c r="PTL207" s="10">
        <f>varoventtiili_koestus_kuva.description</f>
        <v>0</v>
      </c>
      <c r="PTM207" s="10">
        <f>varoventtiili_koestus_kuva.description</f>
        <v>0</v>
      </c>
      <c r="PTN207" s="10">
        <f>varoventtiili_koestus_kuva.description</f>
        <v>0</v>
      </c>
      <c r="PTO207" s="10">
        <f>varoventtiili_koestus_kuva.description</f>
        <v>0</v>
      </c>
      <c r="PTP207" s="10">
        <f>varoventtiili_koestus_kuva.description</f>
        <v>0</v>
      </c>
      <c r="PTQ207" s="10">
        <f>varoventtiili_koestus_kuva.description</f>
        <v>0</v>
      </c>
      <c r="PTR207" s="10">
        <f>varoventtiili_koestus_kuva.description</f>
        <v>0</v>
      </c>
      <c r="PTS207" s="10">
        <f>varoventtiili_koestus_kuva.description</f>
        <v>0</v>
      </c>
      <c r="PTT207" s="10">
        <f>varoventtiili_koestus_kuva.description</f>
        <v>0</v>
      </c>
      <c r="PTU207" s="10">
        <f>varoventtiili_koestus_kuva.description</f>
        <v>0</v>
      </c>
      <c r="PTV207" s="10">
        <f>varoventtiili_koestus_kuva.description</f>
        <v>0</v>
      </c>
      <c r="PTW207" s="10">
        <f>varoventtiili_koestus_kuva.description</f>
        <v>0</v>
      </c>
      <c r="PTX207" s="10">
        <f>varoventtiili_koestus_kuva.description</f>
        <v>0</v>
      </c>
      <c r="PTY207" s="10">
        <f>varoventtiili_koestus_kuva.description</f>
        <v>0</v>
      </c>
      <c r="PTZ207" s="10">
        <f>varoventtiili_koestus_kuva.description</f>
        <v>0</v>
      </c>
      <c r="PUA207" s="10">
        <f>varoventtiili_koestus_kuva.description</f>
        <v>0</v>
      </c>
      <c r="PUB207" s="10">
        <f>varoventtiili_koestus_kuva.description</f>
        <v>0</v>
      </c>
      <c r="PUC207" s="10">
        <f>varoventtiili_koestus_kuva.description</f>
        <v>0</v>
      </c>
      <c r="PUD207" s="10">
        <f>varoventtiili_koestus_kuva.description</f>
        <v>0</v>
      </c>
      <c r="PUE207" s="10">
        <f>varoventtiili_koestus_kuva.description</f>
        <v>0</v>
      </c>
      <c r="PUF207" s="10">
        <f>varoventtiili_koestus_kuva.description</f>
        <v>0</v>
      </c>
      <c r="PUG207" s="10">
        <f>varoventtiili_koestus_kuva.description</f>
        <v>0</v>
      </c>
      <c r="PUH207" s="10">
        <f>varoventtiili_koestus_kuva.description</f>
        <v>0</v>
      </c>
      <c r="PUI207" s="10">
        <f>varoventtiili_koestus_kuva.description</f>
        <v>0</v>
      </c>
      <c r="PUJ207" s="10">
        <f>varoventtiili_koestus_kuva.description</f>
        <v>0</v>
      </c>
      <c r="PUK207" s="10">
        <f>varoventtiili_koestus_kuva.description</f>
        <v>0</v>
      </c>
      <c r="PUL207" s="10">
        <f>varoventtiili_koestus_kuva.description</f>
        <v>0</v>
      </c>
      <c r="PUM207" s="10">
        <f>varoventtiili_koestus_kuva.description</f>
        <v>0</v>
      </c>
      <c r="PUN207" s="10">
        <f>varoventtiili_koestus_kuva.description</f>
        <v>0</v>
      </c>
      <c r="PUO207" s="10">
        <f>varoventtiili_koestus_kuva.description</f>
        <v>0</v>
      </c>
      <c r="PUP207" s="10">
        <f>varoventtiili_koestus_kuva.description</f>
        <v>0</v>
      </c>
      <c r="PUQ207" s="10">
        <f>varoventtiili_koestus_kuva.description</f>
        <v>0</v>
      </c>
      <c r="PUR207" s="10">
        <f>varoventtiili_koestus_kuva.description</f>
        <v>0</v>
      </c>
      <c r="PUS207" s="10">
        <f>varoventtiili_koestus_kuva.description</f>
        <v>0</v>
      </c>
      <c r="PUT207" s="10">
        <f>varoventtiili_koestus_kuva.description</f>
        <v>0</v>
      </c>
      <c r="PUU207" s="10">
        <f>varoventtiili_koestus_kuva.description</f>
        <v>0</v>
      </c>
      <c r="PUV207" s="10">
        <f>varoventtiili_koestus_kuva.description</f>
        <v>0</v>
      </c>
      <c r="PUW207" s="10">
        <f>varoventtiili_koestus_kuva.description</f>
        <v>0</v>
      </c>
      <c r="PUX207" s="10">
        <f>varoventtiili_koestus_kuva.description</f>
        <v>0</v>
      </c>
      <c r="PUY207" s="10">
        <f>varoventtiili_koestus_kuva.description</f>
        <v>0</v>
      </c>
      <c r="PUZ207" s="10">
        <f>varoventtiili_koestus_kuva.description</f>
        <v>0</v>
      </c>
      <c r="PVA207" s="10">
        <f>varoventtiili_koestus_kuva.description</f>
        <v>0</v>
      </c>
      <c r="PVB207" s="10">
        <f>varoventtiili_koestus_kuva.description</f>
        <v>0</v>
      </c>
      <c r="PVC207" s="10">
        <f>varoventtiili_koestus_kuva.description</f>
        <v>0</v>
      </c>
      <c r="PVD207" s="10">
        <f>varoventtiili_koestus_kuva.description</f>
        <v>0</v>
      </c>
      <c r="PVE207" s="10">
        <f>varoventtiili_koestus_kuva.description</f>
        <v>0</v>
      </c>
      <c r="PVF207" s="10">
        <f>varoventtiili_koestus_kuva.description</f>
        <v>0</v>
      </c>
      <c r="PVG207" s="10">
        <f>varoventtiili_koestus_kuva.description</f>
        <v>0</v>
      </c>
      <c r="PVH207" s="10">
        <f>varoventtiili_koestus_kuva.description</f>
        <v>0</v>
      </c>
      <c r="PVI207" s="10">
        <f>varoventtiili_koestus_kuva.description</f>
        <v>0</v>
      </c>
      <c r="PVJ207" s="10">
        <f>varoventtiili_koestus_kuva.description</f>
        <v>0</v>
      </c>
      <c r="PVK207" s="10">
        <f>varoventtiili_koestus_kuva.description</f>
        <v>0</v>
      </c>
      <c r="PVL207" s="10">
        <f>varoventtiili_koestus_kuva.description</f>
        <v>0</v>
      </c>
      <c r="PVM207" s="10">
        <f>varoventtiili_koestus_kuva.description</f>
        <v>0</v>
      </c>
      <c r="PVN207" s="10">
        <f>varoventtiili_koestus_kuva.description</f>
        <v>0</v>
      </c>
      <c r="PVO207" s="10">
        <f>varoventtiili_koestus_kuva.description</f>
        <v>0</v>
      </c>
      <c r="PVP207" s="10">
        <f>varoventtiili_koestus_kuva.description</f>
        <v>0</v>
      </c>
      <c r="PVQ207" s="10">
        <f>varoventtiili_koestus_kuva.description</f>
        <v>0</v>
      </c>
      <c r="PVR207" s="10">
        <f>varoventtiili_koestus_kuva.description</f>
        <v>0</v>
      </c>
      <c r="PVS207" s="10">
        <f>varoventtiili_koestus_kuva.description</f>
        <v>0</v>
      </c>
      <c r="PVT207" s="10">
        <f>varoventtiili_koestus_kuva.description</f>
        <v>0</v>
      </c>
      <c r="PVU207" s="10">
        <f>varoventtiili_koestus_kuva.description</f>
        <v>0</v>
      </c>
      <c r="PVV207" s="10">
        <f>varoventtiili_koestus_kuva.description</f>
        <v>0</v>
      </c>
      <c r="PVW207" s="10">
        <f>varoventtiili_koestus_kuva.description</f>
        <v>0</v>
      </c>
      <c r="PVX207" s="10">
        <f>varoventtiili_koestus_kuva.description</f>
        <v>0</v>
      </c>
      <c r="PVY207" s="10">
        <f>varoventtiili_koestus_kuva.description</f>
        <v>0</v>
      </c>
      <c r="PVZ207" s="10">
        <f>varoventtiili_koestus_kuva.description</f>
        <v>0</v>
      </c>
      <c r="PWA207" s="10">
        <f>varoventtiili_koestus_kuva.description</f>
        <v>0</v>
      </c>
      <c r="PWB207" s="10">
        <f>varoventtiili_koestus_kuva.description</f>
        <v>0</v>
      </c>
      <c r="PWC207" s="10">
        <f>varoventtiili_koestus_kuva.description</f>
        <v>0</v>
      </c>
      <c r="PWD207" s="10">
        <f>varoventtiili_koestus_kuva.description</f>
        <v>0</v>
      </c>
      <c r="PWE207" s="10">
        <f>varoventtiili_koestus_kuva.description</f>
        <v>0</v>
      </c>
      <c r="PWF207" s="10">
        <f>varoventtiili_koestus_kuva.description</f>
        <v>0</v>
      </c>
      <c r="PWG207" s="10">
        <f>varoventtiili_koestus_kuva.description</f>
        <v>0</v>
      </c>
      <c r="PWH207" s="10">
        <f>varoventtiili_koestus_kuva.description</f>
        <v>0</v>
      </c>
      <c r="PWI207" s="10">
        <f>varoventtiili_koestus_kuva.description</f>
        <v>0</v>
      </c>
      <c r="PWJ207" s="10">
        <f>varoventtiili_koestus_kuva.description</f>
        <v>0</v>
      </c>
      <c r="PWK207" s="10">
        <f>varoventtiili_koestus_kuva.description</f>
        <v>0</v>
      </c>
      <c r="PWL207" s="10">
        <f>varoventtiili_koestus_kuva.description</f>
        <v>0</v>
      </c>
      <c r="PWM207" s="10">
        <f>varoventtiili_koestus_kuva.description</f>
        <v>0</v>
      </c>
      <c r="PWN207" s="10">
        <f>varoventtiili_koestus_kuva.description</f>
        <v>0</v>
      </c>
      <c r="PWO207" s="10">
        <f>varoventtiili_koestus_kuva.description</f>
        <v>0</v>
      </c>
      <c r="PWP207" s="10">
        <f>varoventtiili_koestus_kuva.description</f>
        <v>0</v>
      </c>
      <c r="PWQ207" s="10">
        <f>varoventtiili_koestus_kuva.description</f>
        <v>0</v>
      </c>
      <c r="PWR207" s="10">
        <f>varoventtiili_koestus_kuva.description</f>
        <v>0</v>
      </c>
      <c r="PWS207" s="10">
        <f>varoventtiili_koestus_kuva.description</f>
        <v>0</v>
      </c>
      <c r="PWT207" s="10">
        <f>varoventtiili_koestus_kuva.description</f>
        <v>0</v>
      </c>
      <c r="PWU207" s="10">
        <f>varoventtiili_koestus_kuva.description</f>
        <v>0</v>
      </c>
      <c r="PWV207" s="10">
        <f>varoventtiili_koestus_kuva.description</f>
        <v>0</v>
      </c>
      <c r="PWW207" s="10">
        <f>varoventtiili_koestus_kuva.description</f>
        <v>0</v>
      </c>
      <c r="PWX207" s="10">
        <f>varoventtiili_koestus_kuva.description</f>
        <v>0</v>
      </c>
      <c r="PWY207" s="10">
        <f>varoventtiili_koestus_kuva.description</f>
        <v>0</v>
      </c>
      <c r="PWZ207" s="10">
        <f>varoventtiili_koestus_kuva.description</f>
        <v>0</v>
      </c>
      <c r="PXA207" s="10">
        <f>varoventtiili_koestus_kuva.description</f>
        <v>0</v>
      </c>
      <c r="PXB207" s="10">
        <f>varoventtiili_koestus_kuva.description</f>
        <v>0</v>
      </c>
      <c r="PXC207" s="10">
        <f>varoventtiili_koestus_kuva.description</f>
        <v>0</v>
      </c>
      <c r="PXD207" s="10">
        <f>varoventtiili_koestus_kuva.description</f>
        <v>0</v>
      </c>
      <c r="PXE207" s="10">
        <f>varoventtiili_koestus_kuva.description</f>
        <v>0</v>
      </c>
      <c r="PXF207" s="10">
        <f>varoventtiili_koestus_kuva.description</f>
        <v>0</v>
      </c>
      <c r="PXG207" s="10">
        <f>varoventtiili_koestus_kuva.description</f>
        <v>0</v>
      </c>
      <c r="PXH207" s="10">
        <f>varoventtiili_koestus_kuva.description</f>
        <v>0</v>
      </c>
      <c r="PXI207" s="10">
        <f>varoventtiili_koestus_kuva.description</f>
        <v>0</v>
      </c>
      <c r="PXJ207" s="10">
        <f>varoventtiili_koestus_kuva.description</f>
        <v>0</v>
      </c>
      <c r="PXK207" s="10">
        <f>varoventtiili_koestus_kuva.description</f>
        <v>0</v>
      </c>
      <c r="PXL207" s="10">
        <f>varoventtiili_koestus_kuva.description</f>
        <v>0</v>
      </c>
      <c r="PXM207" s="10">
        <f>varoventtiili_koestus_kuva.description</f>
        <v>0</v>
      </c>
      <c r="PXN207" s="10">
        <f>varoventtiili_koestus_kuva.description</f>
        <v>0</v>
      </c>
      <c r="PXO207" s="10">
        <f>varoventtiili_koestus_kuva.description</f>
        <v>0</v>
      </c>
      <c r="PXP207" s="10">
        <f>varoventtiili_koestus_kuva.description</f>
        <v>0</v>
      </c>
      <c r="PXQ207" s="10">
        <f>varoventtiili_koestus_kuva.description</f>
        <v>0</v>
      </c>
      <c r="PXR207" s="10">
        <f>varoventtiili_koestus_kuva.description</f>
        <v>0</v>
      </c>
      <c r="PXS207" s="10">
        <f>varoventtiili_koestus_kuva.description</f>
        <v>0</v>
      </c>
      <c r="PXT207" s="10">
        <f>varoventtiili_koestus_kuva.description</f>
        <v>0</v>
      </c>
      <c r="PXU207" s="10">
        <f>varoventtiili_koestus_kuva.description</f>
        <v>0</v>
      </c>
      <c r="PXV207" s="10">
        <f>varoventtiili_koestus_kuva.description</f>
        <v>0</v>
      </c>
      <c r="PXW207" s="10">
        <f>varoventtiili_koestus_kuva.description</f>
        <v>0</v>
      </c>
      <c r="PXX207" s="10">
        <f>varoventtiili_koestus_kuva.description</f>
        <v>0</v>
      </c>
      <c r="PXY207" s="10">
        <f>varoventtiili_koestus_kuva.description</f>
        <v>0</v>
      </c>
      <c r="PXZ207" s="10">
        <f>varoventtiili_koestus_kuva.description</f>
        <v>0</v>
      </c>
      <c r="PYA207" s="10">
        <f>varoventtiili_koestus_kuva.description</f>
        <v>0</v>
      </c>
      <c r="PYB207" s="10">
        <f>varoventtiili_koestus_kuva.description</f>
        <v>0</v>
      </c>
      <c r="PYC207" s="10">
        <f>varoventtiili_koestus_kuva.description</f>
        <v>0</v>
      </c>
      <c r="PYD207" s="10">
        <f>varoventtiili_koestus_kuva.description</f>
        <v>0</v>
      </c>
      <c r="PYE207" s="10">
        <f>varoventtiili_koestus_kuva.description</f>
        <v>0</v>
      </c>
      <c r="PYF207" s="10">
        <f>varoventtiili_koestus_kuva.description</f>
        <v>0</v>
      </c>
      <c r="PYG207" s="10">
        <f>varoventtiili_koestus_kuva.description</f>
        <v>0</v>
      </c>
      <c r="PYH207" s="10">
        <f>varoventtiili_koestus_kuva.description</f>
        <v>0</v>
      </c>
      <c r="PYI207" s="10">
        <f>varoventtiili_koestus_kuva.description</f>
        <v>0</v>
      </c>
      <c r="PYJ207" s="10">
        <f>varoventtiili_koestus_kuva.description</f>
        <v>0</v>
      </c>
      <c r="PYK207" s="10">
        <f>varoventtiili_koestus_kuva.description</f>
        <v>0</v>
      </c>
      <c r="PYL207" s="10">
        <f>varoventtiili_koestus_kuva.description</f>
        <v>0</v>
      </c>
      <c r="PYM207" s="10">
        <f>varoventtiili_koestus_kuva.description</f>
        <v>0</v>
      </c>
      <c r="PYN207" s="10">
        <f>varoventtiili_koestus_kuva.description</f>
        <v>0</v>
      </c>
      <c r="PYO207" s="10">
        <f>varoventtiili_koestus_kuva.description</f>
        <v>0</v>
      </c>
      <c r="PYP207" s="10">
        <f>varoventtiili_koestus_kuva.description</f>
        <v>0</v>
      </c>
      <c r="PYQ207" s="10">
        <f>varoventtiili_koestus_kuva.description</f>
        <v>0</v>
      </c>
      <c r="PYR207" s="10">
        <f>varoventtiili_koestus_kuva.description</f>
        <v>0</v>
      </c>
      <c r="PYS207" s="10">
        <f>varoventtiili_koestus_kuva.description</f>
        <v>0</v>
      </c>
      <c r="PYT207" s="10">
        <f>varoventtiili_koestus_kuva.description</f>
        <v>0</v>
      </c>
      <c r="PYU207" s="10">
        <f>varoventtiili_koestus_kuva.description</f>
        <v>0</v>
      </c>
      <c r="PYV207" s="10">
        <f>varoventtiili_koestus_kuva.description</f>
        <v>0</v>
      </c>
      <c r="PYW207" s="10">
        <f>varoventtiili_koestus_kuva.description</f>
        <v>0</v>
      </c>
      <c r="PYX207" s="10">
        <f>varoventtiili_koestus_kuva.description</f>
        <v>0</v>
      </c>
      <c r="PYY207" s="10">
        <f>varoventtiili_koestus_kuva.description</f>
        <v>0</v>
      </c>
      <c r="PYZ207" s="10">
        <f>varoventtiili_koestus_kuva.description</f>
        <v>0</v>
      </c>
      <c r="PZA207" s="10">
        <f>varoventtiili_koestus_kuva.description</f>
        <v>0</v>
      </c>
      <c r="PZB207" s="10">
        <f>varoventtiili_koestus_kuva.description</f>
        <v>0</v>
      </c>
      <c r="PZC207" s="10">
        <f>varoventtiili_koestus_kuva.description</f>
        <v>0</v>
      </c>
      <c r="PZD207" s="10">
        <f>varoventtiili_koestus_kuva.description</f>
        <v>0</v>
      </c>
      <c r="PZE207" s="10">
        <f>varoventtiili_koestus_kuva.description</f>
        <v>0</v>
      </c>
      <c r="PZF207" s="10">
        <f>varoventtiili_koestus_kuva.description</f>
        <v>0</v>
      </c>
      <c r="PZG207" s="10">
        <f>varoventtiili_koestus_kuva.description</f>
        <v>0</v>
      </c>
      <c r="PZH207" s="10">
        <f>varoventtiili_koestus_kuva.description</f>
        <v>0</v>
      </c>
      <c r="PZI207" s="10">
        <f>varoventtiili_koestus_kuva.description</f>
        <v>0</v>
      </c>
      <c r="PZJ207" s="10">
        <f>varoventtiili_koestus_kuva.description</f>
        <v>0</v>
      </c>
      <c r="PZK207" s="10">
        <f>varoventtiili_koestus_kuva.description</f>
        <v>0</v>
      </c>
      <c r="PZL207" s="10">
        <f>varoventtiili_koestus_kuva.description</f>
        <v>0</v>
      </c>
      <c r="PZM207" s="10">
        <f>varoventtiili_koestus_kuva.description</f>
        <v>0</v>
      </c>
      <c r="PZN207" s="10">
        <f>varoventtiili_koestus_kuva.description</f>
        <v>0</v>
      </c>
      <c r="PZO207" s="10">
        <f>varoventtiili_koestus_kuva.description</f>
        <v>0</v>
      </c>
      <c r="PZP207" s="10">
        <f>varoventtiili_koestus_kuva.description</f>
        <v>0</v>
      </c>
      <c r="PZQ207" s="10">
        <f>varoventtiili_koestus_kuva.description</f>
        <v>0</v>
      </c>
      <c r="PZR207" s="10">
        <f>varoventtiili_koestus_kuva.description</f>
        <v>0</v>
      </c>
      <c r="PZS207" s="10">
        <f>varoventtiili_koestus_kuva.description</f>
        <v>0</v>
      </c>
      <c r="PZT207" s="10">
        <f>varoventtiili_koestus_kuva.description</f>
        <v>0</v>
      </c>
      <c r="PZU207" s="10">
        <f>varoventtiili_koestus_kuva.description</f>
        <v>0</v>
      </c>
      <c r="PZV207" s="10">
        <f>varoventtiili_koestus_kuva.description</f>
        <v>0</v>
      </c>
      <c r="PZW207" s="10">
        <f>varoventtiili_koestus_kuva.description</f>
        <v>0</v>
      </c>
      <c r="PZX207" s="10">
        <f>varoventtiili_koestus_kuva.description</f>
        <v>0</v>
      </c>
      <c r="PZY207" s="10">
        <f>varoventtiili_koestus_kuva.description</f>
        <v>0</v>
      </c>
      <c r="PZZ207" s="10">
        <f>varoventtiili_koestus_kuva.description</f>
        <v>0</v>
      </c>
      <c r="QAA207" s="10">
        <f>varoventtiili_koestus_kuva.description</f>
        <v>0</v>
      </c>
      <c r="QAB207" s="10">
        <f>varoventtiili_koestus_kuva.description</f>
        <v>0</v>
      </c>
      <c r="QAC207" s="10">
        <f>varoventtiili_koestus_kuva.description</f>
        <v>0</v>
      </c>
      <c r="QAD207" s="10">
        <f>varoventtiili_koestus_kuva.description</f>
        <v>0</v>
      </c>
      <c r="QAE207" s="10">
        <f>varoventtiili_koestus_kuva.description</f>
        <v>0</v>
      </c>
      <c r="QAF207" s="10">
        <f>varoventtiili_koestus_kuva.description</f>
        <v>0</v>
      </c>
      <c r="QAG207" s="10">
        <f>varoventtiili_koestus_kuva.description</f>
        <v>0</v>
      </c>
      <c r="QAH207" s="10">
        <f>varoventtiili_koestus_kuva.description</f>
        <v>0</v>
      </c>
      <c r="QAI207" s="10">
        <f>varoventtiili_koestus_kuva.description</f>
        <v>0</v>
      </c>
      <c r="QAJ207" s="10">
        <f>varoventtiili_koestus_kuva.description</f>
        <v>0</v>
      </c>
      <c r="QAK207" s="10">
        <f>varoventtiili_koestus_kuva.description</f>
        <v>0</v>
      </c>
      <c r="QAL207" s="10">
        <f>varoventtiili_koestus_kuva.description</f>
        <v>0</v>
      </c>
      <c r="QAM207" s="10">
        <f>varoventtiili_koestus_kuva.description</f>
        <v>0</v>
      </c>
      <c r="QAN207" s="10">
        <f>varoventtiili_koestus_kuva.description</f>
        <v>0</v>
      </c>
      <c r="QAO207" s="10">
        <f>varoventtiili_koestus_kuva.description</f>
        <v>0</v>
      </c>
      <c r="QAP207" s="10">
        <f>varoventtiili_koestus_kuva.description</f>
        <v>0</v>
      </c>
      <c r="QAQ207" s="10">
        <f>varoventtiili_koestus_kuva.description</f>
        <v>0</v>
      </c>
      <c r="QAR207" s="10">
        <f>varoventtiili_koestus_kuva.description</f>
        <v>0</v>
      </c>
      <c r="QAS207" s="10">
        <f>varoventtiili_koestus_kuva.description</f>
        <v>0</v>
      </c>
      <c r="QAT207" s="10">
        <f>varoventtiili_koestus_kuva.description</f>
        <v>0</v>
      </c>
      <c r="QAU207" s="10">
        <f>varoventtiili_koestus_kuva.description</f>
        <v>0</v>
      </c>
      <c r="QAV207" s="10">
        <f>varoventtiili_koestus_kuva.description</f>
        <v>0</v>
      </c>
      <c r="QAW207" s="10">
        <f>varoventtiili_koestus_kuva.description</f>
        <v>0</v>
      </c>
      <c r="QAX207" s="10">
        <f>varoventtiili_koestus_kuva.description</f>
        <v>0</v>
      </c>
      <c r="QAY207" s="10">
        <f>varoventtiili_koestus_kuva.description</f>
        <v>0</v>
      </c>
      <c r="QAZ207" s="10">
        <f>varoventtiili_koestus_kuva.description</f>
        <v>0</v>
      </c>
      <c r="QBA207" s="10">
        <f>varoventtiili_koestus_kuva.description</f>
        <v>0</v>
      </c>
      <c r="QBB207" s="10">
        <f>varoventtiili_koestus_kuva.description</f>
        <v>0</v>
      </c>
      <c r="QBC207" s="10">
        <f>varoventtiili_koestus_kuva.description</f>
        <v>0</v>
      </c>
      <c r="QBD207" s="10">
        <f>varoventtiili_koestus_kuva.description</f>
        <v>0</v>
      </c>
      <c r="QBE207" s="10">
        <f>varoventtiili_koestus_kuva.description</f>
        <v>0</v>
      </c>
      <c r="QBF207" s="10">
        <f>varoventtiili_koestus_kuva.description</f>
        <v>0</v>
      </c>
      <c r="QBG207" s="10">
        <f>varoventtiili_koestus_kuva.description</f>
        <v>0</v>
      </c>
      <c r="QBH207" s="10">
        <f>varoventtiili_koestus_kuva.description</f>
        <v>0</v>
      </c>
      <c r="QBI207" s="10">
        <f>varoventtiili_koestus_kuva.description</f>
        <v>0</v>
      </c>
      <c r="QBJ207" s="10">
        <f>varoventtiili_koestus_kuva.description</f>
        <v>0</v>
      </c>
      <c r="QBK207" s="10">
        <f>varoventtiili_koestus_kuva.description</f>
        <v>0</v>
      </c>
      <c r="QBL207" s="10">
        <f>varoventtiili_koestus_kuva.description</f>
        <v>0</v>
      </c>
      <c r="QBM207" s="10">
        <f>varoventtiili_koestus_kuva.description</f>
        <v>0</v>
      </c>
      <c r="QBN207" s="10">
        <f>varoventtiili_koestus_kuva.description</f>
        <v>0</v>
      </c>
      <c r="QBO207" s="10">
        <f>varoventtiili_koestus_kuva.description</f>
        <v>0</v>
      </c>
      <c r="QBP207" s="10">
        <f>varoventtiili_koestus_kuva.description</f>
        <v>0</v>
      </c>
      <c r="QBQ207" s="10">
        <f>varoventtiili_koestus_kuva.description</f>
        <v>0</v>
      </c>
      <c r="QBR207" s="10">
        <f>varoventtiili_koestus_kuva.description</f>
        <v>0</v>
      </c>
      <c r="QBS207" s="10">
        <f>varoventtiili_koestus_kuva.description</f>
        <v>0</v>
      </c>
      <c r="QBT207" s="10">
        <f>varoventtiili_koestus_kuva.description</f>
        <v>0</v>
      </c>
      <c r="QBU207" s="10">
        <f>varoventtiili_koestus_kuva.description</f>
        <v>0</v>
      </c>
      <c r="QBV207" s="10">
        <f>varoventtiili_koestus_kuva.description</f>
        <v>0</v>
      </c>
      <c r="QBW207" s="10">
        <f>varoventtiili_koestus_kuva.description</f>
        <v>0</v>
      </c>
      <c r="QBX207" s="10">
        <f>varoventtiili_koestus_kuva.description</f>
        <v>0</v>
      </c>
      <c r="QBY207" s="10">
        <f>varoventtiili_koestus_kuva.description</f>
        <v>0</v>
      </c>
      <c r="QBZ207" s="10">
        <f>varoventtiili_koestus_kuva.description</f>
        <v>0</v>
      </c>
      <c r="QCA207" s="10">
        <f>varoventtiili_koestus_kuva.description</f>
        <v>0</v>
      </c>
      <c r="QCB207" s="10">
        <f>varoventtiili_koestus_kuva.description</f>
        <v>0</v>
      </c>
      <c r="QCC207" s="10">
        <f>varoventtiili_koestus_kuva.description</f>
        <v>0</v>
      </c>
      <c r="QCD207" s="10">
        <f>varoventtiili_koestus_kuva.description</f>
        <v>0</v>
      </c>
      <c r="QCE207" s="10">
        <f>varoventtiili_koestus_kuva.description</f>
        <v>0</v>
      </c>
      <c r="QCF207" s="10">
        <f>varoventtiili_koestus_kuva.description</f>
        <v>0</v>
      </c>
      <c r="QCG207" s="10">
        <f>varoventtiili_koestus_kuva.description</f>
        <v>0</v>
      </c>
      <c r="QCH207" s="10">
        <f>varoventtiili_koestus_kuva.description</f>
        <v>0</v>
      </c>
      <c r="QCI207" s="10">
        <f>varoventtiili_koestus_kuva.description</f>
        <v>0</v>
      </c>
      <c r="QCJ207" s="10">
        <f>varoventtiili_koestus_kuva.description</f>
        <v>0</v>
      </c>
      <c r="QCK207" s="10">
        <f>varoventtiili_koestus_kuva.description</f>
        <v>0</v>
      </c>
      <c r="QCL207" s="10">
        <f>varoventtiili_koestus_kuva.description</f>
        <v>0</v>
      </c>
      <c r="QCM207" s="10">
        <f>varoventtiili_koestus_kuva.description</f>
        <v>0</v>
      </c>
      <c r="QCN207" s="10">
        <f>varoventtiili_koestus_kuva.description</f>
        <v>0</v>
      </c>
      <c r="QCO207" s="10">
        <f>varoventtiili_koestus_kuva.description</f>
        <v>0</v>
      </c>
      <c r="QCP207" s="10">
        <f>varoventtiili_koestus_kuva.description</f>
        <v>0</v>
      </c>
      <c r="QCQ207" s="10">
        <f>varoventtiili_koestus_kuva.description</f>
        <v>0</v>
      </c>
      <c r="QCR207" s="10">
        <f>varoventtiili_koestus_kuva.description</f>
        <v>0</v>
      </c>
      <c r="QCS207" s="10">
        <f>varoventtiili_koestus_kuva.description</f>
        <v>0</v>
      </c>
      <c r="QCT207" s="10">
        <f>varoventtiili_koestus_kuva.description</f>
        <v>0</v>
      </c>
      <c r="QCU207" s="10">
        <f>varoventtiili_koestus_kuva.description</f>
        <v>0</v>
      </c>
      <c r="QCV207" s="10">
        <f>varoventtiili_koestus_kuva.description</f>
        <v>0</v>
      </c>
      <c r="QCW207" s="10">
        <f>varoventtiili_koestus_kuva.description</f>
        <v>0</v>
      </c>
      <c r="QCX207" s="10">
        <f>varoventtiili_koestus_kuva.description</f>
        <v>0</v>
      </c>
      <c r="QCY207" s="10">
        <f>varoventtiili_koestus_kuva.description</f>
        <v>0</v>
      </c>
      <c r="QCZ207" s="10">
        <f>varoventtiili_koestus_kuva.description</f>
        <v>0</v>
      </c>
      <c r="QDA207" s="10">
        <f>varoventtiili_koestus_kuva.description</f>
        <v>0</v>
      </c>
      <c r="QDB207" s="10">
        <f>varoventtiili_koestus_kuva.description</f>
        <v>0</v>
      </c>
      <c r="QDC207" s="10">
        <f>varoventtiili_koestus_kuva.description</f>
        <v>0</v>
      </c>
      <c r="QDD207" s="10">
        <f>varoventtiili_koestus_kuva.description</f>
        <v>0</v>
      </c>
      <c r="QDE207" s="10">
        <f>varoventtiili_koestus_kuva.description</f>
        <v>0</v>
      </c>
      <c r="QDF207" s="10">
        <f>varoventtiili_koestus_kuva.description</f>
        <v>0</v>
      </c>
      <c r="QDG207" s="10">
        <f>varoventtiili_koestus_kuva.description</f>
        <v>0</v>
      </c>
      <c r="QDH207" s="10">
        <f>varoventtiili_koestus_kuva.description</f>
        <v>0</v>
      </c>
      <c r="QDI207" s="10">
        <f>varoventtiili_koestus_kuva.description</f>
        <v>0</v>
      </c>
      <c r="QDJ207" s="10">
        <f>varoventtiili_koestus_kuva.description</f>
        <v>0</v>
      </c>
      <c r="QDK207" s="10">
        <f>varoventtiili_koestus_kuva.description</f>
        <v>0</v>
      </c>
      <c r="QDL207" s="10">
        <f>varoventtiili_koestus_kuva.description</f>
        <v>0</v>
      </c>
      <c r="QDM207" s="10">
        <f>varoventtiili_koestus_kuva.description</f>
        <v>0</v>
      </c>
      <c r="QDN207" s="10">
        <f>varoventtiili_koestus_kuva.description</f>
        <v>0</v>
      </c>
      <c r="QDO207" s="10">
        <f>varoventtiili_koestus_kuva.description</f>
        <v>0</v>
      </c>
      <c r="QDP207" s="10">
        <f>varoventtiili_koestus_kuva.description</f>
        <v>0</v>
      </c>
      <c r="QDQ207" s="10">
        <f>varoventtiili_koestus_kuva.description</f>
        <v>0</v>
      </c>
      <c r="QDR207" s="10">
        <f>varoventtiili_koestus_kuva.description</f>
        <v>0</v>
      </c>
      <c r="QDS207" s="10">
        <f>varoventtiili_koestus_kuva.description</f>
        <v>0</v>
      </c>
      <c r="QDT207" s="10">
        <f>varoventtiili_koestus_kuva.description</f>
        <v>0</v>
      </c>
      <c r="QDU207" s="10">
        <f>varoventtiili_koestus_kuva.description</f>
        <v>0</v>
      </c>
      <c r="QDV207" s="10">
        <f>varoventtiili_koestus_kuva.description</f>
        <v>0</v>
      </c>
      <c r="QDW207" s="10">
        <f>varoventtiili_koestus_kuva.description</f>
        <v>0</v>
      </c>
      <c r="QDX207" s="10">
        <f>varoventtiili_koestus_kuva.description</f>
        <v>0</v>
      </c>
      <c r="QDY207" s="10">
        <f>varoventtiili_koestus_kuva.description</f>
        <v>0</v>
      </c>
      <c r="QDZ207" s="10">
        <f>varoventtiili_koestus_kuva.description</f>
        <v>0</v>
      </c>
      <c r="QEA207" s="10">
        <f>varoventtiili_koestus_kuva.description</f>
        <v>0</v>
      </c>
      <c r="QEB207" s="10">
        <f>varoventtiili_koestus_kuva.description</f>
        <v>0</v>
      </c>
      <c r="QEC207" s="10">
        <f>varoventtiili_koestus_kuva.description</f>
        <v>0</v>
      </c>
      <c r="QED207" s="10">
        <f>varoventtiili_koestus_kuva.description</f>
        <v>0</v>
      </c>
      <c r="QEE207" s="10">
        <f>varoventtiili_koestus_kuva.description</f>
        <v>0</v>
      </c>
      <c r="QEF207" s="10">
        <f>varoventtiili_koestus_kuva.description</f>
        <v>0</v>
      </c>
      <c r="QEG207" s="10">
        <f>varoventtiili_koestus_kuva.description</f>
        <v>0</v>
      </c>
      <c r="QEH207" s="10">
        <f>varoventtiili_koestus_kuva.description</f>
        <v>0</v>
      </c>
      <c r="QEI207" s="10">
        <f>varoventtiili_koestus_kuva.description</f>
        <v>0</v>
      </c>
      <c r="QEJ207" s="10">
        <f>varoventtiili_koestus_kuva.description</f>
        <v>0</v>
      </c>
      <c r="QEK207" s="10">
        <f>varoventtiili_koestus_kuva.description</f>
        <v>0</v>
      </c>
      <c r="QEL207" s="10">
        <f>varoventtiili_koestus_kuva.description</f>
        <v>0</v>
      </c>
      <c r="QEM207" s="10">
        <f>varoventtiili_koestus_kuva.description</f>
        <v>0</v>
      </c>
      <c r="QEN207" s="10">
        <f>varoventtiili_koestus_kuva.description</f>
        <v>0</v>
      </c>
      <c r="QEO207" s="10">
        <f>varoventtiili_koestus_kuva.description</f>
        <v>0</v>
      </c>
      <c r="QEP207" s="10">
        <f>varoventtiili_koestus_kuva.description</f>
        <v>0</v>
      </c>
      <c r="QEQ207" s="10">
        <f>varoventtiili_koestus_kuva.description</f>
        <v>0</v>
      </c>
      <c r="QER207" s="10">
        <f>varoventtiili_koestus_kuva.description</f>
        <v>0</v>
      </c>
      <c r="QES207" s="10">
        <f>varoventtiili_koestus_kuva.description</f>
        <v>0</v>
      </c>
      <c r="QET207" s="10">
        <f>varoventtiili_koestus_kuva.description</f>
        <v>0</v>
      </c>
      <c r="QEU207" s="10">
        <f>varoventtiili_koestus_kuva.description</f>
        <v>0</v>
      </c>
      <c r="QEV207" s="10">
        <f>varoventtiili_koestus_kuva.description</f>
        <v>0</v>
      </c>
      <c r="QEW207" s="10">
        <f>varoventtiili_koestus_kuva.description</f>
        <v>0</v>
      </c>
      <c r="QEX207" s="10">
        <f>varoventtiili_koestus_kuva.description</f>
        <v>0</v>
      </c>
      <c r="QEY207" s="10">
        <f>varoventtiili_koestus_kuva.description</f>
        <v>0</v>
      </c>
      <c r="QEZ207" s="10">
        <f>varoventtiili_koestus_kuva.description</f>
        <v>0</v>
      </c>
      <c r="QFA207" s="10">
        <f>varoventtiili_koestus_kuva.description</f>
        <v>0</v>
      </c>
      <c r="QFB207" s="10">
        <f>varoventtiili_koestus_kuva.description</f>
        <v>0</v>
      </c>
      <c r="QFC207" s="10">
        <f>varoventtiili_koestus_kuva.description</f>
        <v>0</v>
      </c>
      <c r="QFD207" s="10">
        <f>varoventtiili_koestus_kuva.description</f>
        <v>0</v>
      </c>
      <c r="QFE207" s="10">
        <f>varoventtiili_koestus_kuva.description</f>
        <v>0</v>
      </c>
      <c r="QFF207" s="10">
        <f>varoventtiili_koestus_kuva.description</f>
        <v>0</v>
      </c>
      <c r="QFG207" s="10">
        <f>varoventtiili_koestus_kuva.description</f>
        <v>0</v>
      </c>
      <c r="QFH207" s="10">
        <f>varoventtiili_koestus_kuva.description</f>
        <v>0</v>
      </c>
      <c r="QFI207" s="10">
        <f>varoventtiili_koestus_kuva.description</f>
        <v>0</v>
      </c>
      <c r="QFJ207" s="10">
        <f>varoventtiili_koestus_kuva.description</f>
        <v>0</v>
      </c>
      <c r="QFK207" s="10">
        <f>varoventtiili_koestus_kuva.description</f>
        <v>0</v>
      </c>
      <c r="QFL207" s="10">
        <f>varoventtiili_koestus_kuva.description</f>
        <v>0</v>
      </c>
      <c r="QFM207" s="10">
        <f>varoventtiili_koestus_kuva.description</f>
        <v>0</v>
      </c>
      <c r="QFN207" s="10">
        <f>varoventtiili_koestus_kuva.description</f>
        <v>0</v>
      </c>
      <c r="QFO207" s="10">
        <f>varoventtiili_koestus_kuva.description</f>
        <v>0</v>
      </c>
      <c r="QFP207" s="10">
        <f>varoventtiili_koestus_kuva.description</f>
        <v>0</v>
      </c>
      <c r="QFQ207" s="10">
        <f>varoventtiili_koestus_kuva.description</f>
        <v>0</v>
      </c>
      <c r="QFR207" s="10">
        <f>varoventtiili_koestus_kuva.description</f>
        <v>0</v>
      </c>
      <c r="QFS207" s="10">
        <f>varoventtiili_koestus_kuva.description</f>
        <v>0</v>
      </c>
      <c r="QFT207" s="10">
        <f>varoventtiili_koestus_kuva.description</f>
        <v>0</v>
      </c>
      <c r="QFU207" s="10">
        <f>varoventtiili_koestus_kuva.description</f>
        <v>0</v>
      </c>
      <c r="QFV207" s="10">
        <f>varoventtiili_koestus_kuva.description</f>
        <v>0</v>
      </c>
      <c r="QFW207" s="10">
        <f>varoventtiili_koestus_kuva.description</f>
        <v>0</v>
      </c>
      <c r="QFX207" s="10">
        <f>varoventtiili_koestus_kuva.description</f>
        <v>0</v>
      </c>
      <c r="QFY207" s="10">
        <f>varoventtiili_koestus_kuva.description</f>
        <v>0</v>
      </c>
      <c r="QFZ207" s="10">
        <f>varoventtiili_koestus_kuva.description</f>
        <v>0</v>
      </c>
      <c r="QGA207" s="10">
        <f>varoventtiili_koestus_kuva.description</f>
        <v>0</v>
      </c>
      <c r="QGB207" s="10">
        <f>varoventtiili_koestus_kuva.description</f>
        <v>0</v>
      </c>
      <c r="QGC207" s="10">
        <f>varoventtiili_koestus_kuva.description</f>
        <v>0</v>
      </c>
      <c r="QGD207" s="10">
        <f>varoventtiili_koestus_kuva.description</f>
        <v>0</v>
      </c>
      <c r="QGE207" s="10">
        <f>varoventtiili_koestus_kuva.description</f>
        <v>0</v>
      </c>
      <c r="QGF207" s="10">
        <f>varoventtiili_koestus_kuva.description</f>
        <v>0</v>
      </c>
      <c r="QGG207" s="10">
        <f>varoventtiili_koestus_kuva.description</f>
        <v>0</v>
      </c>
      <c r="QGH207" s="10">
        <f>varoventtiili_koestus_kuva.description</f>
        <v>0</v>
      </c>
      <c r="QGI207" s="10">
        <f>varoventtiili_koestus_kuva.description</f>
        <v>0</v>
      </c>
      <c r="QGJ207" s="10">
        <f>varoventtiili_koestus_kuva.description</f>
        <v>0</v>
      </c>
      <c r="QGK207" s="10">
        <f>varoventtiili_koestus_kuva.description</f>
        <v>0</v>
      </c>
      <c r="QGL207" s="10">
        <f>varoventtiili_koestus_kuva.description</f>
        <v>0</v>
      </c>
      <c r="QGM207" s="10">
        <f>varoventtiili_koestus_kuva.description</f>
        <v>0</v>
      </c>
      <c r="QGN207" s="10">
        <f>varoventtiili_koestus_kuva.description</f>
        <v>0</v>
      </c>
      <c r="QGO207" s="10">
        <f>varoventtiili_koestus_kuva.description</f>
        <v>0</v>
      </c>
      <c r="QGP207" s="10">
        <f>varoventtiili_koestus_kuva.description</f>
        <v>0</v>
      </c>
      <c r="QGQ207" s="10">
        <f>varoventtiili_koestus_kuva.description</f>
        <v>0</v>
      </c>
      <c r="QGR207" s="10">
        <f>varoventtiili_koestus_kuva.description</f>
        <v>0</v>
      </c>
      <c r="QGS207" s="10">
        <f>varoventtiili_koestus_kuva.description</f>
        <v>0</v>
      </c>
      <c r="QGT207" s="10">
        <f>varoventtiili_koestus_kuva.description</f>
        <v>0</v>
      </c>
      <c r="QGU207" s="10">
        <f>varoventtiili_koestus_kuva.description</f>
        <v>0</v>
      </c>
      <c r="QGV207" s="10">
        <f>varoventtiili_koestus_kuva.description</f>
        <v>0</v>
      </c>
      <c r="QGW207" s="10">
        <f>varoventtiili_koestus_kuva.description</f>
        <v>0</v>
      </c>
      <c r="QGX207" s="10">
        <f>varoventtiili_koestus_kuva.description</f>
        <v>0</v>
      </c>
      <c r="QGY207" s="10">
        <f>varoventtiili_koestus_kuva.description</f>
        <v>0</v>
      </c>
      <c r="QGZ207" s="10">
        <f>varoventtiili_koestus_kuva.description</f>
        <v>0</v>
      </c>
      <c r="QHA207" s="10">
        <f>varoventtiili_koestus_kuva.description</f>
        <v>0</v>
      </c>
      <c r="QHB207" s="10">
        <f>varoventtiili_koestus_kuva.description</f>
        <v>0</v>
      </c>
      <c r="QHC207" s="10">
        <f>varoventtiili_koestus_kuva.description</f>
        <v>0</v>
      </c>
      <c r="QHD207" s="10">
        <f>varoventtiili_koestus_kuva.description</f>
        <v>0</v>
      </c>
      <c r="QHE207" s="10">
        <f>varoventtiili_koestus_kuva.description</f>
        <v>0</v>
      </c>
      <c r="QHF207" s="10">
        <f>varoventtiili_koestus_kuva.description</f>
        <v>0</v>
      </c>
      <c r="QHG207" s="10">
        <f>varoventtiili_koestus_kuva.description</f>
        <v>0</v>
      </c>
      <c r="QHH207" s="10">
        <f>varoventtiili_koestus_kuva.description</f>
        <v>0</v>
      </c>
      <c r="QHI207" s="10">
        <f>varoventtiili_koestus_kuva.description</f>
        <v>0</v>
      </c>
      <c r="QHJ207" s="10">
        <f>varoventtiili_koestus_kuva.description</f>
        <v>0</v>
      </c>
      <c r="QHK207" s="10">
        <f>varoventtiili_koestus_kuva.description</f>
        <v>0</v>
      </c>
      <c r="QHL207" s="10">
        <f>varoventtiili_koestus_kuva.description</f>
        <v>0</v>
      </c>
      <c r="QHM207" s="10">
        <f>varoventtiili_koestus_kuva.description</f>
        <v>0</v>
      </c>
      <c r="QHN207" s="10">
        <f>varoventtiili_koestus_kuva.description</f>
        <v>0</v>
      </c>
      <c r="QHO207" s="10">
        <f>varoventtiili_koestus_kuva.description</f>
        <v>0</v>
      </c>
      <c r="QHP207" s="10">
        <f>varoventtiili_koestus_kuva.description</f>
        <v>0</v>
      </c>
      <c r="QHQ207" s="10">
        <f>varoventtiili_koestus_kuva.description</f>
        <v>0</v>
      </c>
      <c r="QHR207" s="10">
        <f>varoventtiili_koestus_kuva.description</f>
        <v>0</v>
      </c>
      <c r="QHS207" s="10">
        <f>varoventtiili_koestus_kuva.description</f>
        <v>0</v>
      </c>
      <c r="QHT207" s="10">
        <f>varoventtiili_koestus_kuva.description</f>
        <v>0</v>
      </c>
      <c r="QHU207" s="10">
        <f>varoventtiili_koestus_kuva.description</f>
        <v>0</v>
      </c>
      <c r="QHV207" s="10">
        <f>varoventtiili_koestus_kuva.description</f>
        <v>0</v>
      </c>
      <c r="QHW207" s="10">
        <f>varoventtiili_koestus_kuva.description</f>
        <v>0</v>
      </c>
      <c r="QHX207" s="10">
        <f>varoventtiili_koestus_kuva.description</f>
        <v>0</v>
      </c>
      <c r="QHY207" s="10">
        <f>varoventtiili_koestus_kuva.description</f>
        <v>0</v>
      </c>
      <c r="QHZ207" s="10">
        <f>varoventtiili_koestus_kuva.description</f>
        <v>0</v>
      </c>
      <c r="QIA207" s="10">
        <f>varoventtiili_koestus_kuva.description</f>
        <v>0</v>
      </c>
      <c r="QIB207" s="10">
        <f>varoventtiili_koestus_kuva.description</f>
        <v>0</v>
      </c>
      <c r="QIC207" s="10">
        <f>varoventtiili_koestus_kuva.description</f>
        <v>0</v>
      </c>
      <c r="QID207" s="10">
        <f>varoventtiili_koestus_kuva.description</f>
        <v>0</v>
      </c>
      <c r="QIE207" s="10">
        <f>varoventtiili_koestus_kuva.description</f>
        <v>0</v>
      </c>
      <c r="QIF207" s="10">
        <f>varoventtiili_koestus_kuva.description</f>
        <v>0</v>
      </c>
      <c r="QIG207" s="10">
        <f>varoventtiili_koestus_kuva.description</f>
        <v>0</v>
      </c>
      <c r="QIH207" s="10">
        <f>varoventtiili_koestus_kuva.description</f>
        <v>0</v>
      </c>
      <c r="QII207" s="10">
        <f>varoventtiili_koestus_kuva.description</f>
        <v>0</v>
      </c>
      <c r="QIJ207" s="10">
        <f>varoventtiili_koestus_kuva.description</f>
        <v>0</v>
      </c>
      <c r="QIK207" s="10">
        <f>varoventtiili_koestus_kuva.description</f>
        <v>0</v>
      </c>
      <c r="QIL207" s="10">
        <f>varoventtiili_koestus_kuva.description</f>
        <v>0</v>
      </c>
      <c r="QIM207" s="10">
        <f>varoventtiili_koestus_kuva.description</f>
        <v>0</v>
      </c>
      <c r="QIN207" s="10">
        <f>varoventtiili_koestus_kuva.description</f>
        <v>0</v>
      </c>
      <c r="QIO207" s="10">
        <f>varoventtiili_koestus_kuva.description</f>
        <v>0</v>
      </c>
      <c r="QIP207" s="10">
        <f>varoventtiili_koestus_kuva.description</f>
        <v>0</v>
      </c>
      <c r="QIQ207" s="10">
        <f>varoventtiili_koestus_kuva.description</f>
        <v>0</v>
      </c>
      <c r="QIR207" s="10">
        <f>varoventtiili_koestus_kuva.description</f>
        <v>0</v>
      </c>
      <c r="QIS207" s="10">
        <f>varoventtiili_koestus_kuva.description</f>
        <v>0</v>
      </c>
      <c r="QIT207" s="10">
        <f>varoventtiili_koestus_kuva.description</f>
        <v>0</v>
      </c>
      <c r="QIU207" s="10">
        <f>varoventtiili_koestus_kuva.description</f>
        <v>0</v>
      </c>
      <c r="QIV207" s="10">
        <f>varoventtiili_koestus_kuva.description</f>
        <v>0</v>
      </c>
      <c r="QIW207" s="10">
        <f>varoventtiili_koestus_kuva.description</f>
        <v>0</v>
      </c>
      <c r="QIX207" s="10">
        <f>varoventtiili_koestus_kuva.description</f>
        <v>0</v>
      </c>
      <c r="QIY207" s="10">
        <f>varoventtiili_koestus_kuva.description</f>
        <v>0</v>
      </c>
      <c r="QIZ207" s="10">
        <f>varoventtiili_koestus_kuva.description</f>
        <v>0</v>
      </c>
      <c r="QJA207" s="10">
        <f>varoventtiili_koestus_kuva.description</f>
        <v>0</v>
      </c>
      <c r="QJB207" s="10">
        <f>varoventtiili_koestus_kuva.description</f>
        <v>0</v>
      </c>
      <c r="QJC207" s="10">
        <f>varoventtiili_koestus_kuva.description</f>
        <v>0</v>
      </c>
      <c r="QJD207" s="10">
        <f>varoventtiili_koestus_kuva.description</f>
        <v>0</v>
      </c>
      <c r="QJE207" s="10">
        <f>varoventtiili_koestus_kuva.description</f>
        <v>0</v>
      </c>
      <c r="QJF207" s="10">
        <f>varoventtiili_koestus_kuva.description</f>
        <v>0</v>
      </c>
      <c r="QJG207" s="10">
        <f>varoventtiili_koestus_kuva.description</f>
        <v>0</v>
      </c>
      <c r="QJH207" s="10">
        <f>varoventtiili_koestus_kuva.description</f>
        <v>0</v>
      </c>
      <c r="QJI207" s="10">
        <f>varoventtiili_koestus_kuva.description</f>
        <v>0</v>
      </c>
      <c r="QJJ207" s="10">
        <f>varoventtiili_koestus_kuva.description</f>
        <v>0</v>
      </c>
      <c r="QJK207" s="10">
        <f>varoventtiili_koestus_kuva.description</f>
        <v>0</v>
      </c>
      <c r="QJL207" s="10">
        <f>varoventtiili_koestus_kuva.description</f>
        <v>0</v>
      </c>
      <c r="QJM207" s="10">
        <f>varoventtiili_koestus_kuva.description</f>
        <v>0</v>
      </c>
      <c r="QJN207" s="10">
        <f>varoventtiili_koestus_kuva.description</f>
        <v>0</v>
      </c>
      <c r="QJO207" s="10">
        <f>varoventtiili_koestus_kuva.description</f>
        <v>0</v>
      </c>
      <c r="QJP207" s="10">
        <f>varoventtiili_koestus_kuva.description</f>
        <v>0</v>
      </c>
      <c r="QJQ207" s="10">
        <f>varoventtiili_koestus_kuva.description</f>
        <v>0</v>
      </c>
      <c r="QJR207" s="10">
        <f>varoventtiili_koestus_kuva.description</f>
        <v>0</v>
      </c>
      <c r="QJS207" s="10">
        <f>varoventtiili_koestus_kuva.description</f>
        <v>0</v>
      </c>
      <c r="QJT207" s="10">
        <f>varoventtiili_koestus_kuva.description</f>
        <v>0</v>
      </c>
      <c r="QJU207" s="10">
        <f>varoventtiili_koestus_kuva.description</f>
        <v>0</v>
      </c>
      <c r="QJV207" s="10">
        <f>varoventtiili_koestus_kuva.description</f>
        <v>0</v>
      </c>
      <c r="QJW207" s="10">
        <f>varoventtiili_koestus_kuva.description</f>
        <v>0</v>
      </c>
      <c r="QJX207" s="10">
        <f>varoventtiili_koestus_kuva.description</f>
        <v>0</v>
      </c>
      <c r="QJY207" s="10">
        <f>varoventtiili_koestus_kuva.description</f>
        <v>0</v>
      </c>
      <c r="QJZ207" s="10">
        <f>varoventtiili_koestus_kuva.description</f>
        <v>0</v>
      </c>
      <c r="QKA207" s="10">
        <f>varoventtiili_koestus_kuva.description</f>
        <v>0</v>
      </c>
      <c r="QKB207" s="10">
        <f>varoventtiili_koestus_kuva.description</f>
        <v>0</v>
      </c>
      <c r="QKC207" s="10">
        <f>varoventtiili_koestus_kuva.description</f>
        <v>0</v>
      </c>
      <c r="QKD207" s="10">
        <f>varoventtiili_koestus_kuva.description</f>
        <v>0</v>
      </c>
      <c r="QKE207" s="10">
        <f>varoventtiili_koestus_kuva.description</f>
        <v>0</v>
      </c>
      <c r="QKF207" s="10">
        <f>varoventtiili_koestus_kuva.description</f>
        <v>0</v>
      </c>
      <c r="QKG207" s="10">
        <f>varoventtiili_koestus_kuva.description</f>
        <v>0</v>
      </c>
      <c r="QKH207" s="10">
        <f>varoventtiili_koestus_kuva.description</f>
        <v>0</v>
      </c>
      <c r="QKI207" s="10">
        <f>varoventtiili_koestus_kuva.description</f>
        <v>0</v>
      </c>
      <c r="QKJ207" s="10">
        <f>varoventtiili_koestus_kuva.description</f>
        <v>0</v>
      </c>
      <c r="QKK207" s="10">
        <f>varoventtiili_koestus_kuva.description</f>
        <v>0</v>
      </c>
      <c r="QKL207" s="10">
        <f>varoventtiili_koestus_kuva.description</f>
        <v>0</v>
      </c>
      <c r="QKM207" s="10">
        <f>varoventtiili_koestus_kuva.description</f>
        <v>0</v>
      </c>
      <c r="QKN207" s="10">
        <f>varoventtiili_koestus_kuva.description</f>
        <v>0</v>
      </c>
      <c r="QKO207" s="10">
        <f>varoventtiili_koestus_kuva.description</f>
        <v>0</v>
      </c>
      <c r="QKP207" s="10">
        <f>varoventtiili_koestus_kuva.description</f>
        <v>0</v>
      </c>
      <c r="QKQ207" s="10">
        <f>varoventtiili_koestus_kuva.description</f>
        <v>0</v>
      </c>
      <c r="QKR207" s="10">
        <f>varoventtiili_koestus_kuva.description</f>
        <v>0</v>
      </c>
      <c r="QKS207" s="10">
        <f>varoventtiili_koestus_kuva.description</f>
        <v>0</v>
      </c>
      <c r="QKT207" s="10">
        <f>varoventtiili_koestus_kuva.description</f>
        <v>0</v>
      </c>
      <c r="QKU207" s="10">
        <f>varoventtiili_koestus_kuva.description</f>
        <v>0</v>
      </c>
      <c r="QKV207" s="10">
        <f>varoventtiili_koestus_kuva.description</f>
        <v>0</v>
      </c>
      <c r="QKW207" s="10">
        <f>varoventtiili_koestus_kuva.description</f>
        <v>0</v>
      </c>
      <c r="QKX207" s="10">
        <f>varoventtiili_koestus_kuva.description</f>
        <v>0</v>
      </c>
      <c r="QKY207" s="10">
        <f>varoventtiili_koestus_kuva.description</f>
        <v>0</v>
      </c>
      <c r="QKZ207" s="10">
        <f>varoventtiili_koestus_kuva.description</f>
        <v>0</v>
      </c>
      <c r="QLA207" s="10">
        <f>varoventtiili_koestus_kuva.description</f>
        <v>0</v>
      </c>
      <c r="QLB207" s="10">
        <f>varoventtiili_koestus_kuva.description</f>
        <v>0</v>
      </c>
      <c r="QLC207" s="10">
        <f>varoventtiili_koestus_kuva.description</f>
        <v>0</v>
      </c>
      <c r="QLD207" s="10">
        <f>varoventtiili_koestus_kuva.description</f>
        <v>0</v>
      </c>
      <c r="QLE207" s="10">
        <f>varoventtiili_koestus_kuva.description</f>
        <v>0</v>
      </c>
      <c r="QLF207" s="10">
        <f>varoventtiili_koestus_kuva.description</f>
        <v>0</v>
      </c>
      <c r="QLG207" s="10">
        <f>varoventtiili_koestus_kuva.description</f>
        <v>0</v>
      </c>
      <c r="QLH207" s="10">
        <f>varoventtiili_koestus_kuva.description</f>
        <v>0</v>
      </c>
      <c r="QLI207" s="10">
        <f>varoventtiili_koestus_kuva.description</f>
        <v>0</v>
      </c>
      <c r="QLJ207" s="10">
        <f>varoventtiili_koestus_kuva.description</f>
        <v>0</v>
      </c>
      <c r="QLK207" s="10">
        <f>varoventtiili_koestus_kuva.description</f>
        <v>0</v>
      </c>
      <c r="QLL207" s="10">
        <f>varoventtiili_koestus_kuva.description</f>
        <v>0</v>
      </c>
      <c r="QLM207" s="10">
        <f>varoventtiili_koestus_kuva.description</f>
        <v>0</v>
      </c>
      <c r="QLN207" s="10">
        <f>varoventtiili_koestus_kuva.description</f>
        <v>0</v>
      </c>
      <c r="QLO207" s="10">
        <f>varoventtiili_koestus_kuva.description</f>
        <v>0</v>
      </c>
      <c r="QLP207" s="10">
        <f>varoventtiili_koestus_kuva.description</f>
        <v>0</v>
      </c>
      <c r="QLQ207" s="10">
        <f>varoventtiili_koestus_kuva.description</f>
        <v>0</v>
      </c>
      <c r="QLR207" s="10">
        <f>varoventtiili_koestus_kuva.description</f>
        <v>0</v>
      </c>
      <c r="QLS207" s="10">
        <f>varoventtiili_koestus_kuva.description</f>
        <v>0</v>
      </c>
      <c r="QLT207" s="10">
        <f>varoventtiili_koestus_kuva.description</f>
        <v>0</v>
      </c>
      <c r="QLU207" s="10">
        <f>varoventtiili_koestus_kuva.description</f>
        <v>0</v>
      </c>
      <c r="QLV207" s="10">
        <f>varoventtiili_koestus_kuva.description</f>
        <v>0</v>
      </c>
      <c r="QLW207" s="10">
        <f>varoventtiili_koestus_kuva.description</f>
        <v>0</v>
      </c>
      <c r="QLX207" s="10">
        <f>varoventtiili_koestus_kuva.description</f>
        <v>0</v>
      </c>
      <c r="QLY207" s="10">
        <f>varoventtiili_koestus_kuva.description</f>
        <v>0</v>
      </c>
      <c r="QLZ207" s="10">
        <f>varoventtiili_koestus_kuva.description</f>
        <v>0</v>
      </c>
      <c r="QMA207" s="10">
        <f>varoventtiili_koestus_kuva.description</f>
        <v>0</v>
      </c>
      <c r="QMB207" s="10">
        <f>varoventtiili_koestus_kuva.description</f>
        <v>0</v>
      </c>
      <c r="QMC207" s="10">
        <f>varoventtiili_koestus_kuva.description</f>
        <v>0</v>
      </c>
      <c r="QMD207" s="10">
        <f>varoventtiili_koestus_kuva.description</f>
        <v>0</v>
      </c>
      <c r="QME207" s="10">
        <f>varoventtiili_koestus_kuva.description</f>
        <v>0</v>
      </c>
      <c r="QMF207" s="10">
        <f>varoventtiili_koestus_kuva.description</f>
        <v>0</v>
      </c>
      <c r="QMG207" s="10">
        <f>varoventtiili_koestus_kuva.description</f>
        <v>0</v>
      </c>
      <c r="QMH207" s="10">
        <f>varoventtiili_koestus_kuva.description</f>
        <v>0</v>
      </c>
      <c r="QMI207" s="10">
        <f>varoventtiili_koestus_kuva.description</f>
        <v>0</v>
      </c>
      <c r="QMJ207" s="10">
        <f>varoventtiili_koestus_kuva.description</f>
        <v>0</v>
      </c>
      <c r="QMK207" s="10">
        <f>varoventtiili_koestus_kuva.description</f>
        <v>0</v>
      </c>
      <c r="QML207" s="10">
        <f>varoventtiili_koestus_kuva.description</f>
        <v>0</v>
      </c>
      <c r="QMM207" s="10">
        <f>varoventtiili_koestus_kuva.description</f>
        <v>0</v>
      </c>
      <c r="QMN207" s="10">
        <f>varoventtiili_koestus_kuva.description</f>
        <v>0</v>
      </c>
      <c r="QMO207" s="10">
        <f>varoventtiili_koestus_kuva.description</f>
        <v>0</v>
      </c>
      <c r="QMP207" s="10">
        <f>varoventtiili_koestus_kuva.description</f>
        <v>0</v>
      </c>
      <c r="QMQ207" s="10">
        <f>varoventtiili_koestus_kuva.description</f>
        <v>0</v>
      </c>
      <c r="QMR207" s="10">
        <f>varoventtiili_koestus_kuva.description</f>
        <v>0</v>
      </c>
      <c r="QMS207" s="10">
        <f>varoventtiili_koestus_kuva.description</f>
        <v>0</v>
      </c>
      <c r="QMT207" s="10">
        <f>varoventtiili_koestus_kuva.description</f>
        <v>0</v>
      </c>
      <c r="QMU207" s="10">
        <f>varoventtiili_koestus_kuva.description</f>
        <v>0</v>
      </c>
      <c r="QMV207" s="10">
        <f>varoventtiili_koestus_kuva.description</f>
        <v>0</v>
      </c>
      <c r="QMW207" s="10">
        <f>varoventtiili_koestus_kuva.description</f>
        <v>0</v>
      </c>
      <c r="QMX207" s="10">
        <f>varoventtiili_koestus_kuva.description</f>
        <v>0</v>
      </c>
      <c r="QMY207" s="10">
        <f>varoventtiili_koestus_kuva.description</f>
        <v>0</v>
      </c>
      <c r="QMZ207" s="10">
        <f>varoventtiili_koestus_kuva.description</f>
        <v>0</v>
      </c>
      <c r="QNA207" s="10">
        <f>varoventtiili_koestus_kuva.description</f>
        <v>0</v>
      </c>
      <c r="QNB207" s="10">
        <f>varoventtiili_koestus_kuva.description</f>
        <v>0</v>
      </c>
      <c r="QNC207" s="10">
        <f>varoventtiili_koestus_kuva.description</f>
        <v>0</v>
      </c>
      <c r="QND207" s="10">
        <f>varoventtiili_koestus_kuva.description</f>
        <v>0</v>
      </c>
      <c r="QNE207" s="10">
        <f>varoventtiili_koestus_kuva.description</f>
        <v>0</v>
      </c>
      <c r="QNF207" s="10">
        <f>varoventtiili_koestus_kuva.description</f>
        <v>0</v>
      </c>
      <c r="QNG207" s="10">
        <f>varoventtiili_koestus_kuva.description</f>
        <v>0</v>
      </c>
      <c r="QNH207" s="10">
        <f>varoventtiili_koestus_kuva.description</f>
        <v>0</v>
      </c>
      <c r="QNI207" s="10">
        <f>varoventtiili_koestus_kuva.description</f>
        <v>0</v>
      </c>
      <c r="QNJ207" s="10">
        <f>varoventtiili_koestus_kuva.description</f>
        <v>0</v>
      </c>
      <c r="QNK207" s="10">
        <f>varoventtiili_koestus_kuva.description</f>
        <v>0</v>
      </c>
      <c r="QNL207" s="10">
        <f>varoventtiili_koestus_kuva.description</f>
        <v>0</v>
      </c>
      <c r="QNM207" s="10">
        <f>varoventtiili_koestus_kuva.description</f>
        <v>0</v>
      </c>
      <c r="QNN207" s="10">
        <f>varoventtiili_koestus_kuva.description</f>
        <v>0</v>
      </c>
      <c r="QNO207" s="10">
        <f>varoventtiili_koestus_kuva.description</f>
        <v>0</v>
      </c>
      <c r="QNP207" s="10">
        <f>varoventtiili_koestus_kuva.description</f>
        <v>0</v>
      </c>
      <c r="QNQ207" s="10">
        <f>varoventtiili_koestus_kuva.description</f>
        <v>0</v>
      </c>
      <c r="QNR207" s="10">
        <f>varoventtiili_koestus_kuva.description</f>
        <v>0</v>
      </c>
      <c r="QNS207" s="10">
        <f>varoventtiili_koestus_kuva.description</f>
        <v>0</v>
      </c>
      <c r="QNT207" s="10">
        <f>varoventtiili_koestus_kuva.description</f>
        <v>0</v>
      </c>
      <c r="QNU207" s="10">
        <f>varoventtiili_koestus_kuva.description</f>
        <v>0</v>
      </c>
      <c r="QNV207" s="10">
        <f>varoventtiili_koestus_kuva.description</f>
        <v>0</v>
      </c>
      <c r="QNW207" s="10">
        <f>varoventtiili_koestus_kuva.description</f>
        <v>0</v>
      </c>
      <c r="QNX207" s="10">
        <f>varoventtiili_koestus_kuva.description</f>
        <v>0</v>
      </c>
      <c r="QNY207" s="10">
        <f>varoventtiili_koestus_kuva.description</f>
        <v>0</v>
      </c>
      <c r="QNZ207" s="10">
        <f>varoventtiili_koestus_kuva.description</f>
        <v>0</v>
      </c>
      <c r="QOA207" s="10">
        <f>varoventtiili_koestus_kuva.description</f>
        <v>0</v>
      </c>
      <c r="QOB207" s="10">
        <f>varoventtiili_koestus_kuva.description</f>
        <v>0</v>
      </c>
      <c r="QOC207" s="10">
        <f>varoventtiili_koestus_kuva.description</f>
        <v>0</v>
      </c>
      <c r="QOD207" s="10">
        <f>varoventtiili_koestus_kuva.description</f>
        <v>0</v>
      </c>
      <c r="QOE207" s="10">
        <f>varoventtiili_koestus_kuva.description</f>
        <v>0</v>
      </c>
      <c r="QOF207" s="10">
        <f>varoventtiili_koestus_kuva.description</f>
        <v>0</v>
      </c>
      <c r="QOG207" s="10">
        <f>varoventtiili_koestus_kuva.description</f>
        <v>0</v>
      </c>
      <c r="QOH207" s="10">
        <f>varoventtiili_koestus_kuva.description</f>
        <v>0</v>
      </c>
      <c r="QOI207" s="10">
        <f>varoventtiili_koestus_kuva.description</f>
        <v>0</v>
      </c>
      <c r="QOJ207" s="10">
        <f>varoventtiili_koestus_kuva.description</f>
        <v>0</v>
      </c>
      <c r="QOK207" s="10">
        <f>varoventtiili_koestus_kuva.description</f>
        <v>0</v>
      </c>
      <c r="QOL207" s="10">
        <f>varoventtiili_koestus_kuva.description</f>
        <v>0</v>
      </c>
      <c r="QOM207" s="10">
        <f>varoventtiili_koestus_kuva.description</f>
        <v>0</v>
      </c>
      <c r="QON207" s="10">
        <f>varoventtiili_koestus_kuva.description</f>
        <v>0</v>
      </c>
      <c r="QOO207" s="10">
        <f>varoventtiili_koestus_kuva.description</f>
        <v>0</v>
      </c>
      <c r="QOP207" s="10">
        <f>varoventtiili_koestus_kuva.description</f>
        <v>0</v>
      </c>
      <c r="QOQ207" s="10">
        <f>varoventtiili_koestus_kuva.description</f>
        <v>0</v>
      </c>
      <c r="QOR207" s="10">
        <f>varoventtiili_koestus_kuva.description</f>
        <v>0</v>
      </c>
      <c r="QOS207" s="10">
        <f>varoventtiili_koestus_kuva.description</f>
        <v>0</v>
      </c>
      <c r="QOT207" s="10">
        <f>varoventtiili_koestus_kuva.description</f>
        <v>0</v>
      </c>
      <c r="QOU207" s="10">
        <f>varoventtiili_koestus_kuva.description</f>
        <v>0</v>
      </c>
      <c r="QOV207" s="10">
        <f>varoventtiili_koestus_kuva.description</f>
        <v>0</v>
      </c>
      <c r="QOW207" s="10">
        <f>varoventtiili_koestus_kuva.description</f>
        <v>0</v>
      </c>
      <c r="QOX207" s="10">
        <f>varoventtiili_koestus_kuva.description</f>
        <v>0</v>
      </c>
      <c r="QOY207" s="10">
        <f>varoventtiili_koestus_kuva.description</f>
        <v>0</v>
      </c>
      <c r="QOZ207" s="10">
        <f>varoventtiili_koestus_kuva.description</f>
        <v>0</v>
      </c>
      <c r="QPA207" s="10">
        <f>varoventtiili_koestus_kuva.description</f>
        <v>0</v>
      </c>
      <c r="QPB207" s="10">
        <f>varoventtiili_koestus_kuva.description</f>
        <v>0</v>
      </c>
      <c r="QPC207" s="10">
        <f>varoventtiili_koestus_kuva.description</f>
        <v>0</v>
      </c>
      <c r="QPD207" s="10">
        <f>varoventtiili_koestus_kuva.description</f>
        <v>0</v>
      </c>
      <c r="QPE207" s="10">
        <f>varoventtiili_koestus_kuva.description</f>
        <v>0</v>
      </c>
      <c r="QPF207" s="10">
        <f>varoventtiili_koestus_kuva.description</f>
        <v>0</v>
      </c>
      <c r="QPG207" s="10">
        <f>varoventtiili_koestus_kuva.description</f>
        <v>0</v>
      </c>
      <c r="QPH207" s="10">
        <f>varoventtiili_koestus_kuva.description</f>
        <v>0</v>
      </c>
      <c r="QPI207" s="10">
        <f>varoventtiili_koestus_kuva.description</f>
        <v>0</v>
      </c>
      <c r="QPJ207" s="10">
        <f>varoventtiili_koestus_kuva.description</f>
        <v>0</v>
      </c>
      <c r="QPK207" s="10">
        <f>varoventtiili_koestus_kuva.description</f>
        <v>0</v>
      </c>
      <c r="QPL207" s="10">
        <f>varoventtiili_koestus_kuva.description</f>
        <v>0</v>
      </c>
      <c r="QPM207" s="10">
        <f>varoventtiili_koestus_kuva.description</f>
        <v>0</v>
      </c>
      <c r="QPN207" s="10">
        <f>varoventtiili_koestus_kuva.description</f>
        <v>0</v>
      </c>
      <c r="QPO207" s="10">
        <f>varoventtiili_koestus_kuva.description</f>
        <v>0</v>
      </c>
      <c r="QPP207" s="10">
        <f>varoventtiili_koestus_kuva.description</f>
        <v>0</v>
      </c>
      <c r="QPQ207" s="10">
        <f>varoventtiili_koestus_kuva.description</f>
        <v>0</v>
      </c>
      <c r="QPR207" s="10">
        <f>varoventtiili_koestus_kuva.description</f>
        <v>0</v>
      </c>
      <c r="QPS207" s="10">
        <f>varoventtiili_koestus_kuva.description</f>
        <v>0</v>
      </c>
      <c r="QPT207" s="10">
        <f>varoventtiili_koestus_kuva.description</f>
        <v>0</v>
      </c>
      <c r="QPU207" s="10">
        <f>varoventtiili_koestus_kuva.description</f>
        <v>0</v>
      </c>
      <c r="QPV207" s="10">
        <f>varoventtiili_koestus_kuva.description</f>
        <v>0</v>
      </c>
      <c r="QPW207" s="10">
        <f>varoventtiili_koestus_kuva.description</f>
        <v>0</v>
      </c>
      <c r="QPX207" s="10">
        <f>varoventtiili_koestus_kuva.description</f>
        <v>0</v>
      </c>
      <c r="QPY207" s="10">
        <f>varoventtiili_koestus_kuva.description</f>
        <v>0</v>
      </c>
      <c r="QPZ207" s="10">
        <f>varoventtiili_koestus_kuva.description</f>
        <v>0</v>
      </c>
      <c r="QQA207" s="10">
        <f>varoventtiili_koestus_kuva.description</f>
        <v>0</v>
      </c>
      <c r="QQB207" s="10">
        <f>varoventtiili_koestus_kuva.description</f>
        <v>0</v>
      </c>
      <c r="QQC207" s="10">
        <f>varoventtiili_koestus_kuva.description</f>
        <v>0</v>
      </c>
      <c r="QQD207" s="10">
        <f>varoventtiili_koestus_kuva.description</f>
        <v>0</v>
      </c>
      <c r="QQE207" s="10">
        <f>varoventtiili_koestus_kuva.description</f>
        <v>0</v>
      </c>
      <c r="QQF207" s="10">
        <f>varoventtiili_koestus_kuva.description</f>
        <v>0</v>
      </c>
      <c r="QQG207" s="10">
        <f>varoventtiili_koestus_kuva.description</f>
        <v>0</v>
      </c>
      <c r="QQH207" s="10">
        <f>varoventtiili_koestus_kuva.description</f>
        <v>0</v>
      </c>
      <c r="QQI207" s="10">
        <f>varoventtiili_koestus_kuva.description</f>
        <v>0</v>
      </c>
      <c r="QQJ207" s="10">
        <f>varoventtiili_koestus_kuva.description</f>
        <v>0</v>
      </c>
      <c r="QQK207" s="10">
        <f>varoventtiili_koestus_kuva.description</f>
        <v>0</v>
      </c>
      <c r="QQL207" s="10">
        <f>varoventtiili_koestus_kuva.description</f>
        <v>0</v>
      </c>
      <c r="QQM207" s="10">
        <f>varoventtiili_koestus_kuva.description</f>
        <v>0</v>
      </c>
      <c r="QQN207" s="10">
        <f>varoventtiili_koestus_kuva.description</f>
        <v>0</v>
      </c>
      <c r="QQO207" s="10">
        <f>varoventtiili_koestus_kuva.description</f>
        <v>0</v>
      </c>
      <c r="QQP207" s="10">
        <f>varoventtiili_koestus_kuva.description</f>
        <v>0</v>
      </c>
      <c r="QQQ207" s="10">
        <f>varoventtiili_koestus_kuva.description</f>
        <v>0</v>
      </c>
      <c r="QQR207" s="10">
        <f>varoventtiili_koestus_kuva.description</f>
        <v>0</v>
      </c>
      <c r="QQS207" s="10">
        <f>varoventtiili_koestus_kuva.description</f>
        <v>0</v>
      </c>
      <c r="QQT207" s="10">
        <f>varoventtiili_koestus_kuva.description</f>
        <v>0</v>
      </c>
      <c r="QQU207" s="10">
        <f>varoventtiili_koestus_kuva.description</f>
        <v>0</v>
      </c>
      <c r="QQV207" s="10">
        <f>varoventtiili_koestus_kuva.description</f>
        <v>0</v>
      </c>
      <c r="QQW207" s="10">
        <f>varoventtiili_koestus_kuva.description</f>
        <v>0</v>
      </c>
      <c r="QQX207" s="10">
        <f>varoventtiili_koestus_kuva.description</f>
        <v>0</v>
      </c>
      <c r="QQY207" s="10">
        <f>varoventtiili_koestus_kuva.description</f>
        <v>0</v>
      </c>
      <c r="QQZ207" s="10">
        <f>varoventtiili_koestus_kuva.description</f>
        <v>0</v>
      </c>
      <c r="QRA207" s="10">
        <f>varoventtiili_koestus_kuva.description</f>
        <v>0</v>
      </c>
      <c r="QRB207" s="10">
        <f>varoventtiili_koestus_kuva.description</f>
        <v>0</v>
      </c>
      <c r="QRC207" s="10">
        <f>varoventtiili_koestus_kuva.description</f>
        <v>0</v>
      </c>
      <c r="QRD207" s="10">
        <f>varoventtiili_koestus_kuva.description</f>
        <v>0</v>
      </c>
      <c r="QRE207" s="10">
        <f>varoventtiili_koestus_kuva.description</f>
        <v>0</v>
      </c>
      <c r="QRF207" s="10">
        <f>varoventtiili_koestus_kuva.description</f>
        <v>0</v>
      </c>
      <c r="QRG207" s="10">
        <f>varoventtiili_koestus_kuva.description</f>
        <v>0</v>
      </c>
      <c r="QRH207" s="10">
        <f>varoventtiili_koestus_kuva.description</f>
        <v>0</v>
      </c>
      <c r="QRI207" s="10">
        <f>varoventtiili_koestus_kuva.description</f>
        <v>0</v>
      </c>
      <c r="QRJ207" s="10">
        <f>varoventtiili_koestus_kuva.description</f>
        <v>0</v>
      </c>
      <c r="QRK207" s="10">
        <f>varoventtiili_koestus_kuva.description</f>
        <v>0</v>
      </c>
      <c r="QRL207" s="10">
        <f>varoventtiili_koestus_kuva.description</f>
        <v>0</v>
      </c>
      <c r="QRM207" s="10">
        <f>varoventtiili_koestus_kuva.description</f>
        <v>0</v>
      </c>
      <c r="QRN207" s="10">
        <f>varoventtiili_koestus_kuva.description</f>
        <v>0</v>
      </c>
      <c r="QRO207" s="10">
        <f>varoventtiili_koestus_kuva.description</f>
        <v>0</v>
      </c>
      <c r="QRP207" s="10">
        <f>varoventtiili_koestus_kuva.description</f>
        <v>0</v>
      </c>
      <c r="QRQ207" s="10">
        <f>varoventtiili_koestus_kuva.description</f>
        <v>0</v>
      </c>
      <c r="QRR207" s="10">
        <f>varoventtiili_koestus_kuva.description</f>
        <v>0</v>
      </c>
      <c r="QRS207" s="10">
        <f>varoventtiili_koestus_kuva.description</f>
        <v>0</v>
      </c>
      <c r="QRT207" s="10">
        <f>varoventtiili_koestus_kuva.description</f>
        <v>0</v>
      </c>
      <c r="QRU207" s="10">
        <f>varoventtiili_koestus_kuva.description</f>
        <v>0</v>
      </c>
      <c r="QRV207" s="10">
        <f>varoventtiili_koestus_kuva.description</f>
        <v>0</v>
      </c>
      <c r="QRW207" s="10">
        <f>varoventtiili_koestus_kuva.description</f>
        <v>0</v>
      </c>
      <c r="QRX207" s="10">
        <f>varoventtiili_koestus_kuva.description</f>
        <v>0</v>
      </c>
      <c r="QRY207" s="10">
        <f>varoventtiili_koestus_kuva.description</f>
        <v>0</v>
      </c>
      <c r="QRZ207" s="10">
        <f>varoventtiili_koestus_kuva.description</f>
        <v>0</v>
      </c>
      <c r="QSA207" s="10">
        <f>varoventtiili_koestus_kuva.description</f>
        <v>0</v>
      </c>
      <c r="QSB207" s="10">
        <f>varoventtiili_koestus_kuva.description</f>
        <v>0</v>
      </c>
      <c r="QSC207" s="10">
        <f>varoventtiili_koestus_kuva.description</f>
        <v>0</v>
      </c>
      <c r="QSD207" s="10">
        <f>varoventtiili_koestus_kuva.description</f>
        <v>0</v>
      </c>
      <c r="QSE207" s="10">
        <f>varoventtiili_koestus_kuva.description</f>
        <v>0</v>
      </c>
      <c r="QSF207" s="10">
        <f>varoventtiili_koestus_kuva.description</f>
        <v>0</v>
      </c>
      <c r="QSG207" s="10">
        <f>varoventtiili_koestus_kuva.description</f>
        <v>0</v>
      </c>
      <c r="QSH207" s="10">
        <f>varoventtiili_koestus_kuva.description</f>
        <v>0</v>
      </c>
      <c r="QSI207" s="10">
        <f>varoventtiili_koestus_kuva.description</f>
        <v>0</v>
      </c>
      <c r="QSJ207" s="10">
        <f>varoventtiili_koestus_kuva.description</f>
        <v>0</v>
      </c>
      <c r="QSK207" s="10">
        <f>varoventtiili_koestus_kuva.description</f>
        <v>0</v>
      </c>
      <c r="QSL207" s="10">
        <f>varoventtiili_koestus_kuva.description</f>
        <v>0</v>
      </c>
      <c r="QSM207" s="10">
        <f>varoventtiili_koestus_kuva.description</f>
        <v>0</v>
      </c>
      <c r="QSN207" s="10">
        <f>varoventtiili_koestus_kuva.description</f>
        <v>0</v>
      </c>
      <c r="QSO207" s="10">
        <f>varoventtiili_koestus_kuva.description</f>
        <v>0</v>
      </c>
      <c r="QSP207" s="10">
        <f>varoventtiili_koestus_kuva.description</f>
        <v>0</v>
      </c>
      <c r="QSQ207" s="10">
        <f>varoventtiili_koestus_kuva.description</f>
        <v>0</v>
      </c>
      <c r="QSR207" s="10">
        <f>varoventtiili_koestus_kuva.description</f>
        <v>0</v>
      </c>
      <c r="QSS207" s="10">
        <f>varoventtiili_koestus_kuva.description</f>
        <v>0</v>
      </c>
      <c r="QST207" s="10">
        <f>varoventtiili_koestus_kuva.description</f>
        <v>0</v>
      </c>
      <c r="QSU207" s="10">
        <f>varoventtiili_koestus_kuva.description</f>
        <v>0</v>
      </c>
      <c r="QSV207" s="10">
        <f>varoventtiili_koestus_kuva.description</f>
        <v>0</v>
      </c>
      <c r="QSW207" s="10">
        <f>varoventtiili_koestus_kuva.description</f>
        <v>0</v>
      </c>
      <c r="QSX207" s="10">
        <f>varoventtiili_koestus_kuva.description</f>
        <v>0</v>
      </c>
      <c r="QSY207" s="10">
        <f>varoventtiili_koestus_kuva.description</f>
        <v>0</v>
      </c>
      <c r="QSZ207" s="10">
        <f>varoventtiili_koestus_kuva.description</f>
        <v>0</v>
      </c>
      <c r="QTA207" s="10">
        <f>varoventtiili_koestus_kuva.description</f>
        <v>0</v>
      </c>
      <c r="QTB207" s="10">
        <f>varoventtiili_koestus_kuva.description</f>
        <v>0</v>
      </c>
      <c r="QTC207" s="10">
        <f>varoventtiili_koestus_kuva.description</f>
        <v>0</v>
      </c>
      <c r="QTD207" s="10">
        <f>varoventtiili_koestus_kuva.description</f>
        <v>0</v>
      </c>
      <c r="QTE207" s="10">
        <f>varoventtiili_koestus_kuva.description</f>
        <v>0</v>
      </c>
      <c r="QTF207" s="10">
        <f>varoventtiili_koestus_kuva.description</f>
        <v>0</v>
      </c>
      <c r="QTG207" s="10">
        <f>varoventtiili_koestus_kuva.description</f>
        <v>0</v>
      </c>
      <c r="QTH207" s="10">
        <f>varoventtiili_koestus_kuva.description</f>
        <v>0</v>
      </c>
      <c r="QTI207" s="10">
        <f>varoventtiili_koestus_kuva.description</f>
        <v>0</v>
      </c>
      <c r="QTJ207" s="10">
        <f>varoventtiili_koestus_kuva.description</f>
        <v>0</v>
      </c>
      <c r="QTK207" s="10">
        <f>varoventtiili_koestus_kuva.description</f>
        <v>0</v>
      </c>
      <c r="QTL207" s="10">
        <f>varoventtiili_koestus_kuva.description</f>
        <v>0</v>
      </c>
      <c r="QTM207" s="10">
        <f>varoventtiili_koestus_kuva.description</f>
        <v>0</v>
      </c>
      <c r="QTN207" s="10">
        <f>varoventtiili_koestus_kuva.description</f>
        <v>0</v>
      </c>
      <c r="QTO207" s="10">
        <f>varoventtiili_koestus_kuva.description</f>
        <v>0</v>
      </c>
      <c r="QTP207" s="10">
        <f>varoventtiili_koestus_kuva.description</f>
        <v>0</v>
      </c>
      <c r="QTQ207" s="10">
        <f>varoventtiili_koestus_kuva.description</f>
        <v>0</v>
      </c>
      <c r="QTR207" s="10">
        <f>varoventtiili_koestus_kuva.description</f>
        <v>0</v>
      </c>
      <c r="QTS207" s="10">
        <f>varoventtiili_koestus_kuva.description</f>
        <v>0</v>
      </c>
      <c r="QTT207" s="10">
        <f>varoventtiili_koestus_kuva.description</f>
        <v>0</v>
      </c>
      <c r="QTU207" s="10">
        <f>varoventtiili_koestus_kuva.description</f>
        <v>0</v>
      </c>
      <c r="QTV207" s="10">
        <f>varoventtiili_koestus_kuva.description</f>
        <v>0</v>
      </c>
      <c r="QTW207" s="10">
        <f>varoventtiili_koestus_kuva.description</f>
        <v>0</v>
      </c>
      <c r="QTX207" s="10">
        <f>varoventtiili_koestus_kuva.description</f>
        <v>0</v>
      </c>
      <c r="QTY207" s="10">
        <f>varoventtiili_koestus_kuva.description</f>
        <v>0</v>
      </c>
      <c r="QTZ207" s="10">
        <f>varoventtiili_koestus_kuva.description</f>
        <v>0</v>
      </c>
      <c r="QUA207" s="10">
        <f>varoventtiili_koestus_kuva.description</f>
        <v>0</v>
      </c>
      <c r="QUB207" s="10">
        <f>varoventtiili_koestus_kuva.description</f>
        <v>0</v>
      </c>
      <c r="QUC207" s="10">
        <f>varoventtiili_koestus_kuva.description</f>
        <v>0</v>
      </c>
      <c r="QUD207" s="10">
        <f>varoventtiili_koestus_kuva.description</f>
        <v>0</v>
      </c>
      <c r="QUE207" s="10">
        <f>varoventtiili_koestus_kuva.description</f>
        <v>0</v>
      </c>
      <c r="QUF207" s="10">
        <f>varoventtiili_koestus_kuva.description</f>
        <v>0</v>
      </c>
      <c r="QUG207" s="10">
        <f>varoventtiili_koestus_kuva.description</f>
        <v>0</v>
      </c>
      <c r="QUH207" s="10">
        <f>varoventtiili_koestus_kuva.description</f>
        <v>0</v>
      </c>
      <c r="QUI207" s="10">
        <f>varoventtiili_koestus_kuva.description</f>
        <v>0</v>
      </c>
      <c r="QUJ207" s="10">
        <f>varoventtiili_koestus_kuva.description</f>
        <v>0</v>
      </c>
      <c r="QUK207" s="10">
        <f>varoventtiili_koestus_kuva.description</f>
        <v>0</v>
      </c>
      <c r="QUL207" s="10">
        <f>varoventtiili_koestus_kuva.description</f>
        <v>0</v>
      </c>
      <c r="QUM207" s="10">
        <f>varoventtiili_koestus_kuva.description</f>
        <v>0</v>
      </c>
      <c r="QUN207" s="10">
        <f>varoventtiili_koestus_kuva.description</f>
        <v>0</v>
      </c>
      <c r="QUO207" s="10">
        <f>varoventtiili_koestus_kuva.description</f>
        <v>0</v>
      </c>
      <c r="QUP207" s="10">
        <f>varoventtiili_koestus_kuva.description</f>
        <v>0</v>
      </c>
      <c r="QUQ207" s="10">
        <f>varoventtiili_koestus_kuva.description</f>
        <v>0</v>
      </c>
      <c r="QUR207" s="10">
        <f>varoventtiili_koestus_kuva.description</f>
        <v>0</v>
      </c>
      <c r="QUS207" s="10">
        <f>varoventtiili_koestus_kuva.description</f>
        <v>0</v>
      </c>
      <c r="QUT207" s="10">
        <f>varoventtiili_koestus_kuva.description</f>
        <v>0</v>
      </c>
      <c r="QUU207" s="10">
        <f>varoventtiili_koestus_kuva.description</f>
        <v>0</v>
      </c>
      <c r="QUV207" s="10">
        <f>varoventtiili_koestus_kuva.description</f>
        <v>0</v>
      </c>
      <c r="QUW207" s="10">
        <f>varoventtiili_koestus_kuva.description</f>
        <v>0</v>
      </c>
      <c r="QUX207" s="10">
        <f>varoventtiili_koestus_kuva.description</f>
        <v>0</v>
      </c>
      <c r="QUY207" s="10">
        <f>varoventtiili_koestus_kuva.description</f>
        <v>0</v>
      </c>
      <c r="QUZ207" s="10">
        <f>varoventtiili_koestus_kuva.description</f>
        <v>0</v>
      </c>
      <c r="QVA207" s="10">
        <f>varoventtiili_koestus_kuva.description</f>
        <v>0</v>
      </c>
      <c r="QVB207" s="10">
        <f>varoventtiili_koestus_kuva.description</f>
        <v>0</v>
      </c>
      <c r="QVC207" s="10">
        <f>varoventtiili_koestus_kuva.description</f>
        <v>0</v>
      </c>
      <c r="QVD207" s="10">
        <f>varoventtiili_koestus_kuva.description</f>
        <v>0</v>
      </c>
      <c r="QVE207" s="10">
        <f>varoventtiili_koestus_kuva.description</f>
        <v>0</v>
      </c>
      <c r="QVF207" s="10">
        <f>varoventtiili_koestus_kuva.description</f>
        <v>0</v>
      </c>
      <c r="QVG207" s="10">
        <f>varoventtiili_koestus_kuva.description</f>
        <v>0</v>
      </c>
      <c r="QVH207" s="10">
        <f>varoventtiili_koestus_kuva.description</f>
        <v>0</v>
      </c>
      <c r="QVI207" s="10">
        <f>varoventtiili_koestus_kuva.description</f>
        <v>0</v>
      </c>
      <c r="QVJ207" s="10">
        <f>varoventtiili_koestus_kuva.description</f>
        <v>0</v>
      </c>
      <c r="QVK207" s="10">
        <f>varoventtiili_koestus_kuva.description</f>
        <v>0</v>
      </c>
      <c r="QVL207" s="10">
        <f>varoventtiili_koestus_kuva.description</f>
        <v>0</v>
      </c>
      <c r="QVM207" s="10">
        <f>varoventtiili_koestus_kuva.description</f>
        <v>0</v>
      </c>
      <c r="QVN207" s="10">
        <f>varoventtiili_koestus_kuva.description</f>
        <v>0</v>
      </c>
      <c r="QVO207" s="10">
        <f>varoventtiili_koestus_kuva.description</f>
        <v>0</v>
      </c>
      <c r="QVP207" s="10">
        <f>varoventtiili_koestus_kuva.description</f>
        <v>0</v>
      </c>
      <c r="QVQ207" s="10">
        <f>varoventtiili_koestus_kuva.description</f>
        <v>0</v>
      </c>
      <c r="QVR207" s="10">
        <f>varoventtiili_koestus_kuva.description</f>
        <v>0</v>
      </c>
      <c r="QVS207" s="10">
        <f>varoventtiili_koestus_kuva.description</f>
        <v>0</v>
      </c>
      <c r="QVT207" s="10">
        <f>varoventtiili_koestus_kuva.description</f>
        <v>0</v>
      </c>
      <c r="QVU207" s="10">
        <f>varoventtiili_koestus_kuva.description</f>
        <v>0</v>
      </c>
      <c r="QVV207" s="10">
        <f>varoventtiili_koestus_kuva.description</f>
        <v>0</v>
      </c>
      <c r="QVW207" s="10">
        <f>varoventtiili_koestus_kuva.description</f>
        <v>0</v>
      </c>
      <c r="QVX207" s="10">
        <f>varoventtiili_koestus_kuva.description</f>
        <v>0</v>
      </c>
      <c r="QVY207" s="10">
        <f>varoventtiili_koestus_kuva.description</f>
        <v>0</v>
      </c>
      <c r="QVZ207" s="10">
        <f>varoventtiili_koestus_kuva.description</f>
        <v>0</v>
      </c>
      <c r="QWA207" s="10">
        <f>varoventtiili_koestus_kuva.description</f>
        <v>0</v>
      </c>
      <c r="QWB207" s="10">
        <f>varoventtiili_koestus_kuva.description</f>
        <v>0</v>
      </c>
      <c r="QWC207" s="10">
        <f>varoventtiili_koestus_kuva.description</f>
        <v>0</v>
      </c>
      <c r="QWD207" s="10">
        <f>varoventtiili_koestus_kuva.description</f>
        <v>0</v>
      </c>
      <c r="QWE207" s="10">
        <f>varoventtiili_koestus_kuva.description</f>
        <v>0</v>
      </c>
      <c r="QWF207" s="10">
        <f>varoventtiili_koestus_kuva.description</f>
        <v>0</v>
      </c>
      <c r="QWG207" s="10">
        <f>varoventtiili_koestus_kuva.description</f>
        <v>0</v>
      </c>
      <c r="QWH207" s="10">
        <f>varoventtiili_koestus_kuva.description</f>
        <v>0</v>
      </c>
      <c r="QWI207" s="10">
        <f>varoventtiili_koestus_kuva.description</f>
        <v>0</v>
      </c>
      <c r="QWJ207" s="10">
        <f>varoventtiili_koestus_kuva.description</f>
        <v>0</v>
      </c>
      <c r="QWK207" s="10">
        <f>varoventtiili_koestus_kuva.description</f>
        <v>0</v>
      </c>
      <c r="QWL207" s="10">
        <f>varoventtiili_koestus_kuva.description</f>
        <v>0</v>
      </c>
      <c r="QWM207" s="10">
        <f>varoventtiili_koestus_kuva.description</f>
        <v>0</v>
      </c>
      <c r="QWN207" s="10">
        <f>varoventtiili_koestus_kuva.description</f>
        <v>0</v>
      </c>
      <c r="QWO207" s="10">
        <f>varoventtiili_koestus_kuva.description</f>
        <v>0</v>
      </c>
      <c r="QWP207" s="10">
        <f>varoventtiili_koestus_kuva.description</f>
        <v>0</v>
      </c>
      <c r="QWQ207" s="10">
        <f>varoventtiili_koestus_kuva.description</f>
        <v>0</v>
      </c>
      <c r="QWR207" s="10">
        <f>varoventtiili_koestus_kuva.description</f>
        <v>0</v>
      </c>
      <c r="QWS207" s="10">
        <f>varoventtiili_koestus_kuva.description</f>
        <v>0</v>
      </c>
      <c r="QWT207" s="10">
        <f>varoventtiili_koestus_kuva.description</f>
        <v>0</v>
      </c>
      <c r="QWU207" s="10">
        <f>varoventtiili_koestus_kuva.description</f>
        <v>0</v>
      </c>
      <c r="QWV207" s="10">
        <f>varoventtiili_koestus_kuva.description</f>
        <v>0</v>
      </c>
      <c r="QWW207" s="10">
        <f>varoventtiili_koestus_kuva.description</f>
        <v>0</v>
      </c>
      <c r="QWX207" s="10">
        <f>varoventtiili_koestus_kuva.description</f>
        <v>0</v>
      </c>
      <c r="QWY207" s="10">
        <f>varoventtiili_koestus_kuva.description</f>
        <v>0</v>
      </c>
      <c r="QWZ207" s="10">
        <f>varoventtiili_koestus_kuva.description</f>
        <v>0</v>
      </c>
      <c r="QXA207" s="10">
        <f>varoventtiili_koestus_kuva.description</f>
        <v>0</v>
      </c>
      <c r="QXB207" s="10">
        <f>varoventtiili_koestus_kuva.description</f>
        <v>0</v>
      </c>
      <c r="QXC207" s="10">
        <f>varoventtiili_koestus_kuva.description</f>
        <v>0</v>
      </c>
      <c r="QXD207" s="10">
        <f>varoventtiili_koestus_kuva.description</f>
        <v>0</v>
      </c>
      <c r="QXE207" s="10">
        <f>varoventtiili_koestus_kuva.description</f>
        <v>0</v>
      </c>
      <c r="QXF207" s="10">
        <f>varoventtiili_koestus_kuva.description</f>
        <v>0</v>
      </c>
      <c r="QXG207" s="10">
        <f>varoventtiili_koestus_kuva.description</f>
        <v>0</v>
      </c>
      <c r="QXH207" s="10">
        <f>varoventtiili_koestus_kuva.description</f>
        <v>0</v>
      </c>
      <c r="QXI207" s="10">
        <f>varoventtiili_koestus_kuva.description</f>
        <v>0</v>
      </c>
      <c r="QXJ207" s="10">
        <f>varoventtiili_koestus_kuva.description</f>
        <v>0</v>
      </c>
      <c r="QXK207" s="10">
        <f>varoventtiili_koestus_kuva.description</f>
        <v>0</v>
      </c>
      <c r="QXL207" s="10">
        <f>varoventtiili_koestus_kuva.description</f>
        <v>0</v>
      </c>
      <c r="QXM207" s="10">
        <f>varoventtiili_koestus_kuva.description</f>
        <v>0</v>
      </c>
      <c r="QXN207" s="10">
        <f>varoventtiili_koestus_kuva.description</f>
        <v>0</v>
      </c>
      <c r="QXO207" s="10">
        <f>varoventtiili_koestus_kuva.description</f>
        <v>0</v>
      </c>
      <c r="QXP207" s="10">
        <f>varoventtiili_koestus_kuva.description</f>
        <v>0</v>
      </c>
      <c r="QXQ207" s="10">
        <f>varoventtiili_koestus_kuva.description</f>
        <v>0</v>
      </c>
      <c r="QXR207" s="10">
        <f>varoventtiili_koestus_kuva.description</f>
        <v>0</v>
      </c>
      <c r="QXS207" s="10">
        <f>varoventtiili_koestus_kuva.description</f>
        <v>0</v>
      </c>
      <c r="QXT207" s="10">
        <f>varoventtiili_koestus_kuva.description</f>
        <v>0</v>
      </c>
      <c r="QXU207" s="10">
        <f>varoventtiili_koestus_kuva.description</f>
        <v>0</v>
      </c>
      <c r="QXV207" s="10">
        <f>varoventtiili_koestus_kuva.description</f>
        <v>0</v>
      </c>
      <c r="QXW207" s="10">
        <f>varoventtiili_koestus_kuva.description</f>
        <v>0</v>
      </c>
      <c r="QXX207" s="10">
        <f>varoventtiili_koestus_kuva.description</f>
        <v>0</v>
      </c>
      <c r="QXY207" s="10">
        <f>varoventtiili_koestus_kuva.description</f>
        <v>0</v>
      </c>
      <c r="QXZ207" s="10">
        <f>varoventtiili_koestus_kuva.description</f>
        <v>0</v>
      </c>
      <c r="QYA207" s="10">
        <f>varoventtiili_koestus_kuva.description</f>
        <v>0</v>
      </c>
      <c r="QYB207" s="10">
        <f>varoventtiili_koestus_kuva.description</f>
        <v>0</v>
      </c>
      <c r="QYC207" s="10">
        <f>varoventtiili_koestus_kuva.description</f>
        <v>0</v>
      </c>
      <c r="QYD207" s="10">
        <f>varoventtiili_koestus_kuva.description</f>
        <v>0</v>
      </c>
      <c r="QYE207" s="10">
        <f>varoventtiili_koestus_kuva.description</f>
        <v>0</v>
      </c>
      <c r="QYF207" s="10">
        <f>varoventtiili_koestus_kuva.description</f>
        <v>0</v>
      </c>
      <c r="QYG207" s="10">
        <f>varoventtiili_koestus_kuva.description</f>
        <v>0</v>
      </c>
      <c r="QYH207" s="10">
        <f>varoventtiili_koestus_kuva.description</f>
        <v>0</v>
      </c>
      <c r="QYI207" s="10">
        <f>varoventtiili_koestus_kuva.description</f>
        <v>0</v>
      </c>
      <c r="QYJ207" s="10">
        <f>varoventtiili_koestus_kuva.description</f>
        <v>0</v>
      </c>
      <c r="QYK207" s="10">
        <f>varoventtiili_koestus_kuva.description</f>
        <v>0</v>
      </c>
      <c r="QYL207" s="10">
        <f>varoventtiili_koestus_kuva.description</f>
        <v>0</v>
      </c>
      <c r="QYM207" s="10">
        <f>varoventtiili_koestus_kuva.description</f>
        <v>0</v>
      </c>
      <c r="QYN207" s="10">
        <f>varoventtiili_koestus_kuva.description</f>
        <v>0</v>
      </c>
      <c r="QYO207" s="10">
        <f>varoventtiili_koestus_kuva.description</f>
        <v>0</v>
      </c>
      <c r="QYP207" s="10">
        <f>varoventtiili_koestus_kuva.description</f>
        <v>0</v>
      </c>
      <c r="QYQ207" s="10">
        <f>varoventtiili_koestus_kuva.description</f>
        <v>0</v>
      </c>
      <c r="QYR207" s="10">
        <f>varoventtiili_koestus_kuva.description</f>
        <v>0</v>
      </c>
      <c r="QYS207" s="10">
        <f>varoventtiili_koestus_kuva.description</f>
        <v>0</v>
      </c>
      <c r="QYT207" s="10">
        <f>varoventtiili_koestus_kuva.description</f>
        <v>0</v>
      </c>
      <c r="QYU207" s="10">
        <f>varoventtiili_koestus_kuva.description</f>
        <v>0</v>
      </c>
      <c r="QYV207" s="10">
        <f>varoventtiili_koestus_kuva.description</f>
        <v>0</v>
      </c>
      <c r="QYW207" s="10">
        <f>varoventtiili_koestus_kuva.description</f>
        <v>0</v>
      </c>
      <c r="QYX207" s="10">
        <f>varoventtiili_koestus_kuva.description</f>
        <v>0</v>
      </c>
      <c r="QYY207" s="10">
        <f>varoventtiili_koestus_kuva.description</f>
        <v>0</v>
      </c>
      <c r="QYZ207" s="10">
        <f>varoventtiili_koestus_kuva.description</f>
        <v>0</v>
      </c>
      <c r="QZA207" s="10">
        <f>varoventtiili_koestus_kuva.description</f>
        <v>0</v>
      </c>
      <c r="QZB207" s="10">
        <f>varoventtiili_koestus_kuva.description</f>
        <v>0</v>
      </c>
      <c r="QZC207" s="10">
        <f>varoventtiili_koestus_kuva.description</f>
        <v>0</v>
      </c>
      <c r="QZD207" s="10">
        <f>varoventtiili_koestus_kuva.description</f>
        <v>0</v>
      </c>
      <c r="QZE207" s="10">
        <f>varoventtiili_koestus_kuva.description</f>
        <v>0</v>
      </c>
      <c r="QZF207" s="10">
        <f>varoventtiili_koestus_kuva.description</f>
        <v>0</v>
      </c>
      <c r="QZG207" s="10">
        <f>varoventtiili_koestus_kuva.description</f>
        <v>0</v>
      </c>
      <c r="QZH207" s="10">
        <f>varoventtiili_koestus_kuva.description</f>
        <v>0</v>
      </c>
      <c r="QZI207" s="10">
        <f>varoventtiili_koestus_kuva.description</f>
        <v>0</v>
      </c>
      <c r="QZJ207" s="10">
        <f>varoventtiili_koestus_kuva.description</f>
        <v>0</v>
      </c>
      <c r="QZK207" s="10">
        <f>varoventtiili_koestus_kuva.description</f>
        <v>0</v>
      </c>
      <c r="QZL207" s="10">
        <f>varoventtiili_koestus_kuva.description</f>
        <v>0</v>
      </c>
      <c r="QZM207" s="10">
        <f>varoventtiili_koestus_kuva.description</f>
        <v>0</v>
      </c>
      <c r="QZN207" s="10">
        <f>varoventtiili_koestus_kuva.description</f>
        <v>0</v>
      </c>
      <c r="QZO207" s="10">
        <f>varoventtiili_koestus_kuva.description</f>
        <v>0</v>
      </c>
      <c r="QZP207" s="10">
        <f>varoventtiili_koestus_kuva.description</f>
        <v>0</v>
      </c>
      <c r="QZQ207" s="10">
        <f>varoventtiili_koestus_kuva.description</f>
        <v>0</v>
      </c>
      <c r="QZR207" s="10">
        <f>varoventtiili_koestus_kuva.description</f>
        <v>0</v>
      </c>
      <c r="QZS207" s="10">
        <f>varoventtiili_koestus_kuva.description</f>
        <v>0</v>
      </c>
      <c r="QZT207" s="10">
        <f>varoventtiili_koestus_kuva.description</f>
        <v>0</v>
      </c>
      <c r="QZU207" s="10">
        <f>varoventtiili_koestus_kuva.description</f>
        <v>0</v>
      </c>
      <c r="QZV207" s="10">
        <f>varoventtiili_koestus_kuva.description</f>
        <v>0</v>
      </c>
      <c r="QZW207" s="10">
        <f>varoventtiili_koestus_kuva.description</f>
        <v>0</v>
      </c>
      <c r="QZX207" s="10">
        <f>varoventtiili_koestus_kuva.description</f>
        <v>0</v>
      </c>
      <c r="QZY207" s="10">
        <f>varoventtiili_koestus_kuva.description</f>
        <v>0</v>
      </c>
      <c r="QZZ207" s="10">
        <f>varoventtiili_koestus_kuva.description</f>
        <v>0</v>
      </c>
      <c r="RAA207" s="10">
        <f>varoventtiili_koestus_kuva.description</f>
        <v>0</v>
      </c>
      <c r="RAB207" s="10">
        <f>varoventtiili_koestus_kuva.description</f>
        <v>0</v>
      </c>
      <c r="RAC207" s="10">
        <f>varoventtiili_koestus_kuva.description</f>
        <v>0</v>
      </c>
      <c r="RAD207" s="10">
        <f>varoventtiili_koestus_kuva.description</f>
        <v>0</v>
      </c>
      <c r="RAE207" s="10">
        <f>varoventtiili_koestus_kuva.description</f>
        <v>0</v>
      </c>
      <c r="RAF207" s="10">
        <f>varoventtiili_koestus_kuva.description</f>
        <v>0</v>
      </c>
      <c r="RAG207" s="10">
        <f>varoventtiili_koestus_kuva.description</f>
        <v>0</v>
      </c>
      <c r="RAH207" s="10">
        <f>varoventtiili_koestus_kuva.description</f>
        <v>0</v>
      </c>
      <c r="RAI207" s="10">
        <f>varoventtiili_koestus_kuva.description</f>
        <v>0</v>
      </c>
      <c r="RAJ207" s="10">
        <f>varoventtiili_koestus_kuva.description</f>
        <v>0</v>
      </c>
      <c r="RAK207" s="10">
        <f>varoventtiili_koestus_kuva.description</f>
        <v>0</v>
      </c>
      <c r="RAL207" s="10">
        <f>varoventtiili_koestus_kuva.description</f>
        <v>0</v>
      </c>
      <c r="RAM207" s="10">
        <f>varoventtiili_koestus_kuva.description</f>
        <v>0</v>
      </c>
      <c r="RAN207" s="10">
        <f>varoventtiili_koestus_kuva.description</f>
        <v>0</v>
      </c>
      <c r="RAO207" s="10">
        <f>varoventtiili_koestus_kuva.description</f>
        <v>0</v>
      </c>
      <c r="RAP207" s="10">
        <f>varoventtiili_koestus_kuva.description</f>
        <v>0</v>
      </c>
      <c r="RAQ207" s="10">
        <f>varoventtiili_koestus_kuva.description</f>
        <v>0</v>
      </c>
      <c r="RAR207" s="10">
        <f>varoventtiili_koestus_kuva.description</f>
        <v>0</v>
      </c>
      <c r="RAS207" s="10">
        <f>varoventtiili_koestus_kuva.description</f>
        <v>0</v>
      </c>
      <c r="RAT207" s="10">
        <f>varoventtiili_koestus_kuva.description</f>
        <v>0</v>
      </c>
      <c r="RAU207" s="10">
        <f>varoventtiili_koestus_kuva.description</f>
        <v>0</v>
      </c>
      <c r="RAV207" s="10">
        <f>varoventtiili_koestus_kuva.description</f>
        <v>0</v>
      </c>
      <c r="RAW207" s="10">
        <f>varoventtiili_koestus_kuva.description</f>
        <v>0</v>
      </c>
      <c r="RAX207" s="10">
        <f>varoventtiili_koestus_kuva.description</f>
        <v>0</v>
      </c>
      <c r="RAY207" s="10">
        <f>varoventtiili_koestus_kuva.description</f>
        <v>0</v>
      </c>
      <c r="RAZ207" s="10">
        <f>varoventtiili_koestus_kuva.description</f>
        <v>0</v>
      </c>
      <c r="RBA207" s="10">
        <f>varoventtiili_koestus_kuva.description</f>
        <v>0</v>
      </c>
      <c r="RBB207" s="10">
        <f>varoventtiili_koestus_kuva.description</f>
        <v>0</v>
      </c>
      <c r="RBC207" s="10">
        <f>varoventtiili_koestus_kuva.description</f>
        <v>0</v>
      </c>
      <c r="RBD207" s="10">
        <f>varoventtiili_koestus_kuva.description</f>
        <v>0</v>
      </c>
      <c r="RBE207" s="10">
        <f>varoventtiili_koestus_kuva.description</f>
        <v>0</v>
      </c>
      <c r="RBF207" s="10">
        <f>varoventtiili_koestus_kuva.description</f>
        <v>0</v>
      </c>
      <c r="RBG207" s="10">
        <f>varoventtiili_koestus_kuva.description</f>
        <v>0</v>
      </c>
      <c r="RBH207" s="10">
        <f>varoventtiili_koestus_kuva.description</f>
        <v>0</v>
      </c>
      <c r="RBI207" s="10">
        <f>varoventtiili_koestus_kuva.description</f>
        <v>0</v>
      </c>
      <c r="RBJ207" s="10">
        <f>varoventtiili_koestus_kuva.description</f>
        <v>0</v>
      </c>
      <c r="RBK207" s="10">
        <f>varoventtiili_koestus_kuva.description</f>
        <v>0</v>
      </c>
      <c r="RBL207" s="10">
        <f>varoventtiili_koestus_kuva.description</f>
        <v>0</v>
      </c>
      <c r="RBM207" s="10">
        <f>varoventtiili_koestus_kuva.description</f>
        <v>0</v>
      </c>
      <c r="RBN207" s="10">
        <f>varoventtiili_koestus_kuva.description</f>
        <v>0</v>
      </c>
      <c r="RBO207" s="10">
        <f>varoventtiili_koestus_kuva.description</f>
        <v>0</v>
      </c>
      <c r="RBP207" s="10">
        <f>varoventtiili_koestus_kuva.description</f>
        <v>0</v>
      </c>
      <c r="RBQ207" s="10">
        <f>varoventtiili_koestus_kuva.description</f>
        <v>0</v>
      </c>
      <c r="RBR207" s="10">
        <f>varoventtiili_koestus_kuva.description</f>
        <v>0</v>
      </c>
      <c r="RBS207" s="10">
        <f>varoventtiili_koestus_kuva.description</f>
        <v>0</v>
      </c>
      <c r="RBT207" s="10">
        <f>varoventtiili_koestus_kuva.description</f>
        <v>0</v>
      </c>
      <c r="RBU207" s="10">
        <f>varoventtiili_koestus_kuva.description</f>
        <v>0</v>
      </c>
      <c r="RBV207" s="10">
        <f>varoventtiili_koestus_kuva.description</f>
        <v>0</v>
      </c>
      <c r="RBW207" s="10">
        <f>varoventtiili_koestus_kuva.description</f>
        <v>0</v>
      </c>
      <c r="RBX207" s="10">
        <f>varoventtiili_koestus_kuva.description</f>
        <v>0</v>
      </c>
      <c r="RBY207" s="10">
        <f>varoventtiili_koestus_kuva.description</f>
        <v>0</v>
      </c>
      <c r="RBZ207" s="10">
        <f>varoventtiili_koestus_kuva.description</f>
        <v>0</v>
      </c>
      <c r="RCA207" s="10">
        <f>varoventtiili_koestus_kuva.description</f>
        <v>0</v>
      </c>
      <c r="RCB207" s="10">
        <f>varoventtiili_koestus_kuva.description</f>
        <v>0</v>
      </c>
      <c r="RCC207" s="10">
        <f>varoventtiili_koestus_kuva.description</f>
        <v>0</v>
      </c>
      <c r="RCD207" s="10">
        <f>varoventtiili_koestus_kuva.description</f>
        <v>0</v>
      </c>
      <c r="RCE207" s="10">
        <f>varoventtiili_koestus_kuva.description</f>
        <v>0</v>
      </c>
      <c r="RCF207" s="10">
        <f>varoventtiili_koestus_kuva.description</f>
        <v>0</v>
      </c>
      <c r="RCG207" s="10">
        <f>varoventtiili_koestus_kuva.description</f>
        <v>0</v>
      </c>
      <c r="RCH207" s="10">
        <f>varoventtiili_koestus_kuva.description</f>
        <v>0</v>
      </c>
      <c r="RCI207" s="10">
        <f>varoventtiili_koestus_kuva.description</f>
        <v>0</v>
      </c>
      <c r="RCJ207" s="10">
        <f>varoventtiili_koestus_kuva.description</f>
        <v>0</v>
      </c>
      <c r="RCK207" s="10">
        <f>varoventtiili_koestus_kuva.description</f>
        <v>0</v>
      </c>
      <c r="RCL207" s="10">
        <f>varoventtiili_koestus_kuva.description</f>
        <v>0</v>
      </c>
      <c r="RCM207" s="10">
        <f>varoventtiili_koestus_kuva.description</f>
        <v>0</v>
      </c>
      <c r="RCN207" s="10">
        <f>varoventtiili_koestus_kuva.description</f>
        <v>0</v>
      </c>
      <c r="RCO207" s="10">
        <f>varoventtiili_koestus_kuva.description</f>
        <v>0</v>
      </c>
      <c r="RCP207" s="10">
        <f>varoventtiili_koestus_kuva.description</f>
        <v>0</v>
      </c>
      <c r="RCQ207" s="10">
        <f>varoventtiili_koestus_kuva.description</f>
        <v>0</v>
      </c>
      <c r="RCR207" s="10">
        <f>varoventtiili_koestus_kuva.description</f>
        <v>0</v>
      </c>
      <c r="RCS207" s="10">
        <f>varoventtiili_koestus_kuva.description</f>
        <v>0</v>
      </c>
      <c r="RCT207" s="10">
        <f>varoventtiili_koestus_kuva.description</f>
        <v>0</v>
      </c>
      <c r="RCU207" s="10">
        <f>varoventtiili_koestus_kuva.description</f>
        <v>0</v>
      </c>
      <c r="RCV207" s="10">
        <f>varoventtiili_koestus_kuva.description</f>
        <v>0</v>
      </c>
      <c r="RCW207" s="10">
        <f>varoventtiili_koestus_kuva.description</f>
        <v>0</v>
      </c>
      <c r="RCX207" s="10">
        <f>varoventtiili_koestus_kuva.description</f>
        <v>0</v>
      </c>
      <c r="RCY207" s="10">
        <f>varoventtiili_koestus_kuva.description</f>
        <v>0</v>
      </c>
      <c r="RCZ207" s="10">
        <f>varoventtiili_koestus_kuva.description</f>
        <v>0</v>
      </c>
      <c r="RDA207" s="10">
        <f>varoventtiili_koestus_kuva.description</f>
        <v>0</v>
      </c>
      <c r="RDB207" s="10">
        <f>varoventtiili_koestus_kuva.description</f>
        <v>0</v>
      </c>
      <c r="RDC207" s="10">
        <f>varoventtiili_koestus_kuva.description</f>
        <v>0</v>
      </c>
      <c r="RDD207" s="10">
        <f>varoventtiili_koestus_kuva.description</f>
        <v>0</v>
      </c>
      <c r="RDE207" s="10">
        <f>varoventtiili_koestus_kuva.description</f>
        <v>0</v>
      </c>
      <c r="RDF207" s="10">
        <f>varoventtiili_koestus_kuva.description</f>
        <v>0</v>
      </c>
      <c r="RDG207" s="10">
        <f>varoventtiili_koestus_kuva.description</f>
        <v>0</v>
      </c>
      <c r="RDH207" s="10">
        <f>varoventtiili_koestus_kuva.description</f>
        <v>0</v>
      </c>
      <c r="RDI207" s="10">
        <f>varoventtiili_koestus_kuva.description</f>
        <v>0</v>
      </c>
      <c r="RDJ207" s="10">
        <f>varoventtiili_koestus_kuva.description</f>
        <v>0</v>
      </c>
      <c r="RDK207" s="10">
        <f>varoventtiili_koestus_kuva.description</f>
        <v>0</v>
      </c>
      <c r="RDL207" s="10">
        <f>varoventtiili_koestus_kuva.description</f>
        <v>0</v>
      </c>
      <c r="RDM207" s="10">
        <f>varoventtiili_koestus_kuva.description</f>
        <v>0</v>
      </c>
      <c r="RDN207" s="10">
        <f>varoventtiili_koestus_kuva.description</f>
        <v>0</v>
      </c>
      <c r="RDO207" s="10">
        <f>varoventtiili_koestus_kuva.description</f>
        <v>0</v>
      </c>
      <c r="RDP207" s="10">
        <f>varoventtiili_koestus_kuva.description</f>
        <v>0</v>
      </c>
      <c r="RDQ207" s="10">
        <f>varoventtiili_koestus_kuva.description</f>
        <v>0</v>
      </c>
      <c r="RDR207" s="10">
        <f>varoventtiili_koestus_kuva.description</f>
        <v>0</v>
      </c>
      <c r="RDS207" s="10">
        <f>varoventtiili_koestus_kuva.description</f>
        <v>0</v>
      </c>
      <c r="RDT207" s="10">
        <f>varoventtiili_koestus_kuva.description</f>
        <v>0</v>
      </c>
      <c r="RDU207" s="10">
        <f>varoventtiili_koestus_kuva.description</f>
        <v>0</v>
      </c>
      <c r="RDV207" s="10">
        <f>varoventtiili_koestus_kuva.description</f>
        <v>0</v>
      </c>
      <c r="RDW207" s="10">
        <f>varoventtiili_koestus_kuva.description</f>
        <v>0</v>
      </c>
      <c r="RDX207" s="10">
        <f>varoventtiili_koestus_kuva.description</f>
        <v>0</v>
      </c>
      <c r="RDY207" s="10">
        <f>varoventtiili_koestus_kuva.description</f>
        <v>0</v>
      </c>
      <c r="RDZ207" s="10">
        <f>varoventtiili_koestus_kuva.description</f>
        <v>0</v>
      </c>
      <c r="REA207" s="10">
        <f>varoventtiili_koestus_kuva.description</f>
        <v>0</v>
      </c>
      <c r="REB207" s="10">
        <f>varoventtiili_koestus_kuva.description</f>
        <v>0</v>
      </c>
      <c r="REC207" s="10">
        <f>varoventtiili_koestus_kuva.description</f>
        <v>0</v>
      </c>
      <c r="RED207" s="10">
        <f>varoventtiili_koestus_kuva.description</f>
        <v>0</v>
      </c>
      <c r="REE207" s="10">
        <f>varoventtiili_koestus_kuva.description</f>
        <v>0</v>
      </c>
      <c r="REF207" s="10">
        <f>varoventtiili_koestus_kuva.description</f>
        <v>0</v>
      </c>
      <c r="REG207" s="10">
        <f>varoventtiili_koestus_kuva.description</f>
        <v>0</v>
      </c>
      <c r="REH207" s="10">
        <f>varoventtiili_koestus_kuva.description</f>
        <v>0</v>
      </c>
      <c r="REI207" s="10">
        <f>varoventtiili_koestus_kuva.description</f>
        <v>0</v>
      </c>
      <c r="REJ207" s="10">
        <f>varoventtiili_koestus_kuva.description</f>
        <v>0</v>
      </c>
      <c r="REK207" s="10">
        <f>varoventtiili_koestus_kuva.description</f>
        <v>0</v>
      </c>
      <c r="REL207" s="10">
        <f>varoventtiili_koestus_kuva.description</f>
        <v>0</v>
      </c>
      <c r="REM207" s="10">
        <f>varoventtiili_koestus_kuva.description</f>
        <v>0</v>
      </c>
      <c r="REN207" s="10">
        <f>varoventtiili_koestus_kuva.description</f>
        <v>0</v>
      </c>
      <c r="REO207" s="10">
        <f>varoventtiili_koestus_kuva.description</f>
        <v>0</v>
      </c>
      <c r="REP207" s="10">
        <f>varoventtiili_koestus_kuva.description</f>
        <v>0</v>
      </c>
      <c r="REQ207" s="10">
        <f>varoventtiili_koestus_kuva.description</f>
        <v>0</v>
      </c>
      <c r="RER207" s="10">
        <f>varoventtiili_koestus_kuva.description</f>
        <v>0</v>
      </c>
      <c r="RES207" s="10">
        <f>varoventtiili_koestus_kuva.description</f>
        <v>0</v>
      </c>
      <c r="RET207" s="10">
        <f>varoventtiili_koestus_kuva.description</f>
        <v>0</v>
      </c>
      <c r="REU207" s="10">
        <f>varoventtiili_koestus_kuva.description</f>
        <v>0</v>
      </c>
      <c r="REV207" s="10">
        <f>varoventtiili_koestus_kuva.description</f>
        <v>0</v>
      </c>
      <c r="REW207" s="10">
        <f>varoventtiili_koestus_kuva.description</f>
        <v>0</v>
      </c>
      <c r="REX207" s="10">
        <f>varoventtiili_koestus_kuva.description</f>
        <v>0</v>
      </c>
      <c r="REY207" s="10">
        <f>varoventtiili_koestus_kuva.description</f>
        <v>0</v>
      </c>
      <c r="REZ207" s="10">
        <f>varoventtiili_koestus_kuva.description</f>
        <v>0</v>
      </c>
      <c r="RFA207" s="10">
        <f>varoventtiili_koestus_kuva.description</f>
        <v>0</v>
      </c>
      <c r="RFB207" s="10">
        <f>varoventtiili_koestus_kuva.description</f>
        <v>0</v>
      </c>
      <c r="RFC207" s="10">
        <f>varoventtiili_koestus_kuva.description</f>
        <v>0</v>
      </c>
      <c r="RFD207" s="10">
        <f>varoventtiili_koestus_kuva.description</f>
        <v>0</v>
      </c>
      <c r="RFE207" s="10">
        <f>varoventtiili_koestus_kuva.description</f>
        <v>0</v>
      </c>
      <c r="RFF207" s="10">
        <f>varoventtiili_koestus_kuva.description</f>
        <v>0</v>
      </c>
      <c r="RFG207" s="10">
        <f>varoventtiili_koestus_kuva.description</f>
        <v>0</v>
      </c>
      <c r="RFH207" s="10">
        <f>varoventtiili_koestus_kuva.description</f>
        <v>0</v>
      </c>
      <c r="RFI207" s="10">
        <f>varoventtiili_koestus_kuva.description</f>
        <v>0</v>
      </c>
      <c r="RFJ207" s="10">
        <f>varoventtiili_koestus_kuva.description</f>
        <v>0</v>
      </c>
      <c r="RFK207" s="10">
        <f>varoventtiili_koestus_kuva.description</f>
        <v>0</v>
      </c>
      <c r="RFL207" s="10">
        <f>varoventtiili_koestus_kuva.description</f>
        <v>0</v>
      </c>
      <c r="RFM207" s="10">
        <f>varoventtiili_koestus_kuva.description</f>
        <v>0</v>
      </c>
      <c r="RFN207" s="10">
        <f>varoventtiili_koestus_kuva.description</f>
        <v>0</v>
      </c>
      <c r="RFO207" s="10">
        <f>varoventtiili_koestus_kuva.description</f>
        <v>0</v>
      </c>
      <c r="RFP207" s="10">
        <f>varoventtiili_koestus_kuva.description</f>
        <v>0</v>
      </c>
      <c r="RFQ207" s="10">
        <f>varoventtiili_koestus_kuva.description</f>
        <v>0</v>
      </c>
      <c r="RFR207" s="10">
        <f>varoventtiili_koestus_kuva.description</f>
        <v>0</v>
      </c>
      <c r="RFS207" s="10">
        <f>varoventtiili_koestus_kuva.description</f>
        <v>0</v>
      </c>
      <c r="RFT207" s="10">
        <f>varoventtiili_koestus_kuva.description</f>
        <v>0</v>
      </c>
      <c r="RFU207" s="10">
        <f>varoventtiili_koestus_kuva.description</f>
        <v>0</v>
      </c>
      <c r="RFV207" s="10">
        <f>varoventtiili_koestus_kuva.description</f>
        <v>0</v>
      </c>
      <c r="RFW207" s="10">
        <f>varoventtiili_koestus_kuva.description</f>
        <v>0</v>
      </c>
      <c r="RFX207" s="10">
        <f>varoventtiili_koestus_kuva.description</f>
        <v>0</v>
      </c>
      <c r="RFY207" s="10">
        <f>varoventtiili_koestus_kuva.description</f>
        <v>0</v>
      </c>
      <c r="RFZ207" s="10">
        <f>varoventtiili_koestus_kuva.description</f>
        <v>0</v>
      </c>
      <c r="RGA207" s="10">
        <f>varoventtiili_koestus_kuva.description</f>
        <v>0</v>
      </c>
      <c r="RGB207" s="10">
        <f>varoventtiili_koestus_kuva.description</f>
        <v>0</v>
      </c>
      <c r="RGC207" s="10">
        <f>varoventtiili_koestus_kuva.description</f>
        <v>0</v>
      </c>
      <c r="RGD207" s="10">
        <f>varoventtiili_koestus_kuva.description</f>
        <v>0</v>
      </c>
      <c r="RGE207" s="10">
        <f>varoventtiili_koestus_kuva.description</f>
        <v>0</v>
      </c>
      <c r="RGF207" s="10">
        <f>varoventtiili_koestus_kuva.description</f>
        <v>0</v>
      </c>
      <c r="RGG207" s="10">
        <f>varoventtiili_koestus_kuva.description</f>
        <v>0</v>
      </c>
      <c r="RGH207" s="10">
        <f>varoventtiili_koestus_kuva.description</f>
        <v>0</v>
      </c>
      <c r="RGI207" s="10">
        <f>varoventtiili_koestus_kuva.description</f>
        <v>0</v>
      </c>
      <c r="RGJ207" s="10">
        <f>varoventtiili_koestus_kuva.description</f>
        <v>0</v>
      </c>
      <c r="RGK207" s="10">
        <f>varoventtiili_koestus_kuva.description</f>
        <v>0</v>
      </c>
      <c r="RGL207" s="10">
        <f>varoventtiili_koestus_kuva.description</f>
        <v>0</v>
      </c>
      <c r="RGM207" s="10">
        <f>varoventtiili_koestus_kuva.description</f>
        <v>0</v>
      </c>
      <c r="RGN207" s="10">
        <f>varoventtiili_koestus_kuva.description</f>
        <v>0</v>
      </c>
      <c r="RGO207" s="10">
        <f>varoventtiili_koestus_kuva.description</f>
        <v>0</v>
      </c>
      <c r="RGP207" s="10">
        <f>varoventtiili_koestus_kuva.description</f>
        <v>0</v>
      </c>
      <c r="RGQ207" s="10">
        <f>varoventtiili_koestus_kuva.description</f>
        <v>0</v>
      </c>
      <c r="RGR207" s="10">
        <f>varoventtiili_koestus_kuva.description</f>
        <v>0</v>
      </c>
      <c r="RGS207" s="10">
        <f>varoventtiili_koestus_kuva.description</f>
        <v>0</v>
      </c>
      <c r="RGT207" s="10">
        <f>varoventtiili_koestus_kuva.description</f>
        <v>0</v>
      </c>
      <c r="RGU207" s="10">
        <f>varoventtiili_koestus_kuva.description</f>
        <v>0</v>
      </c>
      <c r="RGV207" s="10">
        <f>varoventtiili_koestus_kuva.description</f>
        <v>0</v>
      </c>
      <c r="RGW207" s="10">
        <f>varoventtiili_koestus_kuva.description</f>
        <v>0</v>
      </c>
      <c r="RGX207" s="10">
        <f>varoventtiili_koestus_kuva.description</f>
        <v>0</v>
      </c>
      <c r="RGY207" s="10">
        <f>varoventtiili_koestus_kuva.description</f>
        <v>0</v>
      </c>
      <c r="RGZ207" s="10">
        <f>varoventtiili_koestus_kuva.description</f>
        <v>0</v>
      </c>
      <c r="RHA207" s="10">
        <f>varoventtiili_koestus_kuva.description</f>
        <v>0</v>
      </c>
      <c r="RHB207" s="10">
        <f>varoventtiili_koestus_kuva.description</f>
        <v>0</v>
      </c>
      <c r="RHC207" s="10">
        <f>varoventtiili_koestus_kuva.description</f>
        <v>0</v>
      </c>
      <c r="RHD207" s="10">
        <f>varoventtiili_koestus_kuva.description</f>
        <v>0</v>
      </c>
      <c r="RHE207" s="10">
        <f>varoventtiili_koestus_kuva.description</f>
        <v>0</v>
      </c>
      <c r="RHF207" s="10">
        <f>varoventtiili_koestus_kuva.description</f>
        <v>0</v>
      </c>
      <c r="RHG207" s="10">
        <f>varoventtiili_koestus_kuva.description</f>
        <v>0</v>
      </c>
      <c r="RHH207" s="10">
        <f>varoventtiili_koestus_kuva.description</f>
        <v>0</v>
      </c>
      <c r="RHI207" s="10">
        <f>varoventtiili_koestus_kuva.description</f>
        <v>0</v>
      </c>
      <c r="RHJ207" s="10">
        <f>varoventtiili_koestus_kuva.description</f>
        <v>0</v>
      </c>
      <c r="RHK207" s="10">
        <f>varoventtiili_koestus_kuva.description</f>
        <v>0</v>
      </c>
      <c r="RHL207" s="10">
        <f>varoventtiili_koestus_kuva.description</f>
        <v>0</v>
      </c>
      <c r="RHM207" s="10">
        <f>varoventtiili_koestus_kuva.description</f>
        <v>0</v>
      </c>
      <c r="RHN207" s="10">
        <f>varoventtiili_koestus_kuva.description</f>
        <v>0</v>
      </c>
      <c r="RHO207" s="10">
        <f>varoventtiili_koestus_kuva.description</f>
        <v>0</v>
      </c>
      <c r="RHP207" s="10">
        <f>varoventtiili_koestus_kuva.description</f>
        <v>0</v>
      </c>
      <c r="RHQ207" s="10">
        <f>varoventtiili_koestus_kuva.description</f>
        <v>0</v>
      </c>
      <c r="RHR207" s="10">
        <f>varoventtiili_koestus_kuva.description</f>
        <v>0</v>
      </c>
      <c r="RHS207" s="10">
        <f>varoventtiili_koestus_kuva.description</f>
        <v>0</v>
      </c>
      <c r="RHT207" s="10">
        <f>varoventtiili_koestus_kuva.description</f>
        <v>0</v>
      </c>
      <c r="RHU207" s="10">
        <f>varoventtiili_koestus_kuva.description</f>
        <v>0</v>
      </c>
      <c r="RHV207" s="10">
        <f>varoventtiili_koestus_kuva.description</f>
        <v>0</v>
      </c>
      <c r="RHW207" s="10">
        <f>varoventtiili_koestus_kuva.description</f>
        <v>0</v>
      </c>
      <c r="RHX207" s="10">
        <f>varoventtiili_koestus_kuva.description</f>
        <v>0</v>
      </c>
      <c r="RHY207" s="10">
        <f>varoventtiili_koestus_kuva.description</f>
        <v>0</v>
      </c>
      <c r="RHZ207" s="10">
        <f>varoventtiili_koestus_kuva.description</f>
        <v>0</v>
      </c>
      <c r="RIA207" s="10">
        <f>varoventtiili_koestus_kuva.description</f>
        <v>0</v>
      </c>
      <c r="RIB207" s="10">
        <f>varoventtiili_koestus_kuva.description</f>
        <v>0</v>
      </c>
      <c r="RIC207" s="10">
        <f>varoventtiili_koestus_kuva.description</f>
        <v>0</v>
      </c>
      <c r="RID207" s="10">
        <f>varoventtiili_koestus_kuva.description</f>
        <v>0</v>
      </c>
      <c r="RIE207" s="10">
        <f>varoventtiili_koestus_kuva.description</f>
        <v>0</v>
      </c>
      <c r="RIF207" s="10">
        <f>varoventtiili_koestus_kuva.description</f>
        <v>0</v>
      </c>
      <c r="RIG207" s="10">
        <f>varoventtiili_koestus_kuva.description</f>
        <v>0</v>
      </c>
      <c r="RIH207" s="10">
        <f>varoventtiili_koestus_kuva.description</f>
        <v>0</v>
      </c>
      <c r="RII207" s="10">
        <f>varoventtiili_koestus_kuva.description</f>
        <v>0</v>
      </c>
      <c r="RIJ207" s="10">
        <f>varoventtiili_koestus_kuva.description</f>
        <v>0</v>
      </c>
      <c r="RIK207" s="10">
        <f>varoventtiili_koestus_kuva.description</f>
        <v>0</v>
      </c>
      <c r="RIL207" s="10">
        <f>varoventtiili_koestus_kuva.description</f>
        <v>0</v>
      </c>
      <c r="RIM207" s="10">
        <f>varoventtiili_koestus_kuva.description</f>
        <v>0</v>
      </c>
      <c r="RIN207" s="10">
        <f>varoventtiili_koestus_kuva.description</f>
        <v>0</v>
      </c>
      <c r="RIO207" s="10">
        <f>varoventtiili_koestus_kuva.description</f>
        <v>0</v>
      </c>
      <c r="RIP207" s="10">
        <f>varoventtiili_koestus_kuva.description</f>
        <v>0</v>
      </c>
      <c r="RIQ207" s="10">
        <f>varoventtiili_koestus_kuva.description</f>
        <v>0</v>
      </c>
      <c r="RIR207" s="10">
        <f>varoventtiili_koestus_kuva.description</f>
        <v>0</v>
      </c>
      <c r="RIS207" s="10">
        <f>varoventtiili_koestus_kuva.description</f>
        <v>0</v>
      </c>
      <c r="RIT207" s="10">
        <f>varoventtiili_koestus_kuva.description</f>
        <v>0</v>
      </c>
      <c r="RIU207" s="10">
        <f>varoventtiili_koestus_kuva.description</f>
        <v>0</v>
      </c>
      <c r="RIV207" s="10">
        <f>varoventtiili_koestus_kuva.description</f>
        <v>0</v>
      </c>
      <c r="RIW207" s="10">
        <f>varoventtiili_koestus_kuva.description</f>
        <v>0</v>
      </c>
      <c r="RIX207" s="10">
        <f>varoventtiili_koestus_kuva.description</f>
        <v>0</v>
      </c>
      <c r="RIY207" s="10">
        <f>varoventtiili_koestus_kuva.description</f>
        <v>0</v>
      </c>
      <c r="RIZ207" s="10">
        <f>varoventtiili_koestus_kuva.description</f>
        <v>0</v>
      </c>
      <c r="RJA207" s="10">
        <f>varoventtiili_koestus_kuva.description</f>
        <v>0</v>
      </c>
      <c r="RJB207" s="10">
        <f>varoventtiili_koestus_kuva.description</f>
        <v>0</v>
      </c>
      <c r="RJC207" s="10">
        <f>varoventtiili_koestus_kuva.description</f>
        <v>0</v>
      </c>
      <c r="RJD207" s="10">
        <f>varoventtiili_koestus_kuva.description</f>
        <v>0</v>
      </c>
      <c r="RJE207" s="10">
        <f>varoventtiili_koestus_kuva.description</f>
        <v>0</v>
      </c>
      <c r="RJF207" s="10">
        <f>varoventtiili_koestus_kuva.description</f>
        <v>0</v>
      </c>
      <c r="RJG207" s="10">
        <f>varoventtiili_koestus_kuva.description</f>
        <v>0</v>
      </c>
      <c r="RJH207" s="10">
        <f>varoventtiili_koestus_kuva.description</f>
        <v>0</v>
      </c>
      <c r="RJI207" s="10">
        <f>varoventtiili_koestus_kuva.description</f>
        <v>0</v>
      </c>
      <c r="RJJ207" s="10">
        <f>varoventtiili_koestus_kuva.description</f>
        <v>0</v>
      </c>
      <c r="RJK207" s="10">
        <f>varoventtiili_koestus_kuva.description</f>
        <v>0</v>
      </c>
      <c r="RJL207" s="10">
        <f>varoventtiili_koestus_kuva.description</f>
        <v>0</v>
      </c>
      <c r="RJM207" s="10">
        <f>varoventtiili_koestus_kuva.description</f>
        <v>0</v>
      </c>
      <c r="RJN207" s="10">
        <f>varoventtiili_koestus_kuva.description</f>
        <v>0</v>
      </c>
      <c r="RJO207" s="10">
        <f>varoventtiili_koestus_kuva.description</f>
        <v>0</v>
      </c>
      <c r="RJP207" s="10">
        <f>varoventtiili_koestus_kuva.description</f>
        <v>0</v>
      </c>
      <c r="RJQ207" s="10">
        <f>varoventtiili_koestus_kuva.description</f>
        <v>0</v>
      </c>
      <c r="RJR207" s="10">
        <f>varoventtiili_koestus_kuva.description</f>
        <v>0</v>
      </c>
      <c r="RJS207" s="10">
        <f>varoventtiili_koestus_kuva.description</f>
        <v>0</v>
      </c>
      <c r="RJT207" s="10">
        <f>varoventtiili_koestus_kuva.description</f>
        <v>0</v>
      </c>
      <c r="RJU207" s="10">
        <f>varoventtiili_koestus_kuva.description</f>
        <v>0</v>
      </c>
      <c r="RJV207" s="10">
        <f>varoventtiili_koestus_kuva.description</f>
        <v>0</v>
      </c>
      <c r="RJW207" s="10">
        <f>varoventtiili_koestus_kuva.description</f>
        <v>0</v>
      </c>
      <c r="RJX207" s="10">
        <f>varoventtiili_koestus_kuva.description</f>
        <v>0</v>
      </c>
      <c r="RJY207" s="10">
        <f>varoventtiili_koestus_kuva.description</f>
        <v>0</v>
      </c>
      <c r="RJZ207" s="10">
        <f>varoventtiili_koestus_kuva.description</f>
        <v>0</v>
      </c>
      <c r="RKA207" s="10">
        <f>varoventtiili_koestus_kuva.description</f>
        <v>0</v>
      </c>
      <c r="RKB207" s="10">
        <f>varoventtiili_koestus_kuva.description</f>
        <v>0</v>
      </c>
      <c r="RKC207" s="10">
        <f>varoventtiili_koestus_kuva.description</f>
        <v>0</v>
      </c>
      <c r="RKD207" s="10">
        <f>varoventtiili_koestus_kuva.description</f>
        <v>0</v>
      </c>
      <c r="RKE207" s="10">
        <f>varoventtiili_koestus_kuva.description</f>
        <v>0</v>
      </c>
      <c r="RKF207" s="10">
        <f>varoventtiili_koestus_kuva.description</f>
        <v>0</v>
      </c>
      <c r="RKG207" s="10">
        <f>varoventtiili_koestus_kuva.description</f>
        <v>0</v>
      </c>
      <c r="RKH207" s="10">
        <f>varoventtiili_koestus_kuva.description</f>
        <v>0</v>
      </c>
      <c r="RKI207" s="10">
        <f>varoventtiili_koestus_kuva.description</f>
        <v>0</v>
      </c>
      <c r="RKJ207" s="10">
        <f>varoventtiili_koestus_kuva.description</f>
        <v>0</v>
      </c>
      <c r="RKK207" s="10">
        <f>varoventtiili_koestus_kuva.description</f>
        <v>0</v>
      </c>
      <c r="RKL207" s="10">
        <f>varoventtiili_koestus_kuva.description</f>
        <v>0</v>
      </c>
      <c r="RKM207" s="10">
        <f>varoventtiili_koestus_kuva.description</f>
        <v>0</v>
      </c>
      <c r="RKN207" s="10">
        <f>varoventtiili_koestus_kuva.description</f>
        <v>0</v>
      </c>
      <c r="RKO207" s="10">
        <f>varoventtiili_koestus_kuva.description</f>
        <v>0</v>
      </c>
      <c r="RKP207" s="10">
        <f>varoventtiili_koestus_kuva.description</f>
        <v>0</v>
      </c>
      <c r="RKQ207" s="10">
        <f>varoventtiili_koestus_kuva.description</f>
        <v>0</v>
      </c>
      <c r="RKR207" s="10">
        <f>varoventtiili_koestus_kuva.description</f>
        <v>0</v>
      </c>
      <c r="RKS207" s="10">
        <f>varoventtiili_koestus_kuva.description</f>
        <v>0</v>
      </c>
      <c r="RKT207" s="10">
        <f>varoventtiili_koestus_kuva.description</f>
        <v>0</v>
      </c>
      <c r="RKU207" s="10">
        <f>varoventtiili_koestus_kuva.description</f>
        <v>0</v>
      </c>
      <c r="RKV207" s="10">
        <f>varoventtiili_koestus_kuva.description</f>
        <v>0</v>
      </c>
      <c r="RKW207" s="10">
        <f>varoventtiili_koestus_kuva.description</f>
        <v>0</v>
      </c>
      <c r="RKX207" s="10">
        <f>varoventtiili_koestus_kuva.description</f>
        <v>0</v>
      </c>
      <c r="RKY207" s="10">
        <f>varoventtiili_koestus_kuva.description</f>
        <v>0</v>
      </c>
      <c r="RKZ207" s="10">
        <f>varoventtiili_koestus_kuva.description</f>
        <v>0</v>
      </c>
      <c r="RLA207" s="10">
        <f>varoventtiili_koestus_kuva.description</f>
        <v>0</v>
      </c>
      <c r="RLB207" s="10">
        <f>varoventtiili_koestus_kuva.description</f>
        <v>0</v>
      </c>
      <c r="RLC207" s="10">
        <f>varoventtiili_koestus_kuva.description</f>
        <v>0</v>
      </c>
      <c r="RLD207" s="10">
        <f>varoventtiili_koestus_kuva.description</f>
        <v>0</v>
      </c>
      <c r="RLE207" s="10">
        <f>varoventtiili_koestus_kuva.description</f>
        <v>0</v>
      </c>
      <c r="RLF207" s="10">
        <f>varoventtiili_koestus_kuva.description</f>
        <v>0</v>
      </c>
      <c r="RLG207" s="10">
        <f>varoventtiili_koestus_kuva.description</f>
        <v>0</v>
      </c>
      <c r="RLH207" s="10">
        <f>varoventtiili_koestus_kuva.description</f>
        <v>0</v>
      </c>
      <c r="RLI207" s="10">
        <f>varoventtiili_koestus_kuva.description</f>
        <v>0</v>
      </c>
      <c r="RLJ207" s="10">
        <f>varoventtiili_koestus_kuva.description</f>
        <v>0</v>
      </c>
      <c r="RLK207" s="10">
        <f>varoventtiili_koestus_kuva.description</f>
        <v>0</v>
      </c>
      <c r="RLL207" s="10">
        <f>varoventtiili_koestus_kuva.description</f>
        <v>0</v>
      </c>
      <c r="RLM207" s="10">
        <f>varoventtiili_koestus_kuva.description</f>
        <v>0</v>
      </c>
      <c r="RLN207" s="10">
        <f>varoventtiili_koestus_kuva.description</f>
        <v>0</v>
      </c>
      <c r="RLO207" s="10">
        <f>varoventtiili_koestus_kuva.description</f>
        <v>0</v>
      </c>
      <c r="RLP207" s="10">
        <f>varoventtiili_koestus_kuva.description</f>
        <v>0</v>
      </c>
      <c r="RLQ207" s="10">
        <f>varoventtiili_koestus_kuva.description</f>
        <v>0</v>
      </c>
      <c r="RLR207" s="10">
        <f>varoventtiili_koestus_kuva.description</f>
        <v>0</v>
      </c>
      <c r="RLS207" s="10">
        <f>varoventtiili_koestus_kuva.description</f>
        <v>0</v>
      </c>
      <c r="RLT207" s="10">
        <f>varoventtiili_koestus_kuva.description</f>
        <v>0</v>
      </c>
      <c r="RLU207" s="10">
        <f>varoventtiili_koestus_kuva.description</f>
        <v>0</v>
      </c>
      <c r="RLV207" s="10">
        <f>varoventtiili_koestus_kuva.description</f>
        <v>0</v>
      </c>
      <c r="RLW207" s="10">
        <f>varoventtiili_koestus_kuva.description</f>
        <v>0</v>
      </c>
      <c r="RLX207" s="10">
        <f>varoventtiili_koestus_kuva.description</f>
        <v>0</v>
      </c>
      <c r="RLY207" s="10">
        <f>varoventtiili_koestus_kuva.description</f>
        <v>0</v>
      </c>
      <c r="RLZ207" s="10">
        <f>varoventtiili_koestus_kuva.description</f>
        <v>0</v>
      </c>
      <c r="RMA207" s="10">
        <f>varoventtiili_koestus_kuva.description</f>
        <v>0</v>
      </c>
      <c r="RMB207" s="10">
        <f>varoventtiili_koestus_kuva.description</f>
        <v>0</v>
      </c>
      <c r="RMC207" s="10">
        <f>varoventtiili_koestus_kuva.description</f>
        <v>0</v>
      </c>
      <c r="RMD207" s="10">
        <f>varoventtiili_koestus_kuva.description</f>
        <v>0</v>
      </c>
      <c r="RME207" s="10">
        <f>varoventtiili_koestus_kuva.description</f>
        <v>0</v>
      </c>
      <c r="RMF207" s="10">
        <f>varoventtiili_koestus_kuva.description</f>
        <v>0</v>
      </c>
      <c r="RMG207" s="10">
        <f>varoventtiili_koestus_kuva.description</f>
        <v>0</v>
      </c>
      <c r="RMH207" s="10">
        <f>varoventtiili_koestus_kuva.description</f>
        <v>0</v>
      </c>
      <c r="RMI207" s="10">
        <f>varoventtiili_koestus_kuva.description</f>
        <v>0</v>
      </c>
      <c r="RMJ207" s="10">
        <f>varoventtiili_koestus_kuva.description</f>
        <v>0</v>
      </c>
      <c r="RMK207" s="10">
        <f>varoventtiili_koestus_kuva.description</f>
        <v>0</v>
      </c>
      <c r="RML207" s="10">
        <f>varoventtiili_koestus_kuva.description</f>
        <v>0</v>
      </c>
      <c r="RMM207" s="10">
        <f>varoventtiili_koestus_kuva.description</f>
        <v>0</v>
      </c>
      <c r="RMN207" s="10">
        <f>varoventtiili_koestus_kuva.description</f>
        <v>0</v>
      </c>
      <c r="RMO207" s="10">
        <f>varoventtiili_koestus_kuva.description</f>
        <v>0</v>
      </c>
      <c r="RMP207" s="10">
        <f>varoventtiili_koestus_kuva.description</f>
        <v>0</v>
      </c>
      <c r="RMQ207" s="10">
        <f>varoventtiili_koestus_kuva.description</f>
        <v>0</v>
      </c>
      <c r="RMR207" s="10">
        <f>varoventtiili_koestus_kuva.description</f>
        <v>0</v>
      </c>
      <c r="RMS207" s="10">
        <f>varoventtiili_koestus_kuva.description</f>
        <v>0</v>
      </c>
      <c r="RMT207" s="10">
        <f>varoventtiili_koestus_kuva.description</f>
        <v>0</v>
      </c>
      <c r="RMU207" s="10">
        <f>varoventtiili_koestus_kuva.description</f>
        <v>0</v>
      </c>
      <c r="RMV207" s="10">
        <f>varoventtiili_koestus_kuva.description</f>
        <v>0</v>
      </c>
      <c r="RMW207" s="10">
        <f>varoventtiili_koestus_kuva.description</f>
        <v>0</v>
      </c>
      <c r="RMX207" s="10">
        <f>varoventtiili_koestus_kuva.description</f>
        <v>0</v>
      </c>
      <c r="RMY207" s="10">
        <f>varoventtiili_koestus_kuva.description</f>
        <v>0</v>
      </c>
      <c r="RMZ207" s="10">
        <f>varoventtiili_koestus_kuva.description</f>
        <v>0</v>
      </c>
      <c r="RNA207" s="10">
        <f>varoventtiili_koestus_kuva.description</f>
        <v>0</v>
      </c>
      <c r="RNB207" s="10">
        <f>varoventtiili_koestus_kuva.description</f>
        <v>0</v>
      </c>
      <c r="RNC207" s="10">
        <f>varoventtiili_koestus_kuva.description</f>
        <v>0</v>
      </c>
      <c r="RND207" s="10">
        <f>varoventtiili_koestus_kuva.description</f>
        <v>0</v>
      </c>
      <c r="RNE207" s="10">
        <f>varoventtiili_koestus_kuva.description</f>
        <v>0</v>
      </c>
      <c r="RNF207" s="10">
        <f>varoventtiili_koestus_kuva.description</f>
        <v>0</v>
      </c>
      <c r="RNG207" s="10">
        <f>varoventtiili_koestus_kuva.description</f>
        <v>0</v>
      </c>
      <c r="RNH207" s="10">
        <f>varoventtiili_koestus_kuva.description</f>
        <v>0</v>
      </c>
      <c r="RNI207" s="10">
        <f>varoventtiili_koestus_kuva.description</f>
        <v>0</v>
      </c>
      <c r="RNJ207" s="10">
        <f>varoventtiili_koestus_kuva.description</f>
        <v>0</v>
      </c>
      <c r="RNK207" s="10">
        <f>varoventtiili_koestus_kuva.description</f>
        <v>0</v>
      </c>
      <c r="RNL207" s="10">
        <f>varoventtiili_koestus_kuva.description</f>
        <v>0</v>
      </c>
      <c r="RNM207" s="10">
        <f>varoventtiili_koestus_kuva.description</f>
        <v>0</v>
      </c>
      <c r="RNN207" s="10">
        <f>varoventtiili_koestus_kuva.description</f>
        <v>0</v>
      </c>
      <c r="RNO207" s="10">
        <f>varoventtiili_koestus_kuva.description</f>
        <v>0</v>
      </c>
      <c r="RNP207" s="10">
        <f>varoventtiili_koestus_kuva.description</f>
        <v>0</v>
      </c>
      <c r="RNQ207" s="10">
        <f>varoventtiili_koestus_kuva.description</f>
        <v>0</v>
      </c>
      <c r="RNR207" s="10">
        <f>varoventtiili_koestus_kuva.description</f>
        <v>0</v>
      </c>
      <c r="RNS207" s="10">
        <f>varoventtiili_koestus_kuva.description</f>
        <v>0</v>
      </c>
      <c r="RNT207" s="10">
        <f>varoventtiili_koestus_kuva.description</f>
        <v>0</v>
      </c>
      <c r="RNU207" s="10">
        <f>varoventtiili_koestus_kuva.description</f>
        <v>0</v>
      </c>
      <c r="RNV207" s="10">
        <f>varoventtiili_koestus_kuva.description</f>
        <v>0</v>
      </c>
      <c r="RNW207" s="10">
        <f>varoventtiili_koestus_kuva.description</f>
        <v>0</v>
      </c>
      <c r="RNX207" s="10">
        <f>varoventtiili_koestus_kuva.description</f>
        <v>0</v>
      </c>
      <c r="RNY207" s="10">
        <f>varoventtiili_koestus_kuva.description</f>
        <v>0</v>
      </c>
      <c r="RNZ207" s="10">
        <f>varoventtiili_koestus_kuva.description</f>
        <v>0</v>
      </c>
      <c r="ROA207" s="10">
        <f>varoventtiili_koestus_kuva.description</f>
        <v>0</v>
      </c>
      <c r="ROB207" s="10">
        <f>varoventtiili_koestus_kuva.description</f>
        <v>0</v>
      </c>
      <c r="ROC207" s="10">
        <f>varoventtiili_koestus_kuva.description</f>
        <v>0</v>
      </c>
      <c r="ROD207" s="10">
        <f>varoventtiili_koestus_kuva.description</f>
        <v>0</v>
      </c>
      <c r="ROE207" s="10">
        <f>varoventtiili_koestus_kuva.description</f>
        <v>0</v>
      </c>
      <c r="ROF207" s="10">
        <f>varoventtiili_koestus_kuva.description</f>
        <v>0</v>
      </c>
      <c r="ROG207" s="10">
        <f>varoventtiili_koestus_kuva.description</f>
        <v>0</v>
      </c>
      <c r="ROH207" s="10">
        <f>varoventtiili_koestus_kuva.description</f>
        <v>0</v>
      </c>
      <c r="ROI207" s="10">
        <f>varoventtiili_koestus_kuva.description</f>
        <v>0</v>
      </c>
      <c r="ROJ207" s="10">
        <f>varoventtiili_koestus_kuva.description</f>
        <v>0</v>
      </c>
      <c r="ROK207" s="10">
        <f>varoventtiili_koestus_kuva.description</f>
        <v>0</v>
      </c>
      <c r="ROL207" s="10">
        <f>varoventtiili_koestus_kuva.description</f>
        <v>0</v>
      </c>
      <c r="ROM207" s="10">
        <f>varoventtiili_koestus_kuva.description</f>
        <v>0</v>
      </c>
      <c r="RON207" s="10">
        <f>varoventtiili_koestus_kuva.description</f>
        <v>0</v>
      </c>
      <c r="ROO207" s="10">
        <f>varoventtiili_koestus_kuva.description</f>
        <v>0</v>
      </c>
      <c r="ROP207" s="10">
        <f>varoventtiili_koestus_kuva.description</f>
        <v>0</v>
      </c>
      <c r="ROQ207" s="10">
        <f>varoventtiili_koestus_kuva.description</f>
        <v>0</v>
      </c>
      <c r="ROR207" s="10">
        <f>varoventtiili_koestus_kuva.description</f>
        <v>0</v>
      </c>
      <c r="ROS207" s="10">
        <f>varoventtiili_koestus_kuva.description</f>
        <v>0</v>
      </c>
      <c r="ROT207" s="10">
        <f>varoventtiili_koestus_kuva.description</f>
        <v>0</v>
      </c>
      <c r="ROU207" s="10">
        <f>varoventtiili_koestus_kuva.description</f>
        <v>0</v>
      </c>
      <c r="ROV207" s="10">
        <f>varoventtiili_koestus_kuva.description</f>
        <v>0</v>
      </c>
      <c r="ROW207" s="10">
        <f>varoventtiili_koestus_kuva.description</f>
        <v>0</v>
      </c>
      <c r="ROX207" s="10">
        <f>varoventtiili_koestus_kuva.description</f>
        <v>0</v>
      </c>
      <c r="ROY207" s="10">
        <f>varoventtiili_koestus_kuva.description</f>
        <v>0</v>
      </c>
      <c r="ROZ207" s="10">
        <f>varoventtiili_koestus_kuva.description</f>
        <v>0</v>
      </c>
      <c r="RPA207" s="10">
        <f>varoventtiili_koestus_kuva.description</f>
        <v>0</v>
      </c>
      <c r="RPB207" s="10">
        <f>varoventtiili_koestus_kuva.description</f>
        <v>0</v>
      </c>
      <c r="RPC207" s="10">
        <f>varoventtiili_koestus_kuva.description</f>
        <v>0</v>
      </c>
      <c r="RPD207" s="10">
        <f>varoventtiili_koestus_kuva.description</f>
        <v>0</v>
      </c>
      <c r="RPE207" s="10">
        <f>varoventtiili_koestus_kuva.description</f>
        <v>0</v>
      </c>
      <c r="RPF207" s="10">
        <f>varoventtiili_koestus_kuva.description</f>
        <v>0</v>
      </c>
      <c r="RPG207" s="10">
        <f>varoventtiili_koestus_kuva.description</f>
        <v>0</v>
      </c>
      <c r="RPH207" s="10">
        <f>varoventtiili_koestus_kuva.description</f>
        <v>0</v>
      </c>
      <c r="RPI207" s="10">
        <f>varoventtiili_koestus_kuva.description</f>
        <v>0</v>
      </c>
      <c r="RPJ207" s="10">
        <f>varoventtiili_koestus_kuva.description</f>
        <v>0</v>
      </c>
      <c r="RPK207" s="10">
        <f>varoventtiili_koestus_kuva.description</f>
        <v>0</v>
      </c>
      <c r="RPL207" s="10">
        <f>varoventtiili_koestus_kuva.description</f>
        <v>0</v>
      </c>
      <c r="RPM207" s="10">
        <f>varoventtiili_koestus_kuva.description</f>
        <v>0</v>
      </c>
      <c r="RPN207" s="10">
        <f>varoventtiili_koestus_kuva.description</f>
        <v>0</v>
      </c>
      <c r="RPO207" s="10">
        <f>varoventtiili_koestus_kuva.description</f>
        <v>0</v>
      </c>
      <c r="RPP207" s="10">
        <f>varoventtiili_koestus_kuva.description</f>
        <v>0</v>
      </c>
      <c r="RPQ207" s="10">
        <f>varoventtiili_koestus_kuva.description</f>
        <v>0</v>
      </c>
      <c r="RPR207" s="10">
        <f>varoventtiili_koestus_kuva.description</f>
        <v>0</v>
      </c>
      <c r="RPS207" s="10">
        <f>varoventtiili_koestus_kuva.description</f>
        <v>0</v>
      </c>
      <c r="RPT207" s="10">
        <f>varoventtiili_koestus_kuva.description</f>
        <v>0</v>
      </c>
      <c r="RPU207" s="10">
        <f>varoventtiili_koestus_kuva.description</f>
        <v>0</v>
      </c>
      <c r="RPV207" s="10">
        <f>varoventtiili_koestus_kuva.description</f>
        <v>0</v>
      </c>
      <c r="RPW207" s="10">
        <f>varoventtiili_koestus_kuva.description</f>
        <v>0</v>
      </c>
      <c r="RPX207" s="10">
        <f>varoventtiili_koestus_kuva.description</f>
        <v>0</v>
      </c>
      <c r="RPY207" s="10">
        <f>varoventtiili_koestus_kuva.description</f>
        <v>0</v>
      </c>
      <c r="RPZ207" s="10">
        <f>varoventtiili_koestus_kuva.description</f>
        <v>0</v>
      </c>
      <c r="RQA207" s="10">
        <f>varoventtiili_koestus_kuva.description</f>
        <v>0</v>
      </c>
      <c r="RQB207" s="10">
        <f>varoventtiili_koestus_kuva.description</f>
        <v>0</v>
      </c>
      <c r="RQC207" s="10">
        <f>varoventtiili_koestus_kuva.description</f>
        <v>0</v>
      </c>
      <c r="RQD207" s="10">
        <f>varoventtiili_koestus_kuva.description</f>
        <v>0</v>
      </c>
      <c r="RQE207" s="10">
        <f>varoventtiili_koestus_kuva.description</f>
        <v>0</v>
      </c>
      <c r="RQF207" s="10">
        <f>varoventtiili_koestus_kuva.description</f>
        <v>0</v>
      </c>
      <c r="RQG207" s="10">
        <f>varoventtiili_koestus_kuva.description</f>
        <v>0</v>
      </c>
      <c r="RQH207" s="10">
        <f>varoventtiili_koestus_kuva.description</f>
        <v>0</v>
      </c>
      <c r="RQI207" s="10">
        <f>varoventtiili_koestus_kuva.description</f>
        <v>0</v>
      </c>
      <c r="RQJ207" s="10">
        <f>varoventtiili_koestus_kuva.description</f>
        <v>0</v>
      </c>
      <c r="RQK207" s="10">
        <f>varoventtiili_koestus_kuva.description</f>
        <v>0</v>
      </c>
      <c r="RQL207" s="10">
        <f>varoventtiili_koestus_kuva.description</f>
        <v>0</v>
      </c>
      <c r="RQM207" s="10">
        <f>varoventtiili_koestus_kuva.description</f>
        <v>0</v>
      </c>
      <c r="RQN207" s="10">
        <f>varoventtiili_koestus_kuva.description</f>
        <v>0</v>
      </c>
      <c r="RQO207" s="10">
        <f>varoventtiili_koestus_kuva.description</f>
        <v>0</v>
      </c>
      <c r="RQP207" s="10">
        <f>varoventtiili_koestus_kuva.description</f>
        <v>0</v>
      </c>
      <c r="RQQ207" s="10">
        <f>varoventtiili_koestus_kuva.description</f>
        <v>0</v>
      </c>
      <c r="RQR207" s="10">
        <f>varoventtiili_koestus_kuva.description</f>
        <v>0</v>
      </c>
      <c r="RQS207" s="10">
        <f>varoventtiili_koestus_kuva.description</f>
        <v>0</v>
      </c>
      <c r="RQT207" s="10">
        <f>varoventtiili_koestus_kuva.description</f>
        <v>0</v>
      </c>
      <c r="RQU207" s="10">
        <f>varoventtiili_koestus_kuva.description</f>
        <v>0</v>
      </c>
      <c r="RQV207" s="10">
        <f>varoventtiili_koestus_kuva.description</f>
        <v>0</v>
      </c>
      <c r="RQW207" s="10">
        <f>varoventtiili_koestus_kuva.description</f>
        <v>0</v>
      </c>
      <c r="RQX207" s="10">
        <f>varoventtiili_koestus_kuva.description</f>
        <v>0</v>
      </c>
      <c r="RQY207" s="10">
        <f>varoventtiili_koestus_kuva.description</f>
        <v>0</v>
      </c>
      <c r="RQZ207" s="10">
        <f>varoventtiili_koestus_kuva.description</f>
        <v>0</v>
      </c>
      <c r="RRA207" s="10">
        <f>varoventtiili_koestus_kuva.description</f>
        <v>0</v>
      </c>
      <c r="RRB207" s="10">
        <f>varoventtiili_koestus_kuva.description</f>
        <v>0</v>
      </c>
      <c r="RRC207" s="10">
        <f>varoventtiili_koestus_kuva.description</f>
        <v>0</v>
      </c>
      <c r="RRD207" s="10">
        <f>varoventtiili_koestus_kuva.description</f>
        <v>0</v>
      </c>
      <c r="RRE207" s="10">
        <f>varoventtiili_koestus_kuva.description</f>
        <v>0</v>
      </c>
      <c r="RRF207" s="10">
        <f>varoventtiili_koestus_kuva.description</f>
        <v>0</v>
      </c>
      <c r="RRG207" s="10">
        <f>varoventtiili_koestus_kuva.description</f>
        <v>0</v>
      </c>
      <c r="RRH207" s="10">
        <f>varoventtiili_koestus_kuva.description</f>
        <v>0</v>
      </c>
      <c r="RRI207" s="10">
        <f>varoventtiili_koestus_kuva.description</f>
        <v>0</v>
      </c>
      <c r="RRJ207" s="10">
        <f>varoventtiili_koestus_kuva.description</f>
        <v>0</v>
      </c>
      <c r="RRK207" s="10">
        <f>varoventtiili_koestus_kuva.description</f>
        <v>0</v>
      </c>
      <c r="RRL207" s="10">
        <f>varoventtiili_koestus_kuva.description</f>
        <v>0</v>
      </c>
      <c r="RRM207" s="10">
        <f>varoventtiili_koestus_kuva.description</f>
        <v>0</v>
      </c>
      <c r="RRN207" s="10">
        <f>varoventtiili_koestus_kuva.description</f>
        <v>0</v>
      </c>
      <c r="RRO207" s="10">
        <f>varoventtiili_koestus_kuva.description</f>
        <v>0</v>
      </c>
      <c r="RRP207" s="10">
        <f>varoventtiili_koestus_kuva.description</f>
        <v>0</v>
      </c>
      <c r="RRQ207" s="10">
        <f>varoventtiili_koestus_kuva.description</f>
        <v>0</v>
      </c>
      <c r="RRR207" s="10">
        <f>varoventtiili_koestus_kuva.description</f>
        <v>0</v>
      </c>
      <c r="RRS207" s="10">
        <f>varoventtiili_koestus_kuva.description</f>
        <v>0</v>
      </c>
      <c r="RRT207" s="10">
        <f>varoventtiili_koestus_kuva.description</f>
        <v>0</v>
      </c>
      <c r="RRU207" s="10">
        <f>varoventtiili_koestus_kuva.description</f>
        <v>0</v>
      </c>
      <c r="RRV207" s="10">
        <f>varoventtiili_koestus_kuva.description</f>
        <v>0</v>
      </c>
      <c r="RRW207" s="10">
        <f>varoventtiili_koestus_kuva.description</f>
        <v>0</v>
      </c>
      <c r="RRX207" s="10">
        <f>varoventtiili_koestus_kuva.description</f>
        <v>0</v>
      </c>
      <c r="RRY207" s="10">
        <f>varoventtiili_koestus_kuva.description</f>
        <v>0</v>
      </c>
      <c r="RRZ207" s="10">
        <f>varoventtiili_koestus_kuva.description</f>
        <v>0</v>
      </c>
      <c r="RSA207" s="10">
        <f>varoventtiili_koestus_kuva.description</f>
        <v>0</v>
      </c>
      <c r="RSB207" s="10">
        <f>varoventtiili_koestus_kuva.description</f>
        <v>0</v>
      </c>
      <c r="RSC207" s="10">
        <f>varoventtiili_koestus_kuva.description</f>
        <v>0</v>
      </c>
      <c r="RSD207" s="10">
        <f>varoventtiili_koestus_kuva.description</f>
        <v>0</v>
      </c>
      <c r="RSE207" s="10">
        <f>varoventtiili_koestus_kuva.description</f>
        <v>0</v>
      </c>
      <c r="RSF207" s="10">
        <f>varoventtiili_koestus_kuva.description</f>
        <v>0</v>
      </c>
      <c r="RSG207" s="10">
        <f>varoventtiili_koestus_kuva.description</f>
        <v>0</v>
      </c>
      <c r="RSH207" s="10">
        <f>varoventtiili_koestus_kuva.description</f>
        <v>0</v>
      </c>
      <c r="RSI207" s="10">
        <f>varoventtiili_koestus_kuva.description</f>
        <v>0</v>
      </c>
      <c r="RSJ207" s="10">
        <f>varoventtiili_koestus_kuva.description</f>
        <v>0</v>
      </c>
      <c r="RSK207" s="10">
        <f>varoventtiili_koestus_kuva.description</f>
        <v>0</v>
      </c>
      <c r="RSL207" s="10">
        <f>varoventtiili_koestus_kuva.description</f>
        <v>0</v>
      </c>
      <c r="RSM207" s="10">
        <f>varoventtiili_koestus_kuva.description</f>
        <v>0</v>
      </c>
      <c r="RSN207" s="10">
        <f>varoventtiili_koestus_kuva.description</f>
        <v>0</v>
      </c>
      <c r="RSO207" s="10">
        <f>varoventtiili_koestus_kuva.description</f>
        <v>0</v>
      </c>
      <c r="RSP207" s="10">
        <f>varoventtiili_koestus_kuva.description</f>
        <v>0</v>
      </c>
      <c r="RSQ207" s="10">
        <f>varoventtiili_koestus_kuva.description</f>
        <v>0</v>
      </c>
      <c r="RSR207" s="10">
        <f>varoventtiili_koestus_kuva.description</f>
        <v>0</v>
      </c>
      <c r="RSS207" s="10">
        <f>varoventtiili_koestus_kuva.description</f>
        <v>0</v>
      </c>
      <c r="RST207" s="10">
        <f>varoventtiili_koestus_kuva.description</f>
        <v>0</v>
      </c>
      <c r="RSU207" s="10">
        <f>varoventtiili_koestus_kuva.description</f>
        <v>0</v>
      </c>
      <c r="RSV207" s="10">
        <f>varoventtiili_koestus_kuva.description</f>
        <v>0</v>
      </c>
      <c r="RSW207" s="10">
        <f>varoventtiili_koestus_kuva.description</f>
        <v>0</v>
      </c>
      <c r="RSX207" s="10">
        <f>varoventtiili_koestus_kuva.description</f>
        <v>0</v>
      </c>
      <c r="RSY207" s="10">
        <f>varoventtiili_koestus_kuva.description</f>
        <v>0</v>
      </c>
      <c r="RSZ207" s="10">
        <f>varoventtiili_koestus_kuva.description</f>
        <v>0</v>
      </c>
      <c r="RTA207" s="10">
        <f>varoventtiili_koestus_kuva.description</f>
        <v>0</v>
      </c>
      <c r="RTB207" s="10">
        <f>varoventtiili_koestus_kuva.description</f>
        <v>0</v>
      </c>
      <c r="RTC207" s="10">
        <f>varoventtiili_koestus_kuva.description</f>
        <v>0</v>
      </c>
      <c r="RTD207" s="10">
        <f>varoventtiili_koestus_kuva.description</f>
        <v>0</v>
      </c>
      <c r="RTE207" s="10">
        <f>varoventtiili_koestus_kuva.description</f>
        <v>0</v>
      </c>
      <c r="RTF207" s="10">
        <f>varoventtiili_koestus_kuva.description</f>
        <v>0</v>
      </c>
      <c r="RTG207" s="10">
        <f>varoventtiili_koestus_kuva.description</f>
        <v>0</v>
      </c>
      <c r="RTH207" s="10">
        <f>varoventtiili_koestus_kuva.description</f>
        <v>0</v>
      </c>
      <c r="RTI207" s="10">
        <f>varoventtiili_koestus_kuva.description</f>
        <v>0</v>
      </c>
      <c r="RTJ207" s="10">
        <f>varoventtiili_koestus_kuva.description</f>
        <v>0</v>
      </c>
      <c r="RTK207" s="10">
        <f>varoventtiili_koestus_kuva.description</f>
        <v>0</v>
      </c>
      <c r="RTL207" s="10">
        <f>varoventtiili_koestus_kuva.description</f>
        <v>0</v>
      </c>
      <c r="RTM207" s="10">
        <f>varoventtiili_koestus_kuva.description</f>
        <v>0</v>
      </c>
      <c r="RTN207" s="10">
        <f>varoventtiili_koestus_kuva.description</f>
        <v>0</v>
      </c>
      <c r="RTO207" s="10">
        <f>varoventtiili_koestus_kuva.description</f>
        <v>0</v>
      </c>
      <c r="RTP207" s="10">
        <f>varoventtiili_koestus_kuva.description</f>
        <v>0</v>
      </c>
      <c r="RTQ207" s="10">
        <f>varoventtiili_koestus_kuva.description</f>
        <v>0</v>
      </c>
      <c r="RTR207" s="10">
        <f>varoventtiili_koestus_kuva.description</f>
        <v>0</v>
      </c>
      <c r="RTS207" s="10">
        <f>varoventtiili_koestus_kuva.description</f>
        <v>0</v>
      </c>
      <c r="RTT207" s="10">
        <f>varoventtiili_koestus_kuva.description</f>
        <v>0</v>
      </c>
      <c r="RTU207" s="10">
        <f>varoventtiili_koestus_kuva.description</f>
        <v>0</v>
      </c>
      <c r="RTV207" s="10">
        <f>varoventtiili_koestus_kuva.description</f>
        <v>0</v>
      </c>
      <c r="RTW207" s="10">
        <f>varoventtiili_koestus_kuva.description</f>
        <v>0</v>
      </c>
      <c r="RTX207" s="10">
        <f>varoventtiili_koestus_kuva.description</f>
        <v>0</v>
      </c>
      <c r="RTY207" s="10">
        <f>varoventtiili_koestus_kuva.description</f>
        <v>0</v>
      </c>
      <c r="RTZ207" s="10">
        <f>varoventtiili_koestus_kuva.description</f>
        <v>0</v>
      </c>
      <c r="RUA207" s="10">
        <f>varoventtiili_koestus_kuva.description</f>
        <v>0</v>
      </c>
      <c r="RUB207" s="10">
        <f>varoventtiili_koestus_kuva.description</f>
        <v>0</v>
      </c>
      <c r="RUC207" s="10">
        <f>varoventtiili_koestus_kuva.description</f>
        <v>0</v>
      </c>
      <c r="RUD207" s="10">
        <f>varoventtiili_koestus_kuva.description</f>
        <v>0</v>
      </c>
      <c r="RUE207" s="10">
        <f>varoventtiili_koestus_kuva.description</f>
        <v>0</v>
      </c>
      <c r="RUF207" s="10">
        <f>varoventtiili_koestus_kuva.description</f>
        <v>0</v>
      </c>
      <c r="RUG207" s="10">
        <f>varoventtiili_koestus_kuva.description</f>
        <v>0</v>
      </c>
      <c r="RUH207" s="10">
        <f>varoventtiili_koestus_kuva.description</f>
        <v>0</v>
      </c>
      <c r="RUI207" s="10">
        <f>varoventtiili_koestus_kuva.description</f>
        <v>0</v>
      </c>
      <c r="RUJ207" s="10">
        <f>varoventtiili_koestus_kuva.description</f>
        <v>0</v>
      </c>
      <c r="RUK207" s="10">
        <f>varoventtiili_koestus_kuva.description</f>
        <v>0</v>
      </c>
      <c r="RUL207" s="10">
        <f>varoventtiili_koestus_kuva.description</f>
        <v>0</v>
      </c>
      <c r="RUM207" s="10">
        <f>varoventtiili_koestus_kuva.description</f>
        <v>0</v>
      </c>
      <c r="RUN207" s="10">
        <f>varoventtiili_koestus_kuva.description</f>
        <v>0</v>
      </c>
      <c r="RUO207" s="10">
        <f>varoventtiili_koestus_kuva.description</f>
        <v>0</v>
      </c>
      <c r="RUP207" s="10">
        <f>varoventtiili_koestus_kuva.description</f>
        <v>0</v>
      </c>
      <c r="RUQ207" s="10">
        <f>varoventtiili_koestus_kuva.description</f>
        <v>0</v>
      </c>
      <c r="RUR207" s="10">
        <f>varoventtiili_koestus_kuva.description</f>
        <v>0</v>
      </c>
      <c r="RUS207" s="10">
        <f>varoventtiili_koestus_kuva.description</f>
        <v>0</v>
      </c>
      <c r="RUT207" s="10">
        <f>varoventtiili_koestus_kuva.description</f>
        <v>0</v>
      </c>
      <c r="RUU207" s="10">
        <f>varoventtiili_koestus_kuva.description</f>
        <v>0</v>
      </c>
      <c r="RUV207" s="10">
        <f>varoventtiili_koestus_kuva.description</f>
        <v>0</v>
      </c>
      <c r="RUW207" s="10">
        <f>varoventtiili_koestus_kuva.description</f>
        <v>0</v>
      </c>
      <c r="RUX207" s="10">
        <f>varoventtiili_koestus_kuva.description</f>
        <v>0</v>
      </c>
      <c r="RUY207" s="10">
        <f>varoventtiili_koestus_kuva.description</f>
        <v>0</v>
      </c>
      <c r="RUZ207" s="10">
        <f>varoventtiili_koestus_kuva.description</f>
        <v>0</v>
      </c>
      <c r="RVA207" s="10">
        <f>varoventtiili_koestus_kuva.description</f>
        <v>0</v>
      </c>
      <c r="RVB207" s="10">
        <f>varoventtiili_koestus_kuva.description</f>
        <v>0</v>
      </c>
      <c r="RVC207" s="10">
        <f>varoventtiili_koestus_kuva.description</f>
        <v>0</v>
      </c>
      <c r="RVD207" s="10">
        <f>varoventtiili_koestus_kuva.description</f>
        <v>0</v>
      </c>
      <c r="RVE207" s="10">
        <f>varoventtiili_koestus_kuva.description</f>
        <v>0</v>
      </c>
      <c r="RVF207" s="10">
        <f>varoventtiili_koestus_kuva.description</f>
        <v>0</v>
      </c>
      <c r="RVG207" s="10">
        <f>varoventtiili_koestus_kuva.description</f>
        <v>0</v>
      </c>
      <c r="RVH207" s="10">
        <f>varoventtiili_koestus_kuva.description</f>
        <v>0</v>
      </c>
      <c r="RVI207" s="10">
        <f>varoventtiili_koestus_kuva.description</f>
        <v>0</v>
      </c>
      <c r="RVJ207" s="10">
        <f>varoventtiili_koestus_kuva.description</f>
        <v>0</v>
      </c>
      <c r="RVK207" s="10">
        <f>varoventtiili_koestus_kuva.description</f>
        <v>0</v>
      </c>
      <c r="RVL207" s="10">
        <f>varoventtiili_koestus_kuva.description</f>
        <v>0</v>
      </c>
      <c r="RVM207" s="10">
        <f>varoventtiili_koestus_kuva.description</f>
        <v>0</v>
      </c>
      <c r="RVN207" s="10">
        <f>varoventtiili_koestus_kuva.description</f>
        <v>0</v>
      </c>
      <c r="RVO207" s="10">
        <f>varoventtiili_koestus_kuva.description</f>
        <v>0</v>
      </c>
      <c r="RVP207" s="10">
        <f>varoventtiili_koestus_kuva.description</f>
        <v>0</v>
      </c>
      <c r="RVQ207" s="10">
        <f>varoventtiili_koestus_kuva.description</f>
        <v>0</v>
      </c>
      <c r="RVR207" s="10">
        <f>varoventtiili_koestus_kuva.description</f>
        <v>0</v>
      </c>
      <c r="RVS207" s="10">
        <f>varoventtiili_koestus_kuva.description</f>
        <v>0</v>
      </c>
      <c r="RVT207" s="10">
        <f>varoventtiili_koestus_kuva.description</f>
        <v>0</v>
      </c>
      <c r="RVU207" s="10">
        <f>varoventtiili_koestus_kuva.description</f>
        <v>0</v>
      </c>
      <c r="RVV207" s="10">
        <f>varoventtiili_koestus_kuva.description</f>
        <v>0</v>
      </c>
      <c r="RVW207" s="10">
        <f>varoventtiili_koestus_kuva.description</f>
        <v>0</v>
      </c>
      <c r="RVX207" s="10">
        <f>varoventtiili_koestus_kuva.description</f>
        <v>0</v>
      </c>
      <c r="RVY207" s="10">
        <f>varoventtiili_koestus_kuva.description</f>
        <v>0</v>
      </c>
      <c r="RVZ207" s="10">
        <f>varoventtiili_koestus_kuva.description</f>
        <v>0</v>
      </c>
      <c r="RWA207" s="10">
        <f>varoventtiili_koestus_kuva.description</f>
        <v>0</v>
      </c>
      <c r="RWB207" s="10">
        <f>varoventtiili_koestus_kuva.description</f>
        <v>0</v>
      </c>
      <c r="RWC207" s="10">
        <f>varoventtiili_koestus_kuva.description</f>
        <v>0</v>
      </c>
      <c r="RWD207" s="10">
        <f>varoventtiili_koestus_kuva.description</f>
        <v>0</v>
      </c>
      <c r="RWE207" s="10">
        <f>varoventtiili_koestus_kuva.description</f>
        <v>0</v>
      </c>
      <c r="RWF207" s="10">
        <f>varoventtiili_koestus_kuva.description</f>
        <v>0</v>
      </c>
      <c r="RWG207" s="10">
        <f>varoventtiili_koestus_kuva.description</f>
        <v>0</v>
      </c>
      <c r="RWH207" s="10">
        <f>varoventtiili_koestus_kuva.description</f>
        <v>0</v>
      </c>
      <c r="RWI207" s="10">
        <f>varoventtiili_koestus_kuva.description</f>
        <v>0</v>
      </c>
      <c r="RWJ207" s="10">
        <f>varoventtiili_koestus_kuva.description</f>
        <v>0</v>
      </c>
      <c r="RWK207" s="10">
        <f>varoventtiili_koestus_kuva.description</f>
        <v>0</v>
      </c>
      <c r="RWL207" s="10">
        <f>varoventtiili_koestus_kuva.description</f>
        <v>0</v>
      </c>
      <c r="RWM207" s="10">
        <f>varoventtiili_koestus_kuva.description</f>
        <v>0</v>
      </c>
      <c r="RWN207" s="10">
        <f>varoventtiili_koestus_kuva.description</f>
        <v>0</v>
      </c>
      <c r="RWO207" s="10">
        <f>varoventtiili_koestus_kuva.description</f>
        <v>0</v>
      </c>
      <c r="RWP207" s="10">
        <f>varoventtiili_koestus_kuva.description</f>
        <v>0</v>
      </c>
      <c r="RWQ207" s="10">
        <f>varoventtiili_koestus_kuva.description</f>
        <v>0</v>
      </c>
      <c r="RWR207" s="10">
        <f>varoventtiili_koestus_kuva.description</f>
        <v>0</v>
      </c>
      <c r="RWS207" s="10">
        <f>varoventtiili_koestus_kuva.description</f>
        <v>0</v>
      </c>
      <c r="RWT207" s="10">
        <f>varoventtiili_koestus_kuva.description</f>
        <v>0</v>
      </c>
      <c r="RWU207" s="10">
        <f>varoventtiili_koestus_kuva.description</f>
        <v>0</v>
      </c>
      <c r="RWV207" s="10">
        <f>varoventtiili_koestus_kuva.description</f>
        <v>0</v>
      </c>
      <c r="RWW207" s="10">
        <f>varoventtiili_koestus_kuva.description</f>
        <v>0</v>
      </c>
      <c r="RWX207" s="10">
        <f>varoventtiili_koestus_kuva.description</f>
        <v>0</v>
      </c>
      <c r="RWY207" s="10">
        <f>varoventtiili_koestus_kuva.description</f>
        <v>0</v>
      </c>
      <c r="RWZ207" s="10">
        <f>varoventtiili_koestus_kuva.description</f>
        <v>0</v>
      </c>
      <c r="RXA207" s="10">
        <f>varoventtiili_koestus_kuva.description</f>
        <v>0</v>
      </c>
      <c r="RXB207" s="10">
        <f>varoventtiili_koestus_kuva.description</f>
        <v>0</v>
      </c>
      <c r="RXC207" s="10">
        <f>varoventtiili_koestus_kuva.description</f>
        <v>0</v>
      </c>
      <c r="RXD207" s="10">
        <f>varoventtiili_koestus_kuva.description</f>
        <v>0</v>
      </c>
      <c r="RXE207" s="10">
        <f>varoventtiili_koestus_kuva.description</f>
        <v>0</v>
      </c>
      <c r="RXF207" s="10">
        <f>varoventtiili_koestus_kuva.description</f>
        <v>0</v>
      </c>
      <c r="RXG207" s="10">
        <f>varoventtiili_koestus_kuva.description</f>
        <v>0</v>
      </c>
      <c r="RXH207" s="10">
        <f>varoventtiili_koestus_kuva.description</f>
        <v>0</v>
      </c>
      <c r="RXI207" s="10">
        <f>varoventtiili_koestus_kuva.description</f>
        <v>0</v>
      </c>
      <c r="RXJ207" s="10">
        <f>varoventtiili_koestus_kuva.description</f>
        <v>0</v>
      </c>
      <c r="RXK207" s="10">
        <f>varoventtiili_koestus_kuva.description</f>
        <v>0</v>
      </c>
      <c r="RXL207" s="10">
        <f>varoventtiili_koestus_kuva.description</f>
        <v>0</v>
      </c>
      <c r="RXM207" s="10">
        <f>varoventtiili_koestus_kuva.description</f>
        <v>0</v>
      </c>
      <c r="RXN207" s="10">
        <f>varoventtiili_koestus_kuva.description</f>
        <v>0</v>
      </c>
      <c r="RXO207" s="10">
        <f>varoventtiili_koestus_kuva.description</f>
        <v>0</v>
      </c>
      <c r="RXP207" s="10">
        <f>varoventtiili_koestus_kuva.description</f>
        <v>0</v>
      </c>
      <c r="RXQ207" s="10">
        <f>varoventtiili_koestus_kuva.description</f>
        <v>0</v>
      </c>
      <c r="RXR207" s="10">
        <f>varoventtiili_koestus_kuva.description</f>
        <v>0</v>
      </c>
      <c r="RXS207" s="10">
        <f>varoventtiili_koestus_kuva.description</f>
        <v>0</v>
      </c>
      <c r="RXT207" s="10">
        <f>varoventtiili_koestus_kuva.description</f>
        <v>0</v>
      </c>
      <c r="RXU207" s="10">
        <f>varoventtiili_koestus_kuva.description</f>
        <v>0</v>
      </c>
      <c r="RXV207" s="10">
        <f>varoventtiili_koestus_kuva.description</f>
        <v>0</v>
      </c>
      <c r="RXW207" s="10">
        <f>varoventtiili_koestus_kuva.description</f>
        <v>0</v>
      </c>
      <c r="RXX207" s="10">
        <f>varoventtiili_koestus_kuva.description</f>
        <v>0</v>
      </c>
      <c r="RXY207" s="10">
        <f>varoventtiili_koestus_kuva.description</f>
        <v>0</v>
      </c>
      <c r="RXZ207" s="10">
        <f>varoventtiili_koestus_kuva.description</f>
        <v>0</v>
      </c>
      <c r="RYA207" s="10">
        <f>varoventtiili_koestus_kuva.description</f>
        <v>0</v>
      </c>
      <c r="RYB207" s="10">
        <f>varoventtiili_koestus_kuva.description</f>
        <v>0</v>
      </c>
      <c r="RYC207" s="10">
        <f>varoventtiili_koestus_kuva.description</f>
        <v>0</v>
      </c>
      <c r="RYD207" s="10">
        <f>varoventtiili_koestus_kuva.description</f>
        <v>0</v>
      </c>
      <c r="RYE207" s="10">
        <f>varoventtiili_koestus_kuva.description</f>
        <v>0</v>
      </c>
      <c r="RYF207" s="10">
        <f>varoventtiili_koestus_kuva.description</f>
        <v>0</v>
      </c>
      <c r="RYG207" s="10">
        <f>varoventtiili_koestus_kuva.description</f>
        <v>0</v>
      </c>
      <c r="RYH207" s="10">
        <f>varoventtiili_koestus_kuva.description</f>
        <v>0</v>
      </c>
      <c r="RYI207" s="10">
        <f>varoventtiili_koestus_kuva.description</f>
        <v>0</v>
      </c>
      <c r="RYJ207" s="10">
        <f>varoventtiili_koestus_kuva.description</f>
        <v>0</v>
      </c>
      <c r="RYK207" s="10">
        <f>varoventtiili_koestus_kuva.description</f>
        <v>0</v>
      </c>
      <c r="RYL207" s="10">
        <f>varoventtiili_koestus_kuva.description</f>
        <v>0</v>
      </c>
      <c r="RYM207" s="10">
        <f>varoventtiili_koestus_kuva.description</f>
        <v>0</v>
      </c>
      <c r="RYN207" s="10">
        <f>varoventtiili_koestus_kuva.description</f>
        <v>0</v>
      </c>
      <c r="RYO207" s="10">
        <f>varoventtiili_koestus_kuva.description</f>
        <v>0</v>
      </c>
      <c r="RYP207" s="10">
        <f>varoventtiili_koestus_kuva.description</f>
        <v>0</v>
      </c>
      <c r="RYQ207" s="10">
        <f>varoventtiili_koestus_kuva.description</f>
        <v>0</v>
      </c>
      <c r="RYR207" s="10">
        <f>varoventtiili_koestus_kuva.description</f>
        <v>0</v>
      </c>
      <c r="RYS207" s="10">
        <f>varoventtiili_koestus_kuva.description</f>
        <v>0</v>
      </c>
      <c r="RYT207" s="10">
        <f>varoventtiili_koestus_kuva.description</f>
        <v>0</v>
      </c>
      <c r="RYU207" s="10">
        <f>varoventtiili_koestus_kuva.description</f>
        <v>0</v>
      </c>
      <c r="RYV207" s="10">
        <f>varoventtiili_koestus_kuva.description</f>
        <v>0</v>
      </c>
      <c r="RYW207" s="10">
        <f>varoventtiili_koestus_kuva.description</f>
        <v>0</v>
      </c>
      <c r="RYX207" s="10">
        <f>varoventtiili_koestus_kuva.description</f>
        <v>0</v>
      </c>
      <c r="RYY207" s="10">
        <f>varoventtiili_koestus_kuva.description</f>
        <v>0</v>
      </c>
      <c r="RYZ207" s="10">
        <f>varoventtiili_koestus_kuva.description</f>
        <v>0</v>
      </c>
      <c r="RZA207" s="10">
        <f>varoventtiili_koestus_kuva.description</f>
        <v>0</v>
      </c>
      <c r="RZB207" s="10">
        <f>varoventtiili_koestus_kuva.description</f>
        <v>0</v>
      </c>
      <c r="RZC207" s="10">
        <f>varoventtiili_koestus_kuva.description</f>
        <v>0</v>
      </c>
      <c r="RZD207" s="10">
        <f>varoventtiili_koestus_kuva.description</f>
        <v>0</v>
      </c>
      <c r="RZE207" s="10">
        <f>varoventtiili_koestus_kuva.description</f>
        <v>0</v>
      </c>
      <c r="RZF207" s="10">
        <f>varoventtiili_koestus_kuva.description</f>
        <v>0</v>
      </c>
      <c r="RZG207" s="10">
        <f>varoventtiili_koestus_kuva.description</f>
        <v>0</v>
      </c>
      <c r="RZH207" s="10">
        <f>varoventtiili_koestus_kuva.description</f>
        <v>0</v>
      </c>
      <c r="RZI207" s="10">
        <f>varoventtiili_koestus_kuva.description</f>
        <v>0</v>
      </c>
      <c r="RZJ207" s="10">
        <f>varoventtiili_koestus_kuva.description</f>
        <v>0</v>
      </c>
      <c r="RZK207" s="10">
        <f>varoventtiili_koestus_kuva.description</f>
        <v>0</v>
      </c>
      <c r="RZL207" s="10">
        <f>varoventtiili_koestus_kuva.description</f>
        <v>0</v>
      </c>
      <c r="RZM207" s="10">
        <f>varoventtiili_koestus_kuva.description</f>
        <v>0</v>
      </c>
      <c r="RZN207" s="10">
        <f>varoventtiili_koestus_kuva.description</f>
        <v>0</v>
      </c>
      <c r="RZO207" s="10">
        <f>varoventtiili_koestus_kuva.description</f>
        <v>0</v>
      </c>
      <c r="RZP207" s="10">
        <f>varoventtiili_koestus_kuva.description</f>
        <v>0</v>
      </c>
      <c r="RZQ207" s="10">
        <f>varoventtiili_koestus_kuva.description</f>
        <v>0</v>
      </c>
      <c r="RZR207" s="10">
        <f>varoventtiili_koestus_kuva.description</f>
        <v>0</v>
      </c>
      <c r="RZS207" s="10">
        <f>varoventtiili_koestus_kuva.description</f>
        <v>0</v>
      </c>
      <c r="RZT207" s="10">
        <f>varoventtiili_koestus_kuva.description</f>
        <v>0</v>
      </c>
      <c r="RZU207" s="10">
        <f>varoventtiili_koestus_kuva.description</f>
        <v>0</v>
      </c>
      <c r="RZV207" s="10">
        <f>varoventtiili_koestus_kuva.description</f>
        <v>0</v>
      </c>
      <c r="RZW207" s="10">
        <f>varoventtiili_koestus_kuva.description</f>
        <v>0</v>
      </c>
      <c r="RZX207" s="10">
        <f>varoventtiili_koestus_kuva.description</f>
        <v>0</v>
      </c>
      <c r="RZY207" s="10">
        <f>varoventtiili_koestus_kuva.description</f>
        <v>0</v>
      </c>
      <c r="RZZ207" s="10">
        <f>varoventtiili_koestus_kuva.description</f>
        <v>0</v>
      </c>
      <c r="SAA207" s="10">
        <f>varoventtiili_koestus_kuva.description</f>
        <v>0</v>
      </c>
      <c r="SAB207" s="10">
        <f>varoventtiili_koestus_kuva.description</f>
        <v>0</v>
      </c>
      <c r="SAC207" s="10">
        <f>varoventtiili_koestus_kuva.description</f>
        <v>0</v>
      </c>
      <c r="SAD207" s="10">
        <f>varoventtiili_koestus_kuva.description</f>
        <v>0</v>
      </c>
      <c r="SAE207" s="10">
        <f>varoventtiili_koestus_kuva.description</f>
        <v>0</v>
      </c>
      <c r="SAF207" s="10">
        <f>varoventtiili_koestus_kuva.description</f>
        <v>0</v>
      </c>
      <c r="SAG207" s="10">
        <f>varoventtiili_koestus_kuva.description</f>
        <v>0</v>
      </c>
      <c r="SAH207" s="10">
        <f>varoventtiili_koestus_kuva.description</f>
        <v>0</v>
      </c>
      <c r="SAI207" s="10">
        <f>varoventtiili_koestus_kuva.description</f>
        <v>0</v>
      </c>
      <c r="SAJ207" s="10">
        <f>varoventtiili_koestus_kuva.description</f>
        <v>0</v>
      </c>
      <c r="SAK207" s="10">
        <f>varoventtiili_koestus_kuva.description</f>
        <v>0</v>
      </c>
      <c r="SAL207" s="10">
        <f>varoventtiili_koestus_kuva.description</f>
        <v>0</v>
      </c>
      <c r="SAM207" s="10">
        <f>varoventtiili_koestus_kuva.description</f>
        <v>0</v>
      </c>
      <c r="SAN207" s="10">
        <f>varoventtiili_koestus_kuva.description</f>
        <v>0</v>
      </c>
      <c r="SAO207" s="10">
        <f>varoventtiili_koestus_kuva.description</f>
        <v>0</v>
      </c>
      <c r="SAP207" s="10">
        <f>varoventtiili_koestus_kuva.description</f>
        <v>0</v>
      </c>
      <c r="SAQ207" s="10">
        <f>varoventtiili_koestus_kuva.description</f>
        <v>0</v>
      </c>
      <c r="SAR207" s="10">
        <f>varoventtiili_koestus_kuva.description</f>
        <v>0</v>
      </c>
      <c r="SAS207" s="10">
        <f>varoventtiili_koestus_kuva.description</f>
        <v>0</v>
      </c>
      <c r="SAT207" s="10">
        <f>varoventtiili_koestus_kuva.description</f>
        <v>0</v>
      </c>
      <c r="SAU207" s="10">
        <f>varoventtiili_koestus_kuva.description</f>
        <v>0</v>
      </c>
      <c r="SAV207" s="10">
        <f>varoventtiili_koestus_kuva.description</f>
        <v>0</v>
      </c>
      <c r="SAW207" s="10">
        <f>varoventtiili_koestus_kuva.description</f>
        <v>0</v>
      </c>
      <c r="SAX207" s="10">
        <f>varoventtiili_koestus_kuva.description</f>
        <v>0</v>
      </c>
      <c r="SAY207" s="10">
        <f>varoventtiili_koestus_kuva.description</f>
        <v>0</v>
      </c>
      <c r="SAZ207" s="10">
        <f>varoventtiili_koestus_kuva.description</f>
        <v>0</v>
      </c>
      <c r="SBA207" s="10">
        <f>varoventtiili_koestus_kuva.description</f>
        <v>0</v>
      </c>
      <c r="SBB207" s="10">
        <f>varoventtiili_koestus_kuva.description</f>
        <v>0</v>
      </c>
      <c r="SBC207" s="10">
        <f>varoventtiili_koestus_kuva.description</f>
        <v>0</v>
      </c>
      <c r="SBD207" s="10">
        <f>varoventtiili_koestus_kuva.description</f>
        <v>0</v>
      </c>
      <c r="SBE207" s="10">
        <f>varoventtiili_koestus_kuva.description</f>
        <v>0</v>
      </c>
      <c r="SBF207" s="10">
        <f>varoventtiili_koestus_kuva.description</f>
        <v>0</v>
      </c>
      <c r="SBG207" s="10">
        <f>varoventtiili_koestus_kuva.description</f>
        <v>0</v>
      </c>
      <c r="SBH207" s="10">
        <f>varoventtiili_koestus_kuva.description</f>
        <v>0</v>
      </c>
      <c r="SBI207" s="10">
        <f>varoventtiili_koestus_kuva.description</f>
        <v>0</v>
      </c>
      <c r="SBJ207" s="10">
        <f>varoventtiili_koestus_kuva.description</f>
        <v>0</v>
      </c>
      <c r="SBK207" s="10">
        <f>varoventtiili_koestus_kuva.description</f>
        <v>0</v>
      </c>
      <c r="SBL207" s="10">
        <f>varoventtiili_koestus_kuva.description</f>
        <v>0</v>
      </c>
      <c r="SBM207" s="10">
        <f>varoventtiili_koestus_kuva.description</f>
        <v>0</v>
      </c>
      <c r="SBN207" s="10">
        <f>varoventtiili_koestus_kuva.description</f>
        <v>0</v>
      </c>
      <c r="SBO207" s="10">
        <f>varoventtiili_koestus_kuva.description</f>
        <v>0</v>
      </c>
      <c r="SBP207" s="10">
        <f>varoventtiili_koestus_kuva.description</f>
        <v>0</v>
      </c>
      <c r="SBQ207" s="10">
        <f>varoventtiili_koestus_kuva.description</f>
        <v>0</v>
      </c>
      <c r="SBR207" s="10">
        <f>varoventtiili_koestus_kuva.description</f>
        <v>0</v>
      </c>
      <c r="SBS207" s="10">
        <f>varoventtiili_koestus_kuva.description</f>
        <v>0</v>
      </c>
      <c r="SBT207" s="10">
        <f>varoventtiili_koestus_kuva.description</f>
        <v>0</v>
      </c>
      <c r="SBU207" s="10">
        <f>varoventtiili_koestus_kuva.description</f>
        <v>0</v>
      </c>
      <c r="SBV207" s="10">
        <f>varoventtiili_koestus_kuva.description</f>
        <v>0</v>
      </c>
      <c r="SBW207" s="10">
        <f>varoventtiili_koestus_kuva.description</f>
        <v>0</v>
      </c>
      <c r="SBX207" s="10">
        <f>varoventtiili_koestus_kuva.description</f>
        <v>0</v>
      </c>
      <c r="SBY207" s="10">
        <f>varoventtiili_koestus_kuva.description</f>
        <v>0</v>
      </c>
      <c r="SBZ207" s="10">
        <f>varoventtiili_koestus_kuva.description</f>
        <v>0</v>
      </c>
      <c r="SCA207" s="10">
        <f>varoventtiili_koestus_kuva.description</f>
        <v>0</v>
      </c>
      <c r="SCB207" s="10">
        <f>varoventtiili_koestus_kuva.description</f>
        <v>0</v>
      </c>
      <c r="SCC207" s="10">
        <f>varoventtiili_koestus_kuva.description</f>
        <v>0</v>
      </c>
      <c r="SCD207" s="10">
        <f>varoventtiili_koestus_kuva.description</f>
        <v>0</v>
      </c>
      <c r="SCE207" s="10">
        <f>varoventtiili_koestus_kuva.description</f>
        <v>0</v>
      </c>
      <c r="SCF207" s="10">
        <f>varoventtiili_koestus_kuva.description</f>
        <v>0</v>
      </c>
      <c r="SCG207" s="10">
        <f>varoventtiili_koestus_kuva.description</f>
        <v>0</v>
      </c>
      <c r="SCH207" s="10">
        <f>varoventtiili_koestus_kuva.description</f>
        <v>0</v>
      </c>
      <c r="SCI207" s="10">
        <f>varoventtiili_koestus_kuva.description</f>
        <v>0</v>
      </c>
      <c r="SCJ207" s="10">
        <f>varoventtiili_koestus_kuva.description</f>
        <v>0</v>
      </c>
      <c r="SCK207" s="10">
        <f>varoventtiili_koestus_kuva.description</f>
        <v>0</v>
      </c>
      <c r="SCL207" s="10">
        <f>varoventtiili_koestus_kuva.description</f>
        <v>0</v>
      </c>
      <c r="SCM207" s="10">
        <f>varoventtiili_koestus_kuva.description</f>
        <v>0</v>
      </c>
      <c r="SCN207" s="10">
        <f>varoventtiili_koestus_kuva.description</f>
        <v>0</v>
      </c>
      <c r="SCO207" s="10">
        <f>varoventtiili_koestus_kuva.description</f>
        <v>0</v>
      </c>
      <c r="SCP207" s="10">
        <f>varoventtiili_koestus_kuva.description</f>
        <v>0</v>
      </c>
      <c r="SCQ207" s="10">
        <f>varoventtiili_koestus_kuva.description</f>
        <v>0</v>
      </c>
      <c r="SCR207" s="10">
        <f>varoventtiili_koestus_kuva.description</f>
        <v>0</v>
      </c>
      <c r="SCS207" s="10">
        <f>varoventtiili_koestus_kuva.description</f>
        <v>0</v>
      </c>
      <c r="SCT207" s="10">
        <f>varoventtiili_koestus_kuva.description</f>
        <v>0</v>
      </c>
      <c r="SCU207" s="10">
        <f>varoventtiili_koestus_kuva.description</f>
        <v>0</v>
      </c>
      <c r="SCV207" s="10">
        <f>varoventtiili_koestus_kuva.description</f>
        <v>0</v>
      </c>
      <c r="SCW207" s="10">
        <f>varoventtiili_koestus_kuva.description</f>
        <v>0</v>
      </c>
      <c r="SCX207" s="10">
        <f>varoventtiili_koestus_kuva.description</f>
        <v>0</v>
      </c>
      <c r="SCY207" s="10">
        <f>varoventtiili_koestus_kuva.description</f>
        <v>0</v>
      </c>
      <c r="SCZ207" s="10">
        <f>varoventtiili_koestus_kuva.description</f>
        <v>0</v>
      </c>
      <c r="SDA207" s="10">
        <f>varoventtiili_koestus_kuva.description</f>
        <v>0</v>
      </c>
      <c r="SDB207" s="10">
        <f>varoventtiili_koestus_kuva.description</f>
        <v>0</v>
      </c>
      <c r="SDC207" s="10">
        <f>varoventtiili_koestus_kuva.description</f>
        <v>0</v>
      </c>
      <c r="SDD207" s="10">
        <f>varoventtiili_koestus_kuva.description</f>
        <v>0</v>
      </c>
      <c r="SDE207" s="10">
        <f>varoventtiili_koestus_kuva.description</f>
        <v>0</v>
      </c>
      <c r="SDF207" s="10">
        <f>varoventtiili_koestus_kuva.description</f>
        <v>0</v>
      </c>
      <c r="SDG207" s="10">
        <f>varoventtiili_koestus_kuva.description</f>
        <v>0</v>
      </c>
      <c r="SDH207" s="10">
        <f>varoventtiili_koestus_kuva.description</f>
        <v>0</v>
      </c>
      <c r="SDI207" s="10">
        <f>varoventtiili_koestus_kuva.description</f>
        <v>0</v>
      </c>
      <c r="SDJ207" s="10">
        <f>varoventtiili_koestus_kuva.description</f>
        <v>0</v>
      </c>
      <c r="SDK207" s="10">
        <f>varoventtiili_koestus_kuva.description</f>
        <v>0</v>
      </c>
      <c r="SDL207" s="10">
        <f>varoventtiili_koestus_kuva.description</f>
        <v>0</v>
      </c>
      <c r="SDM207" s="10">
        <f>varoventtiili_koestus_kuva.description</f>
        <v>0</v>
      </c>
      <c r="SDN207" s="10">
        <f>varoventtiili_koestus_kuva.description</f>
        <v>0</v>
      </c>
      <c r="SDO207" s="10">
        <f>varoventtiili_koestus_kuva.description</f>
        <v>0</v>
      </c>
      <c r="SDP207" s="10">
        <f>varoventtiili_koestus_kuva.description</f>
        <v>0</v>
      </c>
      <c r="SDQ207" s="10">
        <f>varoventtiili_koestus_kuva.description</f>
        <v>0</v>
      </c>
      <c r="SDR207" s="10">
        <f>varoventtiili_koestus_kuva.description</f>
        <v>0</v>
      </c>
      <c r="SDS207" s="10">
        <f>varoventtiili_koestus_kuva.description</f>
        <v>0</v>
      </c>
      <c r="SDT207" s="10">
        <f>varoventtiili_koestus_kuva.description</f>
        <v>0</v>
      </c>
      <c r="SDU207" s="10">
        <f>varoventtiili_koestus_kuva.description</f>
        <v>0</v>
      </c>
      <c r="SDV207" s="10">
        <f>varoventtiili_koestus_kuva.description</f>
        <v>0</v>
      </c>
      <c r="SDW207" s="10">
        <f>varoventtiili_koestus_kuva.description</f>
        <v>0</v>
      </c>
      <c r="SDX207" s="10">
        <f>varoventtiili_koestus_kuva.description</f>
        <v>0</v>
      </c>
      <c r="SDY207" s="10">
        <f>varoventtiili_koestus_kuva.description</f>
        <v>0</v>
      </c>
      <c r="SDZ207" s="10">
        <f>varoventtiili_koestus_kuva.description</f>
        <v>0</v>
      </c>
      <c r="SEA207" s="10">
        <f>varoventtiili_koestus_kuva.description</f>
        <v>0</v>
      </c>
      <c r="SEB207" s="10">
        <f>varoventtiili_koestus_kuva.description</f>
        <v>0</v>
      </c>
      <c r="SEC207" s="10">
        <f>varoventtiili_koestus_kuva.description</f>
        <v>0</v>
      </c>
      <c r="SED207" s="10">
        <f>varoventtiili_koestus_kuva.description</f>
        <v>0</v>
      </c>
      <c r="SEE207" s="10">
        <f>varoventtiili_koestus_kuva.description</f>
        <v>0</v>
      </c>
      <c r="SEF207" s="10">
        <f>varoventtiili_koestus_kuva.description</f>
        <v>0</v>
      </c>
      <c r="SEG207" s="10">
        <f>varoventtiili_koestus_kuva.description</f>
        <v>0</v>
      </c>
      <c r="SEH207" s="10">
        <f>varoventtiili_koestus_kuva.description</f>
        <v>0</v>
      </c>
      <c r="SEI207" s="10">
        <f>varoventtiili_koestus_kuva.description</f>
        <v>0</v>
      </c>
      <c r="SEJ207" s="10">
        <f>varoventtiili_koestus_kuva.description</f>
        <v>0</v>
      </c>
      <c r="SEK207" s="10">
        <f>varoventtiili_koestus_kuva.description</f>
        <v>0</v>
      </c>
      <c r="SEL207" s="10">
        <f>varoventtiili_koestus_kuva.description</f>
        <v>0</v>
      </c>
      <c r="SEM207" s="10">
        <f>varoventtiili_koestus_kuva.description</f>
        <v>0</v>
      </c>
      <c r="SEN207" s="10">
        <f>varoventtiili_koestus_kuva.description</f>
        <v>0</v>
      </c>
      <c r="SEO207" s="10">
        <f>varoventtiili_koestus_kuva.description</f>
        <v>0</v>
      </c>
      <c r="SEP207" s="10">
        <f>varoventtiili_koestus_kuva.description</f>
        <v>0</v>
      </c>
      <c r="SEQ207" s="10">
        <f>varoventtiili_koestus_kuva.description</f>
        <v>0</v>
      </c>
      <c r="SER207" s="10">
        <f>varoventtiili_koestus_kuva.description</f>
        <v>0</v>
      </c>
      <c r="SES207" s="10">
        <f>varoventtiili_koestus_kuva.description</f>
        <v>0</v>
      </c>
      <c r="SET207" s="10">
        <f>varoventtiili_koestus_kuva.description</f>
        <v>0</v>
      </c>
      <c r="SEU207" s="10">
        <f>varoventtiili_koestus_kuva.description</f>
        <v>0</v>
      </c>
      <c r="SEV207" s="10">
        <f>varoventtiili_koestus_kuva.description</f>
        <v>0</v>
      </c>
      <c r="SEW207" s="10">
        <f>varoventtiili_koestus_kuva.description</f>
        <v>0</v>
      </c>
      <c r="SEX207" s="10">
        <f>varoventtiili_koestus_kuva.description</f>
        <v>0</v>
      </c>
      <c r="SEY207" s="10">
        <f>varoventtiili_koestus_kuva.description</f>
        <v>0</v>
      </c>
      <c r="SEZ207" s="10">
        <f>varoventtiili_koestus_kuva.description</f>
        <v>0</v>
      </c>
      <c r="SFA207" s="10">
        <f>varoventtiili_koestus_kuva.description</f>
        <v>0</v>
      </c>
      <c r="SFB207" s="10">
        <f>varoventtiili_koestus_kuva.description</f>
        <v>0</v>
      </c>
      <c r="SFC207" s="10">
        <f>varoventtiili_koestus_kuva.description</f>
        <v>0</v>
      </c>
      <c r="SFD207" s="10">
        <f>varoventtiili_koestus_kuva.description</f>
        <v>0</v>
      </c>
      <c r="SFE207" s="10">
        <f>varoventtiili_koestus_kuva.description</f>
        <v>0</v>
      </c>
      <c r="SFF207" s="10">
        <f>varoventtiili_koestus_kuva.description</f>
        <v>0</v>
      </c>
      <c r="SFG207" s="10">
        <f>varoventtiili_koestus_kuva.description</f>
        <v>0</v>
      </c>
      <c r="SFH207" s="10">
        <f>varoventtiili_koestus_kuva.description</f>
        <v>0</v>
      </c>
      <c r="SFI207" s="10">
        <f>varoventtiili_koestus_kuva.description</f>
        <v>0</v>
      </c>
      <c r="SFJ207" s="10">
        <f>varoventtiili_koestus_kuva.description</f>
        <v>0</v>
      </c>
      <c r="SFK207" s="10">
        <f>varoventtiili_koestus_kuva.description</f>
        <v>0</v>
      </c>
      <c r="SFL207" s="10">
        <f>varoventtiili_koestus_kuva.description</f>
        <v>0</v>
      </c>
      <c r="SFM207" s="10">
        <f>varoventtiili_koestus_kuva.description</f>
        <v>0</v>
      </c>
      <c r="SFN207" s="10">
        <f>varoventtiili_koestus_kuva.description</f>
        <v>0</v>
      </c>
      <c r="SFO207" s="10">
        <f>varoventtiili_koestus_kuva.description</f>
        <v>0</v>
      </c>
      <c r="SFP207" s="10">
        <f>varoventtiili_koestus_kuva.description</f>
        <v>0</v>
      </c>
      <c r="SFQ207" s="10">
        <f>varoventtiili_koestus_kuva.description</f>
        <v>0</v>
      </c>
      <c r="SFR207" s="10">
        <f>varoventtiili_koestus_kuva.description</f>
        <v>0</v>
      </c>
      <c r="SFS207" s="10">
        <f>varoventtiili_koestus_kuva.description</f>
        <v>0</v>
      </c>
      <c r="SFT207" s="10">
        <f>varoventtiili_koestus_kuva.description</f>
        <v>0</v>
      </c>
      <c r="SFU207" s="10">
        <f>varoventtiili_koestus_kuva.description</f>
        <v>0</v>
      </c>
      <c r="SFV207" s="10">
        <f>varoventtiili_koestus_kuva.description</f>
        <v>0</v>
      </c>
      <c r="SFW207" s="10">
        <f>varoventtiili_koestus_kuva.description</f>
        <v>0</v>
      </c>
      <c r="SFX207" s="10">
        <f>varoventtiili_koestus_kuva.description</f>
        <v>0</v>
      </c>
      <c r="SFY207" s="10">
        <f>varoventtiili_koestus_kuva.description</f>
        <v>0</v>
      </c>
      <c r="SFZ207" s="10">
        <f>varoventtiili_koestus_kuva.description</f>
        <v>0</v>
      </c>
      <c r="SGA207" s="10">
        <f>varoventtiili_koestus_kuva.description</f>
        <v>0</v>
      </c>
      <c r="SGB207" s="10">
        <f>varoventtiili_koestus_kuva.description</f>
        <v>0</v>
      </c>
      <c r="SGC207" s="10">
        <f>varoventtiili_koestus_kuva.description</f>
        <v>0</v>
      </c>
      <c r="SGD207" s="10">
        <f>varoventtiili_koestus_kuva.description</f>
        <v>0</v>
      </c>
      <c r="SGE207" s="10">
        <f>varoventtiili_koestus_kuva.description</f>
        <v>0</v>
      </c>
      <c r="SGF207" s="10">
        <f>varoventtiili_koestus_kuva.description</f>
        <v>0</v>
      </c>
      <c r="SGG207" s="10">
        <f>varoventtiili_koestus_kuva.description</f>
        <v>0</v>
      </c>
      <c r="SGH207" s="10">
        <f>varoventtiili_koestus_kuva.description</f>
        <v>0</v>
      </c>
      <c r="SGI207" s="10">
        <f>varoventtiili_koestus_kuva.description</f>
        <v>0</v>
      </c>
      <c r="SGJ207" s="10">
        <f>varoventtiili_koestus_kuva.description</f>
        <v>0</v>
      </c>
      <c r="SGK207" s="10">
        <f>varoventtiili_koestus_kuva.description</f>
        <v>0</v>
      </c>
      <c r="SGL207" s="10">
        <f>varoventtiili_koestus_kuva.description</f>
        <v>0</v>
      </c>
      <c r="SGM207" s="10">
        <f>varoventtiili_koestus_kuva.description</f>
        <v>0</v>
      </c>
      <c r="SGN207" s="10">
        <f>varoventtiili_koestus_kuva.description</f>
        <v>0</v>
      </c>
      <c r="SGO207" s="10">
        <f>varoventtiili_koestus_kuva.description</f>
        <v>0</v>
      </c>
      <c r="SGP207" s="10">
        <f>varoventtiili_koestus_kuva.description</f>
        <v>0</v>
      </c>
      <c r="SGQ207" s="10">
        <f>varoventtiili_koestus_kuva.description</f>
        <v>0</v>
      </c>
      <c r="SGR207" s="10">
        <f>varoventtiili_koestus_kuva.description</f>
        <v>0</v>
      </c>
      <c r="SGS207" s="10">
        <f>varoventtiili_koestus_kuva.description</f>
        <v>0</v>
      </c>
      <c r="SGT207" s="10">
        <f>varoventtiili_koestus_kuva.description</f>
        <v>0</v>
      </c>
      <c r="SGU207" s="10">
        <f>varoventtiili_koestus_kuva.description</f>
        <v>0</v>
      </c>
      <c r="SGV207" s="10">
        <f>varoventtiili_koestus_kuva.description</f>
        <v>0</v>
      </c>
      <c r="SGW207" s="10">
        <f>varoventtiili_koestus_kuva.description</f>
        <v>0</v>
      </c>
      <c r="SGX207" s="10">
        <f>varoventtiili_koestus_kuva.description</f>
        <v>0</v>
      </c>
      <c r="SGY207" s="10">
        <f>varoventtiili_koestus_kuva.description</f>
        <v>0</v>
      </c>
      <c r="SGZ207" s="10">
        <f>varoventtiili_koestus_kuva.description</f>
        <v>0</v>
      </c>
      <c r="SHA207" s="10">
        <f>varoventtiili_koestus_kuva.description</f>
        <v>0</v>
      </c>
      <c r="SHB207" s="10">
        <f>varoventtiili_koestus_kuva.description</f>
        <v>0</v>
      </c>
      <c r="SHC207" s="10">
        <f>varoventtiili_koestus_kuva.description</f>
        <v>0</v>
      </c>
      <c r="SHD207" s="10">
        <f>varoventtiili_koestus_kuva.description</f>
        <v>0</v>
      </c>
      <c r="SHE207" s="10">
        <f>varoventtiili_koestus_kuva.description</f>
        <v>0</v>
      </c>
      <c r="SHF207" s="10">
        <f>varoventtiili_koestus_kuva.description</f>
        <v>0</v>
      </c>
      <c r="SHG207" s="10">
        <f>varoventtiili_koestus_kuva.description</f>
        <v>0</v>
      </c>
      <c r="SHH207" s="10">
        <f>varoventtiili_koestus_kuva.description</f>
        <v>0</v>
      </c>
      <c r="SHI207" s="10">
        <f>varoventtiili_koestus_kuva.description</f>
        <v>0</v>
      </c>
      <c r="SHJ207" s="10">
        <f>varoventtiili_koestus_kuva.description</f>
        <v>0</v>
      </c>
      <c r="SHK207" s="10">
        <f>varoventtiili_koestus_kuva.description</f>
        <v>0</v>
      </c>
      <c r="SHL207" s="10">
        <f>varoventtiili_koestus_kuva.description</f>
        <v>0</v>
      </c>
      <c r="SHM207" s="10">
        <f>varoventtiili_koestus_kuva.description</f>
        <v>0</v>
      </c>
      <c r="SHN207" s="10">
        <f>varoventtiili_koestus_kuva.description</f>
        <v>0</v>
      </c>
      <c r="SHO207" s="10">
        <f>varoventtiili_koestus_kuva.description</f>
        <v>0</v>
      </c>
      <c r="SHP207" s="10">
        <f>varoventtiili_koestus_kuva.description</f>
        <v>0</v>
      </c>
      <c r="SHQ207" s="10">
        <f>varoventtiili_koestus_kuva.description</f>
        <v>0</v>
      </c>
      <c r="SHR207" s="10">
        <f>varoventtiili_koestus_kuva.description</f>
        <v>0</v>
      </c>
      <c r="SHS207" s="10">
        <f>varoventtiili_koestus_kuva.description</f>
        <v>0</v>
      </c>
      <c r="SHT207" s="10">
        <f>varoventtiili_koestus_kuva.description</f>
        <v>0</v>
      </c>
      <c r="SHU207" s="10">
        <f>varoventtiili_koestus_kuva.description</f>
        <v>0</v>
      </c>
      <c r="SHV207" s="10">
        <f>varoventtiili_koestus_kuva.description</f>
        <v>0</v>
      </c>
      <c r="SHW207" s="10">
        <f>varoventtiili_koestus_kuva.description</f>
        <v>0</v>
      </c>
      <c r="SHX207" s="10">
        <f>varoventtiili_koestus_kuva.description</f>
        <v>0</v>
      </c>
      <c r="SHY207" s="10">
        <f>varoventtiili_koestus_kuva.description</f>
        <v>0</v>
      </c>
      <c r="SHZ207" s="10">
        <f>varoventtiili_koestus_kuva.description</f>
        <v>0</v>
      </c>
      <c r="SIA207" s="10">
        <f>varoventtiili_koestus_kuva.description</f>
        <v>0</v>
      </c>
      <c r="SIB207" s="10">
        <f>varoventtiili_koestus_kuva.description</f>
        <v>0</v>
      </c>
      <c r="SIC207" s="10">
        <f>varoventtiili_koestus_kuva.description</f>
        <v>0</v>
      </c>
      <c r="SID207" s="10">
        <f>varoventtiili_koestus_kuva.description</f>
        <v>0</v>
      </c>
      <c r="SIE207" s="10">
        <f>varoventtiili_koestus_kuva.description</f>
        <v>0</v>
      </c>
      <c r="SIF207" s="10">
        <f>varoventtiili_koestus_kuva.description</f>
        <v>0</v>
      </c>
      <c r="SIG207" s="10">
        <f>varoventtiili_koestus_kuva.description</f>
        <v>0</v>
      </c>
      <c r="SIH207" s="10">
        <f>varoventtiili_koestus_kuva.description</f>
        <v>0</v>
      </c>
      <c r="SII207" s="10">
        <f>varoventtiili_koestus_kuva.description</f>
        <v>0</v>
      </c>
      <c r="SIJ207" s="10">
        <f>varoventtiili_koestus_kuva.description</f>
        <v>0</v>
      </c>
      <c r="SIK207" s="10">
        <f>varoventtiili_koestus_kuva.description</f>
        <v>0</v>
      </c>
      <c r="SIL207" s="10">
        <f>varoventtiili_koestus_kuva.description</f>
        <v>0</v>
      </c>
      <c r="SIM207" s="10">
        <f>varoventtiili_koestus_kuva.description</f>
        <v>0</v>
      </c>
      <c r="SIN207" s="10">
        <f>varoventtiili_koestus_kuva.description</f>
        <v>0</v>
      </c>
      <c r="SIO207" s="10">
        <f>varoventtiili_koestus_kuva.description</f>
        <v>0</v>
      </c>
      <c r="SIP207" s="10">
        <f>varoventtiili_koestus_kuva.description</f>
        <v>0</v>
      </c>
      <c r="SIQ207" s="10">
        <f>varoventtiili_koestus_kuva.description</f>
        <v>0</v>
      </c>
      <c r="SIR207" s="10">
        <f>varoventtiili_koestus_kuva.description</f>
        <v>0</v>
      </c>
      <c r="SIS207" s="10">
        <f>varoventtiili_koestus_kuva.description</f>
        <v>0</v>
      </c>
      <c r="SIT207" s="10">
        <f>varoventtiili_koestus_kuva.description</f>
        <v>0</v>
      </c>
      <c r="SIU207" s="10">
        <f>varoventtiili_koestus_kuva.description</f>
        <v>0</v>
      </c>
      <c r="SIV207" s="10">
        <f>varoventtiili_koestus_kuva.description</f>
        <v>0</v>
      </c>
      <c r="SIW207" s="10">
        <f>varoventtiili_koestus_kuva.description</f>
        <v>0</v>
      </c>
      <c r="SIX207" s="10">
        <f>varoventtiili_koestus_kuva.description</f>
        <v>0</v>
      </c>
      <c r="SIY207" s="10">
        <f>varoventtiili_koestus_kuva.description</f>
        <v>0</v>
      </c>
      <c r="SIZ207" s="10">
        <f>varoventtiili_koestus_kuva.description</f>
        <v>0</v>
      </c>
      <c r="SJA207" s="10">
        <f>varoventtiili_koestus_kuva.description</f>
        <v>0</v>
      </c>
      <c r="SJB207" s="10">
        <f>varoventtiili_koestus_kuva.description</f>
        <v>0</v>
      </c>
      <c r="SJC207" s="10">
        <f>varoventtiili_koestus_kuva.description</f>
        <v>0</v>
      </c>
      <c r="SJD207" s="10">
        <f>varoventtiili_koestus_kuva.description</f>
        <v>0</v>
      </c>
      <c r="SJE207" s="10">
        <f>varoventtiili_koestus_kuva.description</f>
        <v>0</v>
      </c>
      <c r="SJF207" s="10">
        <f>varoventtiili_koestus_kuva.description</f>
        <v>0</v>
      </c>
      <c r="SJG207" s="10">
        <f>varoventtiili_koestus_kuva.description</f>
        <v>0</v>
      </c>
      <c r="SJH207" s="10">
        <f>varoventtiili_koestus_kuva.description</f>
        <v>0</v>
      </c>
      <c r="SJI207" s="10">
        <f>varoventtiili_koestus_kuva.description</f>
        <v>0</v>
      </c>
      <c r="SJJ207" s="10">
        <f>varoventtiili_koestus_kuva.description</f>
        <v>0</v>
      </c>
      <c r="SJK207" s="10">
        <f>varoventtiili_koestus_kuva.description</f>
        <v>0</v>
      </c>
      <c r="SJL207" s="10">
        <f>varoventtiili_koestus_kuva.description</f>
        <v>0</v>
      </c>
      <c r="SJM207" s="10">
        <f>varoventtiili_koestus_kuva.description</f>
        <v>0</v>
      </c>
      <c r="SJN207" s="10">
        <f>varoventtiili_koestus_kuva.description</f>
        <v>0</v>
      </c>
      <c r="SJO207" s="10">
        <f>varoventtiili_koestus_kuva.description</f>
        <v>0</v>
      </c>
      <c r="SJP207" s="10">
        <f>varoventtiili_koestus_kuva.description</f>
        <v>0</v>
      </c>
      <c r="SJQ207" s="10">
        <f>varoventtiili_koestus_kuva.description</f>
        <v>0</v>
      </c>
      <c r="SJR207" s="10">
        <f>varoventtiili_koestus_kuva.description</f>
        <v>0</v>
      </c>
      <c r="SJS207" s="10">
        <f>varoventtiili_koestus_kuva.description</f>
        <v>0</v>
      </c>
      <c r="SJT207" s="10">
        <f>varoventtiili_koestus_kuva.description</f>
        <v>0</v>
      </c>
      <c r="SJU207" s="10">
        <f>varoventtiili_koestus_kuva.description</f>
        <v>0</v>
      </c>
      <c r="SJV207" s="10">
        <f>varoventtiili_koestus_kuva.description</f>
        <v>0</v>
      </c>
      <c r="SJW207" s="10">
        <f>varoventtiili_koestus_kuva.description</f>
        <v>0</v>
      </c>
      <c r="SJX207" s="10">
        <f>varoventtiili_koestus_kuva.description</f>
        <v>0</v>
      </c>
      <c r="SJY207" s="10">
        <f>varoventtiili_koestus_kuva.description</f>
        <v>0</v>
      </c>
      <c r="SJZ207" s="10">
        <f>varoventtiili_koestus_kuva.description</f>
        <v>0</v>
      </c>
      <c r="SKA207" s="10">
        <f>varoventtiili_koestus_kuva.description</f>
        <v>0</v>
      </c>
      <c r="SKB207" s="10">
        <f>varoventtiili_koestus_kuva.description</f>
        <v>0</v>
      </c>
      <c r="SKC207" s="10">
        <f>varoventtiili_koestus_kuva.description</f>
        <v>0</v>
      </c>
      <c r="SKD207" s="10">
        <f>varoventtiili_koestus_kuva.description</f>
        <v>0</v>
      </c>
      <c r="SKE207" s="10">
        <f>varoventtiili_koestus_kuva.description</f>
        <v>0</v>
      </c>
      <c r="SKF207" s="10">
        <f>varoventtiili_koestus_kuva.description</f>
        <v>0</v>
      </c>
      <c r="SKG207" s="10">
        <f>varoventtiili_koestus_kuva.description</f>
        <v>0</v>
      </c>
      <c r="SKH207" s="10">
        <f>varoventtiili_koestus_kuva.description</f>
        <v>0</v>
      </c>
      <c r="SKI207" s="10">
        <f>varoventtiili_koestus_kuva.description</f>
        <v>0</v>
      </c>
      <c r="SKJ207" s="10">
        <f>varoventtiili_koestus_kuva.description</f>
        <v>0</v>
      </c>
      <c r="SKK207" s="10">
        <f>varoventtiili_koestus_kuva.description</f>
        <v>0</v>
      </c>
      <c r="SKL207" s="10">
        <f>varoventtiili_koestus_kuva.description</f>
        <v>0</v>
      </c>
      <c r="SKM207" s="10">
        <f>varoventtiili_koestus_kuva.description</f>
        <v>0</v>
      </c>
      <c r="SKN207" s="10">
        <f>varoventtiili_koestus_kuva.description</f>
        <v>0</v>
      </c>
      <c r="SKO207" s="10">
        <f>varoventtiili_koestus_kuva.description</f>
        <v>0</v>
      </c>
      <c r="SKP207" s="10">
        <f>varoventtiili_koestus_kuva.description</f>
        <v>0</v>
      </c>
      <c r="SKQ207" s="10">
        <f>varoventtiili_koestus_kuva.description</f>
        <v>0</v>
      </c>
      <c r="SKR207" s="10">
        <f>varoventtiili_koestus_kuva.description</f>
        <v>0</v>
      </c>
      <c r="SKS207" s="10">
        <f>varoventtiili_koestus_kuva.description</f>
        <v>0</v>
      </c>
      <c r="SKT207" s="10">
        <f>varoventtiili_koestus_kuva.description</f>
        <v>0</v>
      </c>
      <c r="SKU207" s="10">
        <f>varoventtiili_koestus_kuva.description</f>
        <v>0</v>
      </c>
      <c r="SKV207" s="10">
        <f>varoventtiili_koestus_kuva.description</f>
        <v>0</v>
      </c>
      <c r="SKW207" s="10">
        <f>varoventtiili_koestus_kuva.description</f>
        <v>0</v>
      </c>
      <c r="SKX207" s="10">
        <f>varoventtiili_koestus_kuva.description</f>
        <v>0</v>
      </c>
      <c r="SKY207" s="10">
        <f>varoventtiili_koestus_kuva.description</f>
        <v>0</v>
      </c>
      <c r="SKZ207" s="10">
        <f>varoventtiili_koestus_kuva.description</f>
        <v>0</v>
      </c>
      <c r="SLA207" s="10">
        <f>varoventtiili_koestus_kuva.description</f>
        <v>0</v>
      </c>
      <c r="SLB207" s="10">
        <f>varoventtiili_koestus_kuva.description</f>
        <v>0</v>
      </c>
      <c r="SLC207" s="10">
        <f>varoventtiili_koestus_kuva.description</f>
        <v>0</v>
      </c>
      <c r="SLD207" s="10">
        <f>varoventtiili_koestus_kuva.description</f>
        <v>0</v>
      </c>
      <c r="SLE207" s="10">
        <f>varoventtiili_koestus_kuva.description</f>
        <v>0</v>
      </c>
      <c r="SLF207" s="10">
        <f>varoventtiili_koestus_kuva.description</f>
        <v>0</v>
      </c>
      <c r="SLG207" s="10">
        <f>varoventtiili_koestus_kuva.description</f>
        <v>0</v>
      </c>
      <c r="SLH207" s="10">
        <f>varoventtiili_koestus_kuva.description</f>
        <v>0</v>
      </c>
      <c r="SLI207" s="10">
        <f>varoventtiili_koestus_kuva.description</f>
        <v>0</v>
      </c>
      <c r="SLJ207" s="10">
        <f>varoventtiili_koestus_kuva.description</f>
        <v>0</v>
      </c>
      <c r="SLK207" s="10">
        <f>varoventtiili_koestus_kuva.description</f>
        <v>0</v>
      </c>
      <c r="SLL207" s="10">
        <f>varoventtiili_koestus_kuva.description</f>
        <v>0</v>
      </c>
      <c r="SLM207" s="10">
        <f>varoventtiili_koestus_kuva.description</f>
        <v>0</v>
      </c>
      <c r="SLN207" s="10">
        <f>varoventtiili_koestus_kuva.description</f>
        <v>0</v>
      </c>
      <c r="SLO207" s="10">
        <f>varoventtiili_koestus_kuva.description</f>
        <v>0</v>
      </c>
      <c r="SLP207" s="10">
        <f>varoventtiili_koestus_kuva.description</f>
        <v>0</v>
      </c>
      <c r="SLQ207" s="10">
        <f>varoventtiili_koestus_kuva.description</f>
        <v>0</v>
      </c>
      <c r="SLR207" s="10">
        <f>varoventtiili_koestus_kuva.description</f>
        <v>0</v>
      </c>
      <c r="SLS207" s="10">
        <f>varoventtiili_koestus_kuva.description</f>
        <v>0</v>
      </c>
      <c r="SLT207" s="10">
        <f>varoventtiili_koestus_kuva.description</f>
        <v>0</v>
      </c>
      <c r="SLU207" s="10">
        <f>varoventtiili_koestus_kuva.description</f>
        <v>0</v>
      </c>
      <c r="SLV207" s="10">
        <f>varoventtiili_koestus_kuva.description</f>
        <v>0</v>
      </c>
      <c r="SLW207" s="10">
        <f>varoventtiili_koestus_kuva.description</f>
        <v>0</v>
      </c>
      <c r="SLX207" s="10">
        <f>varoventtiili_koestus_kuva.description</f>
        <v>0</v>
      </c>
      <c r="SLY207" s="10">
        <f>varoventtiili_koestus_kuva.description</f>
        <v>0</v>
      </c>
      <c r="SLZ207" s="10">
        <f>varoventtiili_koestus_kuva.description</f>
        <v>0</v>
      </c>
      <c r="SMA207" s="10">
        <f>varoventtiili_koestus_kuva.description</f>
        <v>0</v>
      </c>
      <c r="SMB207" s="10">
        <f>varoventtiili_koestus_kuva.description</f>
        <v>0</v>
      </c>
      <c r="SMC207" s="10">
        <f>varoventtiili_koestus_kuva.description</f>
        <v>0</v>
      </c>
      <c r="SMD207" s="10">
        <f>varoventtiili_koestus_kuva.description</f>
        <v>0</v>
      </c>
      <c r="SME207" s="10">
        <f>varoventtiili_koestus_kuva.description</f>
        <v>0</v>
      </c>
      <c r="SMF207" s="10">
        <f>varoventtiili_koestus_kuva.description</f>
        <v>0</v>
      </c>
      <c r="SMG207" s="10">
        <f>varoventtiili_koestus_kuva.description</f>
        <v>0</v>
      </c>
      <c r="SMH207" s="10">
        <f>varoventtiili_koestus_kuva.description</f>
        <v>0</v>
      </c>
      <c r="SMI207" s="10">
        <f>varoventtiili_koestus_kuva.description</f>
        <v>0</v>
      </c>
      <c r="SMJ207" s="10">
        <f>varoventtiili_koestus_kuva.description</f>
        <v>0</v>
      </c>
      <c r="SMK207" s="10">
        <f>varoventtiili_koestus_kuva.description</f>
        <v>0</v>
      </c>
      <c r="SML207" s="10">
        <f>varoventtiili_koestus_kuva.description</f>
        <v>0</v>
      </c>
      <c r="SMM207" s="10">
        <f>varoventtiili_koestus_kuva.description</f>
        <v>0</v>
      </c>
      <c r="SMN207" s="10">
        <f>varoventtiili_koestus_kuva.description</f>
        <v>0</v>
      </c>
      <c r="SMO207" s="10">
        <f>varoventtiili_koestus_kuva.description</f>
        <v>0</v>
      </c>
      <c r="SMP207" s="10">
        <f>varoventtiili_koestus_kuva.description</f>
        <v>0</v>
      </c>
      <c r="SMQ207" s="10">
        <f>varoventtiili_koestus_kuva.description</f>
        <v>0</v>
      </c>
      <c r="SMR207" s="10">
        <f>varoventtiili_koestus_kuva.description</f>
        <v>0</v>
      </c>
      <c r="SMS207" s="10">
        <f>varoventtiili_koestus_kuva.description</f>
        <v>0</v>
      </c>
      <c r="SMT207" s="10">
        <f>varoventtiili_koestus_kuva.description</f>
        <v>0</v>
      </c>
      <c r="SMU207" s="10">
        <f>varoventtiili_koestus_kuva.description</f>
        <v>0</v>
      </c>
      <c r="SMV207" s="10">
        <f>varoventtiili_koestus_kuva.description</f>
        <v>0</v>
      </c>
      <c r="SMW207" s="10">
        <f>varoventtiili_koestus_kuva.description</f>
        <v>0</v>
      </c>
      <c r="SMX207" s="10">
        <f>varoventtiili_koestus_kuva.description</f>
        <v>0</v>
      </c>
      <c r="SMY207" s="10">
        <f>varoventtiili_koestus_kuva.description</f>
        <v>0</v>
      </c>
      <c r="SMZ207" s="10">
        <f>varoventtiili_koestus_kuva.description</f>
        <v>0</v>
      </c>
      <c r="SNA207" s="10">
        <f>varoventtiili_koestus_kuva.description</f>
        <v>0</v>
      </c>
      <c r="SNB207" s="10">
        <f>varoventtiili_koestus_kuva.description</f>
        <v>0</v>
      </c>
      <c r="SNC207" s="10">
        <f>varoventtiili_koestus_kuva.description</f>
        <v>0</v>
      </c>
      <c r="SND207" s="10">
        <f>varoventtiili_koestus_kuva.description</f>
        <v>0</v>
      </c>
      <c r="SNE207" s="10">
        <f>varoventtiili_koestus_kuva.description</f>
        <v>0</v>
      </c>
      <c r="SNF207" s="10">
        <f>varoventtiili_koestus_kuva.description</f>
        <v>0</v>
      </c>
      <c r="SNG207" s="10">
        <f>varoventtiili_koestus_kuva.description</f>
        <v>0</v>
      </c>
      <c r="SNH207" s="10">
        <f>varoventtiili_koestus_kuva.description</f>
        <v>0</v>
      </c>
      <c r="SNI207" s="10">
        <f>varoventtiili_koestus_kuva.description</f>
        <v>0</v>
      </c>
      <c r="SNJ207" s="10">
        <f>varoventtiili_koestus_kuva.description</f>
        <v>0</v>
      </c>
      <c r="SNK207" s="10">
        <f>varoventtiili_koestus_kuva.description</f>
        <v>0</v>
      </c>
      <c r="SNL207" s="10">
        <f>varoventtiili_koestus_kuva.description</f>
        <v>0</v>
      </c>
      <c r="SNM207" s="10">
        <f>varoventtiili_koestus_kuva.description</f>
        <v>0</v>
      </c>
      <c r="SNN207" s="10">
        <f>varoventtiili_koestus_kuva.description</f>
        <v>0</v>
      </c>
      <c r="SNO207" s="10">
        <f>varoventtiili_koestus_kuva.description</f>
        <v>0</v>
      </c>
      <c r="SNP207" s="10">
        <f>varoventtiili_koestus_kuva.description</f>
        <v>0</v>
      </c>
      <c r="SNQ207" s="10">
        <f>varoventtiili_koestus_kuva.description</f>
        <v>0</v>
      </c>
      <c r="SNR207" s="10">
        <f>varoventtiili_koestus_kuva.description</f>
        <v>0</v>
      </c>
      <c r="SNS207" s="10">
        <f>varoventtiili_koestus_kuva.description</f>
        <v>0</v>
      </c>
      <c r="SNT207" s="10">
        <f>varoventtiili_koestus_kuva.description</f>
        <v>0</v>
      </c>
      <c r="SNU207" s="10">
        <f>varoventtiili_koestus_kuva.description</f>
        <v>0</v>
      </c>
      <c r="SNV207" s="10">
        <f>varoventtiili_koestus_kuva.description</f>
        <v>0</v>
      </c>
      <c r="SNW207" s="10">
        <f>varoventtiili_koestus_kuva.description</f>
        <v>0</v>
      </c>
      <c r="SNX207" s="10">
        <f>varoventtiili_koestus_kuva.description</f>
        <v>0</v>
      </c>
      <c r="SNY207" s="10">
        <f>varoventtiili_koestus_kuva.description</f>
        <v>0</v>
      </c>
      <c r="SNZ207" s="10">
        <f>varoventtiili_koestus_kuva.description</f>
        <v>0</v>
      </c>
      <c r="SOA207" s="10">
        <f>varoventtiili_koestus_kuva.description</f>
        <v>0</v>
      </c>
      <c r="SOB207" s="10">
        <f>varoventtiili_koestus_kuva.description</f>
        <v>0</v>
      </c>
      <c r="SOC207" s="10">
        <f>varoventtiili_koestus_kuva.description</f>
        <v>0</v>
      </c>
      <c r="SOD207" s="10">
        <f>varoventtiili_koestus_kuva.description</f>
        <v>0</v>
      </c>
      <c r="SOE207" s="10">
        <f>varoventtiili_koestus_kuva.description</f>
        <v>0</v>
      </c>
      <c r="SOF207" s="10">
        <f>varoventtiili_koestus_kuva.description</f>
        <v>0</v>
      </c>
      <c r="SOG207" s="10">
        <f>varoventtiili_koestus_kuva.description</f>
        <v>0</v>
      </c>
      <c r="SOH207" s="10">
        <f>varoventtiili_koestus_kuva.description</f>
        <v>0</v>
      </c>
      <c r="SOI207" s="10">
        <f>varoventtiili_koestus_kuva.description</f>
        <v>0</v>
      </c>
      <c r="SOJ207" s="10">
        <f>varoventtiili_koestus_kuva.description</f>
        <v>0</v>
      </c>
      <c r="SOK207" s="10">
        <f>varoventtiili_koestus_kuva.description</f>
        <v>0</v>
      </c>
      <c r="SOL207" s="10">
        <f>varoventtiili_koestus_kuva.description</f>
        <v>0</v>
      </c>
      <c r="SOM207" s="10">
        <f>varoventtiili_koestus_kuva.description</f>
        <v>0</v>
      </c>
      <c r="SON207" s="10">
        <f>varoventtiili_koestus_kuva.description</f>
        <v>0</v>
      </c>
      <c r="SOO207" s="10">
        <f>varoventtiili_koestus_kuva.description</f>
        <v>0</v>
      </c>
      <c r="SOP207" s="10">
        <f>varoventtiili_koestus_kuva.description</f>
        <v>0</v>
      </c>
      <c r="SOQ207" s="10">
        <f>varoventtiili_koestus_kuva.description</f>
        <v>0</v>
      </c>
      <c r="SOR207" s="10">
        <f>varoventtiili_koestus_kuva.description</f>
        <v>0</v>
      </c>
      <c r="SOS207" s="10">
        <f>varoventtiili_koestus_kuva.description</f>
        <v>0</v>
      </c>
      <c r="SOT207" s="10">
        <f>varoventtiili_koestus_kuva.description</f>
        <v>0</v>
      </c>
      <c r="SOU207" s="10">
        <f>varoventtiili_koestus_kuva.description</f>
        <v>0</v>
      </c>
      <c r="SOV207" s="10">
        <f>varoventtiili_koestus_kuva.description</f>
        <v>0</v>
      </c>
      <c r="SOW207" s="10">
        <f>varoventtiili_koestus_kuva.description</f>
        <v>0</v>
      </c>
      <c r="SOX207" s="10">
        <f>varoventtiili_koestus_kuva.description</f>
        <v>0</v>
      </c>
      <c r="SOY207" s="10">
        <f>varoventtiili_koestus_kuva.description</f>
        <v>0</v>
      </c>
      <c r="SOZ207" s="10">
        <f>varoventtiili_koestus_kuva.description</f>
        <v>0</v>
      </c>
      <c r="SPA207" s="10">
        <f>varoventtiili_koestus_kuva.description</f>
        <v>0</v>
      </c>
      <c r="SPB207" s="10">
        <f>varoventtiili_koestus_kuva.description</f>
        <v>0</v>
      </c>
      <c r="SPC207" s="10">
        <f>varoventtiili_koestus_kuva.description</f>
        <v>0</v>
      </c>
      <c r="SPD207" s="10">
        <f>varoventtiili_koestus_kuva.description</f>
        <v>0</v>
      </c>
      <c r="SPE207" s="10">
        <f>varoventtiili_koestus_kuva.description</f>
        <v>0</v>
      </c>
      <c r="SPF207" s="10">
        <f>varoventtiili_koestus_kuva.description</f>
        <v>0</v>
      </c>
      <c r="SPG207" s="10">
        <f>varoventtiili_koestus_kuva.description</f>
        <v>0</v>
      </c>
      <c r="SPH207" s="10">
        <f>varoventtiili_koestus_kuva.description</f>
        <v>0</v>
      </c>
      <c r="SPI207" s="10">
        <f>varoventtiili_koestus_kuva.description</f>
        <v>0</v>
      </c>
      <c r="SPJ207" s="10">
        <f>varoventtiili_koestus_kuva.description</f>
        <v>0</v>
      </c>
      <c r="SPK207" s="10">
        <f>varoventtiili_koestus_kuva.description</f>
        <v>0</v>
      </c>
      <c r="SPL207" s="10">
        <f>varoventtiili_koestus_kuva.description</f>
        <v>0</v>
      </c>
      <c r="SPM207" s="10">
        <f>varoventtiili_koestus_kuva.description</f>
        <v>0</v>
      </c>
      <c r="SPN207" s="10">
        <f>varoventtiili_koestus_kuva.description</f>
        <v>0</v>
      </c>
      <c r="SPO207" s="10">
        <f>varoventtiili_koestus_kuva.description</f>
        <v>0</v>
      </c>
      <c r="SPP207" s="10">
        <f>varoventtiili_koestus_kuva.description</f>
        <v>0</v>
      </c>
      <c r="SPQ207" s="10">
        <f>varoventtiili_koestus_kuva.description</f>
        <v>0</v>
      </c>
      <c r="SPR207" s="10">
        <f>varoventtiili_koestus_kuva.description</f>
        <v>0</v>
      </c>
      <c r="SPS207" s="10">
        <f>varoventtiili_koestus_kuva.description</f>
        <v>0</v>
      </c>
      <c r="SPT207" s="10">
        <f>varoventtiili_koestus_kuva.description</f>
        <v>0</v>
      </c>
      <c r="SPU207" s="10">
        <f>varoventtiili_koestus_kuva.description</f>
        <v>0</v>
      </c>
      <c r="SPV207" s="10">
        <f>varoventtiili_koestus_kuva.description</f>
        <v>0</v>
      </c>
      <c r="SPW207" s="10">
        <f>varoventtiili_koestus_kuva.description</f>
        <v>0</v>
      </c>
      <c r="SPX207" s="10">
        <f>varoventtiili_koestus_kuva.description</f>
        <v>0</v>
      </c>
      <c r="SPY207" s="10">
        <f>varoventtiili_koestus_kuva.description</f>
        <v>0</v>
      </c>
      <c r="SPZ207" s="10">
        <f>varoventtiili_koestus_kuva.description</f>
        <v>0</v>
      </c>
      <c r="SQA207" s="10">
        <f>varoventtiili_koestus_kuva.description</f>
        <v>0</v>
      </c>
      <c r="SQB207" s="10">
        <f>varoventtiili_koestus_kuva.description</f>
        <v>0</v>
      </c>
      <c r="SQC207" s="10">
        <f>varoventtiili_koestus_kuva.description</f>
        <v>0</v>
      </c>
      <c r="SQD207" s="10">
        <f>varoventtiili_koestus_kuva.description</f>
        <v>0</v>
      </c>
      <c r="SQE207" s="10">
        <f>varoventtiili_koestus_kuva.description</f>
        <v>0</v>
      </c>
      <c r="SQF207" s="10">
        <f>varoventtiili_koestus_kuva.description</f>
        <v>0</v>
      </c>
      <c r="SQG207" s="10">
        <f>varoventtiili_koestus_kuva.description</f>
        <v>0</v>
      </c>
      <c r="SQH207" s="10">
        <f>varoventtiili_koestus_kuva.description</f>
        <v>0</v>
      </c>
      <c r="SQI207" s="10">
        <f>varoventtiili_koestus_kuva.description</f>
        <v>0</v>
      </c>
      <c r="SQJ207" s="10">
        <f>varoventtiili_koestus_kuva.description</f>
        <v>0</v>
      </c>
      <c r="SQK207" s="10">
        <f>varoventtiili_koestus_kuva.description</f>
        <v>0</v>
      </c>
      <c r="SQL207" s="10">
        <f>varoventtiili_koestus_kuva.description</f>
        <v>0</v>
      </c>
      <c r="SQM207" s="10">
        <f>varoventtiili_koestus_kuva.description</f>
        <v>0</v>
      </c>
      <c r="SQN207" s="10">
        <f>varoventtiili_koestus_kuva.description</f>
        <v>0</v>
      </c>
      <c r="SQO207" s="10">
        <f>varoventtiili_koestus_kuva.description</f>
        <v>0</v>
      </c>
      <c r="SQP207" s="10">
        <f>varoventtiili_koestus_kuva.description</f>
        <v>0</v>
      </c>
      <c r="SQQ207" s="10">
        <f>varoventtiili_koestus_kuva.description</f>
        <v>0</v>
      </c>
      <c r="SQR207" s="10">
        <f>varoventtiili_koestus_kuva.description</f>
        <v>0</v>
      </c>
      <c r="SQS207" s="10">
        <f>varoventtiili_koestus_kuva.description</f>
        <v>0</v>
      </c>
      <c r="SQT207" s="10">
        <f>varoventtiili_koestus_kuva.description</f>
        <v>0</v>
      </c>
      <c r="SQU207" s="10">
        <f>varoventtiili_koestus_kuva.description</f>
        <v>0</v>
      </c>
      <c r="SQV207" s="10">
        <f>varoventtiili_koestus_kuva.description</f>
        <v>0</v>
      </c>
      <c r="SQW207" s="10">
        <f>varoventtiili_koestus_kuva.description</f>
        <v>0</v>
      </c>
      <c r="SQX207" s="10">
        <f>varoventtiili_koestus_kuva.description</f>
        <v>0</v>
      </c>
      <c r="SQY207" s="10">
        <f>varoventtiili_koestus_kuva.description</f>
        <v>0</v>
      </c>
      <c r="SQZ207" s="10">
        <f>varoventtiili_koestus_kuva.description</f>
        <v>0</v>
      </c>
      <c r="SRA207" s="10">
        <f>varoventtiili_koestus_kuva.description</f>
        <v>0</v>
      </c>
      <c r="SRB207" s="10">
        <f>varoventtiili_koestus_kuva.description</f>
        <v>0</v>
      </c>
      <c r="SRC207" s="10">
        <f>varoventtiili_koestus_kuva.description</f>
        <v>0</v>
      </c>
      <c r="SRD207" s="10">
        <f>varoventtiili_koestus_kuva.description</f>
        <v>0</v>
      </c>
      <c r="SRE207" s="10">
        <f>varoventtiili_koestus_kuva.description</f>
        <v>0</v>
      </c>
      <c r="SRF207" s="10">
        <f>varoventtiili_koestus_kuva.description</f>
        <v>0</v>
      </c>
      <c r="SRG207" s="10">
        <f>varoventtiili_koestus_kuva.description</f>
        <v>0</v>
      </c>
      <c r="SRH207" s="10">
        <f>varoventtiili_koestus_kuva.description</f>
        <v>0</v>
      </c>
      <c r="SRI207" s="10">
        <f>varoventtiili_koestus_kuva.description</f>
        <v>0</v>
      </c>
      <c r="SRJ207" s="10">
        <f>varoventtiili_koestus_kuva.description</f>
        <v>0</v>
      </c>
      <c r="SRK207" s="10">
        <f>varoventtiili_koestus_kuva.description</f>
        <v>0</v>
      </c>
      <c r="SRL207" s="10">
        <f>varoventtiili_koestus_kuva.description</f>
        <v>0</v>
      </c>
      <c r="SRM207" s="10">
        <f>varoventtiili_koestus_kuva.description</f>
        <v>0</v>
      </c>
      <c r="SRN207" s="10">
        <f>varoventtiili_koestus_kuva.description</f>
        <v>0</v>
      </c>
      <c r="SRO207" s="10">
        <f>varoventtiili_koestus_kuva.description</f>
        <v>0</v>
      </c>
      <c r="SRP207" s="10">
        <f>varoventtiili_koestus_kuva.description</f>
        <v>0</v>
      </c>
      <c r="SRQ207" s="10">
        <f>varoventtiili_koestus_kuva.description</f>
        <v>0</v>
      </c>
      <c r="SRR207" s="10">
        <f>varoventtiili_koestus_kuva.description</f>
        <v>0</v>
      </c>
      <c r="SRS207" s="10">
        <f>varoventtiili_koestus_kuva.description</f>
        <v>0</v>
      </c>
      <c r="SRT207" s="10">
        <f>varoventtiili_koestus_kuva.description</f>
        <v>0</v>
      </c>
      <c r="SRU207" s="10">
        <f>varoventtiili_koestus_kuva.description</f>
        <v>0</v>
      </c>
      <c r="SRV207" s="10">
        <f>varoventtiili_koestus_kuva.description</f>
        <v>0</v>
      </c>
      <c r="SRW207" s="10">
        <f>varoventtiili_koestus_kuva.description</f>
        <v>0</v>
      </c>
      <c r="SRX207" s="10">
        <f>varoventtiili_koestus_kuva.description</f>
        <v>0</v>
      </c>
      <c r="SRY207" s="10">
        <f>varoventtiili_koestus_kuva.description</f>
        <v>0</v>
      </c>
      <c r="SRZ207" s="10">
        <f>varoventtiili_koestus_kuva.description</f>
        <v>0</v>
      </c>
      <c r="SSA207" s="10">
        <f>varoventtiili_koestus_kuva.description</f>
        <v>0</v>
      </c>
      <c r="SSB207" s="10">
        <f>varoventtiili_koestus_kuva.description</f>
        <v>0</v>
      </c>
      <c r="SSC207" s="10">
        <f>varoventtiili_koestus_kuva.description</f>
        <v>0</v>
      </c>
      <c r="SSD207" s="10">
        <f>varoventtiili_koestus_kuva.description</f>
        <v>0</v>
      </c>
      <c r="SSE207" s="10">
        <f>varoventtiili_koestus_kuva.description</f>
        <v>0</v>
      </c>
      <c r="SSF207" s="10">
        <f>varoventtiili_koestus_kuva.description</f>
        <v>0</v>
      </c>
      <c r="SSG207" s="10">
        <f>varoventtiili_koestus_kuva.description</f>
        <v>0</v>
      </c>
      <c r="SSH207" s="10">
        <f>varoventtiili_koestus_kuva.description</f>
        <v>0</v>
      </c>
      <c r="SSI207" s="10">
        <f>varoventtiili_koestus_kuva.description</f>
        <v>0</v>
      </c>
      <c r="SSJ207" s="10">
        <f>varoventtiili_koestus_kuva.description</f>
        <v>0</v>
      </c>
      <c r="SSK207" s="10">
        <f>varoventtiili_koestus_kuva.description</f>
        <v>0</v>
      </c>
      <c r="SSL207" s="10">
        <f>varoventtiili_koestus_kuva.description</f>
        <v>0</v>
      </c>
      <c r="SSM207" s="10">
        <f>varoventtiili_koestus_kuva.description</f>
        <v>0</v>
      </c>
      <c r="SSN207" s="10">
        <f>varoventtiili_koestus_kuva.description</f>
        <v>0</v>
      </c>
      <c r="SSO207" s="10">
        <f>varoventtiili_koestus_kuva.description</f>
        <v>0</v>
      </c>
      <c r="SSP207" s="10">
        <f>varoventtiili_koestus_kuva.description</f>
        <v>0</v>
      </c>
      <c r="SSQ207" s="10">
        <f>varoventtiili_koestus_kuva.description</f>
        <v>0</v>
      </c>
      <c r="SSR207" s="10">
        <f>varoventtiili_koestus_kuva.description</f>
        <v>0</v>
      </c>
      <c r="SSS207" s="10">
        <f>varoventtiili_koestus_kuva.description</f>
        <v>0</v>
      </c>
      <c r="SST207" s="10">
        <f>varoventtiili_koestus_kuva.description</f>
        <v>0</v>
      </c>
      <c r="SSU207" s="10">
        <f>varoventtiili_koestus_kuva.description</f>
        <v>0</v>
      </c>
      <c r="SSV207" s="10">
        <f>varoventtiili_koestus_kuva.description</f>
        <v>0</v>
      </c>
      <c r="SSW207" s="10">
        <f>varoventtiili_koestus_kuva.description</f>
        <v>0</v>
      </c>
      <c r="SSX207" s="10">
        <f>varoventtiili_koestus_kuva.description</f>
        <v>0</v>
      </c>
      <c r="SSY207" s="10">
        <f>varoventtiili_koestus_kuva.description</f>
        <v>0</v>
      </c>
      <c r="SSZ207" s="10">
        <f>varoventtiili_koestus_kuva.description</f>
        <v>0</v>
      </c>
      <c r="STA207" s="10">
        <f>varoventtiili_koestus_kuva.description</f>
        <v>0</v>
      </c>
      <c r="STB207" s="10">
        <f>varoventtiili_koestus_kuva.description</f>
        <v>0</v>
      </c>
      <c r="STC207" s="10">
        <f>varoventtiili_koestus_kuva.description</f>
        <v>0</v>
      </c>
      <c r="STD207" s="10">
        <f>varoventtiili_koestus_kuva.description</f>
        <v>0</v>
      </c>
      <c r="STE207" s="10">
        <f>varoventtiili_koestus_kuva.description</f>
        <v>0</v>
      </c>
      <c r="STF207" s="10">
        <f>varoventtiili_koestus_kuva.description</f>
        <v>0</v>
      </c>
      <c r="STG207" s="10">
        <f>varoventtiili_koestus_kuva.description</f>
        <v>0</v>
      </c>
      <c r="STH207" s="10">
        <f>varoventtiili_koestus_kuva.description</f>
        <v>0</v>
      </c>
      <c r="STI207" s="10">
        <f>varoventtiili_koestus_kuva.description</f>
        <v>0</v>
      </c>
      <c r="STJ207" s="10">
        <f>varoventtiili_koestus_kuva.description</f>
        <v>0</v>
      </c>
      <c r="STK207" s="10">
        <f>varoventtiili_koestus_kuva.description</f>
        <v>0</v>
      </c>
      <c r="STL207" s="10">
        <f>varoventtiili_koestus_kuva.description</f>
        <v>0</v>
      </c>
      <c r="STM207" s="10">
        <f>varoventtiili_koestus_kuva.description</f>
        <v>0</v>
      </c>
      <c r="STN207" s="10">
        <f>varoventtiili_koestus_kuva.description</f>
        <v>0</v>
      </c>
      <c r="STO207" s="10">
        <f>varoventtiili_koestus_kuva.description</f>
        <v>0</v>
      </c>
      <c r="STP207" s="10">
        <f>varoventtiili_koestus_kuva.description</f>
        <v>0</v>
      </c>
      <c r="STQ207" s="10">
        <f>varoventtiili_koestus_kuva.description</f>
        <v>0</v>
      </c>
      <c r="STR207" s="10">
        <f>varoventtiili_koestus_kuva.description</f>
        <v>0</v>
      </c>
      <c r="STS207" s="10">
        <f>varoventtiili_koestus_kuva.description</f>
        <v>0</v>
      </c>
      <c r="STT207" s="10">
        <f>varoventtiili_koestus_kuva.description</f>
        <v>0</v>
      </c>
      <c r="STU207" s="10">
        <f>varoventtiili_koestus_kuva.description</f>
        <v>0</v>
      </c>
      <c r="STV207" s="10">
        <f>varoventtiili_koestus_kuva.description</f>
        <v>0</v>
      </c>
      <c r="STW207" s="10">
        <f>varoventtiili_koestus_kuva.description</f>
        <v>0</v>
      </c>
      <c r="STX207" s="10">
        <f>varoventtiili_koestus_kuva.description</f>
        <v>0</v>
      </c>
      <c r="STY207" s="10">
        <f>varoventtiili_koestus_kuva.description</f>
        <v>0</v>
      </c>
      <c r="STZ207" s="10">
        <f>varoventtiili_koestus_kuva.description</f>
        <v>0</v>
      </c>
      <c r="SUA207" s="10">
        <f>varoventtiili_koestus_kuva.description</f>
        <v>0</v>
      </c>
      <c r="SUB207" s="10">
        <f>varoventtiili_koestus_kuva.description</f>
        <v>0</v>
      </c>
      <c r="SUC207" s="10">
        <f>varoventtiili_koestus_kuva.description</f>
        <v>0</v>
      </c>
      <c r="SUD207" s="10">
        <f>varoventtiili_koestus_kuva.description</f>
        <v>0</v>
      </c>
      <c r="SUE207" s="10">
        <f>varoventtiili_koestus_kuva.description</f>
        <v>0</v>
      </c>
      <c r="SUF207" s="10">
        <f>varoventtiili_koestus_kuva.description</f>
        <v>0</v>
      </c>
      <c r="SUG207" s="10">
        <f>varoventtiili_koestus_kuva.description</f>
        <v>0</v>
      </c>
      <c r="SUH207" s="10">
        <f>varoventtiili_koestus_kuva.description</f>
        <v>0</v>
      </c>
      <c r="SUI207" s="10">
        <f>varoventtiili_koestus_kuva.description</f>
        <v>0</v>
      </c>
      <c r="SUJ207" s="10">
        <f>varoventtiili_koestus_kuva.description</f>
        <v>0</v>
      </c>
      <c r="SUK207" s="10">
        <f>varoventtiili_koestus_kuva.description</f>
        <v>0</v>
      </c>
      <c r="SUL207" s="10">
        <f>varoventtiili_koestus_kuva.description</f>
        <v>0</v>
      </c>
      <c r="SUM207" s="10">
        <f>varoventtiili_koestus_kuva.description</f>
        <v>0</v>
      </c>
      <c r="SUN207" s="10">
        <f>varoventtiili_koestus_kuva.description</f>
        <v>0</v>
      </c>
      <c r="SUO207" s="10">
        <f>varoventtiili_koestus_kuva.description</f>
        <v>0</v>
      </c>
      <c r="SUP207" s="10">
        <f>varoventtiili_koestus_kuva.description</f>
        <v>0</v>
      </c>
      <c r="SUQ207" s="10">
        <f>varoventtiili_koestus_kuva.description</f>
        <v>0</v>
      </c>
      <c r="SUR207" s="10">
        <f>varoventtiili_koestus_kuva.description</f>
        <v>0</v>
      </c>
      <c r="SUS207" s="10">
        <f>varoventtiili_koestus_kuva.description</f>
        <v>0</v>
      </c>
      <c r="SUT207" s="10">
        <f>varoventtiili_koestus_kuva.description</f>
        <v>0</v>
      </c>
      <c r="SUU207" s="10">
        <f>varoventtiili_koestus_kuva.description</f>
        <v>0</v>
      </c>
      <c r="SUV207" s="10">
        <f>varoventtiili_koestus_kuva.description</f>
        <v>0</v>
      </c>
      <c r="SUW207" s="10">
        <f>varoventtiili_koestus_kuva.description</f>
        <v>0</v>
      </c>
      <c r="SUX207" s="10">
        <f>varoventtiili_koestus_kuva.description</f>
        <v>0</v>
      </c>
      <c r="SUY207" s="10">
        <f>varoventtiili_koestus_kuva.description</f>
        <v>0</v>
      </c>
      <c r="SUZ207" s="10">
        <f>varoventtiili_koestus_kuva.description</f>
        <v>0</v>
      </c>
      <c r="SVA207" s="10">
        <f>varoventtiili_koestus_kuva.description</f>
        <v>0</v>
      </c>
      <c r="SVB207" s="10">
        <f>varoventtiili_koestus_kuva.description</f>
        <v>0</v>
      </c>
      <c r="SVC207" s="10">
        <f>varoventtiili_koestus_kuva.description</f>
        <v>0</v>
      </c>
      <c r="SVD207" s="10">
        <f>varoventtiili_koestus_kuva.description</f>
        <v>0</v>
      </c>
      <c r="SVE207" s="10">
        <f>varoventtiili_koestus_kuva.description</f>
        <v>0</v>
      </c>
      <c r="SVF207" s="10">
        <f>varoventtiili_koestus_kuva.description</f>
        <v>0</v>
      </c>
      <c r="SVG207" s="10">
        <f>varoventtiili_koestus_kuva.description</f>
        <v>0</v>
      </c>
      <c r="SVH207" s="10">
        <f>varoventtiili_koestus_kuva.description</f>
        <v>0</v>
      </c>
      <c r="SVI207" s="10">
        <f>varoventtiili_koestus_kuva.description</f>
        <v>0</v>
      </c>
      <c r="SVJ207" s="10">
        <f>varoventtiili_koestus_kuva.description</f>
        <v>0</v>
      </c>
      <c r="SVK207" s="10">
        <f>varoventtiili_koestus_kuva.description</f>
        <v>0</v>
      </c>
      <c r="SVL207" s="10">
        <f>varoventtiili_koestus_kuva.description</f>
        <v>0</v>
      </c>
      <c r="SVM207" s="10">
        <f>varoventtiili_koestus_kuva.description</f>
        <v>0</v>
      </c>
      <c r="SVN207" s="10">
        <f>varoventtiili_koestus_kuva.description</f>
        <v>0</v>
      </c>
      <c r="SVO207" s="10">
        <f>varoventtiili_koestus_kuva.description</f>
        <v>0</v>
      </c>
      <c r="SVP207" s="10">
        <f>varoventtiili_koestus_kuva.description</f>
        <v>0</v>
      </c>
      <c r="SVQ207" s="10">
        <f>varoventtiili_koestus_kuva.description</f>
        <v>0</v>
      </c>
      <c r="SVR207" s="10">
        <f>varoventtiili_koestus_kuva.description</f>
        <v>0</v>
      </c>
      <c r="SVS207" s="10">
        <f>varoventtiili_koestus_kuva.description</f>
        <v>0</v>
      </c>
      <c r="SVT207" s="10">
        <f>varoventtiili_koestus_kuva.description</f>
        <v>0</v>
      </c>
      <c r="SVU207" s="10">
        <f>varoventtiili_koestus_kuva.description</f>
        <v>0</v>
      </c>
      <c r="SVV207" s="10">
        <f>varoventtiili_koestus_kuva.description</f>
        <v>0</v>
      </c>
      <c r="SVW207" s="10">
        <f>varoventtiili_koestus_kuva.description</f>
        <v>0</v>
      </c>
      <c r="SVX207" s="10">
        <f>varoventtiili_koestus_kuva.description</f>
        <v>0</v>
      </c>
      <c r="SVY207" s="10">
        <f>varoventtiili_koestus_kuva.description</f>
        <v>0</v>
      </c>
      <c r="SVZ207" s="10">
        <f>varoventtiili_koestus_kuva.description</f>
        <v>0</v>
      </c>
      <c r="SWA207" s="10">
        <f>varoventtiili_koestus_kuva.description</f>
        <v>0</v>
      </c>
      <c r="SWB207" s="10">
        <f>varoventtiili_koestus_kuva.description</f>
        <v>0</v>
      </c>
      <c r="SWC207" s="10">
        <f>varoventtiili_koestus_kuva.description</f>
        <v>0</v>
      </c>
      <c r="SWD207" s="10">
        <f>varoventtiili_koestus_kuva.description</f>
        <v>0</v>
      </c>
      <c r="SWE207" s="10">
        <f>varoventtiili_koestus_kuva.description</f>
        <v>0</v>
      </c>
      <c r="SWF207" s="10">
        <f>varoventtiili_koestus_kuva.description</f>
        <v>0</v>
      </c>
      <c r="SWG207" s="10">
        <f>varoventtiili_koestus_kuva.description</f>
        <v>0</v>
      </c>
      <c r="SWH207" s="10">
        <f>varoventtiili_koestus_kuva.description</f>
        <v>0</v>
      </c>
      <c r="SWI207" s="10">
        <f>varoventtiili_koestus_kuva.description</f>
        <v>0</v>
      </c>
      <c r="SWJ207" s="10">
        <f>varoventtiili_koestus_kuva.description</f>
        <v>0</v>
      </c>
      <c r="SWK207" s="10">
        <f>varoventtiili_koestus_kuva.description</f>
        <v>0</v>
      </c>
      <c r="SWL207" s="10">
        <f>varoventtiili_koestus_kuva.description</f>
        <v>0</v>
      </c>
      <c r="SWM207" s="10">
        <f>varoventtiili_koestus_kuva.description</f>
        <v>0</v>
      </c>
      <c r="SWN207" s="10">
        <f>varoventtiili_koestus_kuva.description</f>
        <v>0</v>
      </c>
      <c r="SWO207" s="10">
        <f>varoventtiili_koestus_kuva.description</f>
        <v>0</v>
      </c>
      <c r="SWP207" s="10">
        <f>varoventtiili_koestus_kuva.description</f>
        <v>0</v>
      </c>
      <c r="SWQ207" s="10">
        <f>varoventtiili_koestus_kuva.description</f>
        <v>0</v>
      </c>
      <c r="SWR207" s="10">
        <f>varoventtiili_koestus_kuva.description</f>
        <v>0</v>
      </c>
      <c r="SWS207" s="10">
        <f>varoventtiili_koestus_kuva.description</f>
        <v>0</v>
      </c>
      <c r="SWT207" s="10">
        <f>varoventtiili_koestus_kuva.description</f>
        <v>0</v>
      </c>
      <c r="SWU207" s="10">
        <f>varoventtiili_koestus_kuva.description</f>
        <v>0</v>
      </c>
      <c r="SWV207" s="10">
        <f>varoventtiili_koestus_kuva.description</f>
        <v>0</v>
      </c>
      <c r="SWW207" s="10">
        <f>varoventtiili_koestus_kuva.description</f>
        <v>0</v>
      </c>
      <c r="SWX207" s="10">
        <f>varoventtiili_koestus_kuva.description</f>
        <v>0</v>
      </c>
      <c r="SWY207" s="10">
        <f>varoventtiili_koestus_kuva.description</f>
        <v>0</v>
      </c>
      <c r="SWZ207" s="10">
        <f>varoventtiili_koestus_kuva.description</f>
        <v>0</v>
      </c>
      <c r="SXA207" s="10">
        <f>varoventtiili_koestus_kuva.description</f>
        <v>0</v>
      </c>
      <c r="SXB207" s="10">
        <f>varoventtiili_koestus_kuva.description</f>
        <v>0</v>
      </c>
      <c r="SXC207" s="10">
        <f>varoventtiili_koestus_kuva.description</f>
        <v>0</v>
      </c>
      <c r="SXD207" s="10">
        <f>varoventtiili_koestus_kuva.description</f>
        <v>0</v>
      </c>
      <c r="SXE207" s="10">
        <f>varoventtiili_koestus_kuva.description</f>
        <v>0</v>
      </c>
      <c r="SXF207" s="10">
        <f>varoventtiili_koestus_kuva.description</f>
        <v>0</v>
      </c>
      <c r="SXG207" s="10">
        <f>varoventtiili_koestus_kuva.description</f>
        <v>0</v>
      </c>
      <c r="SXH207" s="10">
        <f>varoventtiili_koestus_kuva.description</f>
        <v>0</v>
      </c>
      <c r="SXI207" s="10">
        <f>varoventtiili_koestus_kuva.description</f>
        <v>0</v>
      </c>
      <c r="SXJ207" s="10">
        <f>varoventtiili_koestus_kuva.description</f>
        <v>0</v>
      </c>
      <c r="SXK207" s="10">
        <f>varoventtiili_koestus_kuva.description</f>
        <v>0</v>
      </c>
      <c r="SXL207" s="10">
        <f>varoventtiili_koestus_kuva.description</f>
        <v>0</v>
      </c>
      <c r="SXM207" s="10">
        <f>varoventtiili_koestus_kuva.description</f>
        <v>0</v>
      </c>
      <c r="SXN207" s="10">
        <f>varoventtiili_koestus_kuva.description</f>
        <v>0</v>
      </c>
      <c r="SXO207" s="10">
        <f>varoventtiili_koestus_kuva.description</f>
        <v>0</v>
      </c>
      <c r="SXP207" s="10">
        <f>varoventtiili_koestus_kuva.description</f>
        <v>0</v>
      </c>
      <c r="SXQ207" s="10">
        <f>varoventtiili_koestus_kuva.description</f>
        <v>0</v>
      </c>
      <c r="SXR207" s="10">
        <f>varoventtiili_koestus_kuva.description</f>
        <v>0</v>
      </c>
      <c r="SXS207" s="10">
        <f>varoventtiili_koestus_kuva.description</f>
        <v>0</v>
      </c>
      <c r="SXT207" s="10">
        <f>varoventtiili_koestus_kuva.description</f>
        <v>0</v>
      </c>
      <c r="SXU207" s="10">
        <f>varoventtiili_koestus_kuva.description</f>
        <v>0</v>
      </c>
      <c r="SXV207" s="10">
        <f>varoventtiili_koestus_kuva.description</f>
        <v>0</v>
      </c>
      <c r="SXW207" s="10">
        <f>varoventtiili_koestus_kuva.description</f>
        <v>0</v>
      </c>
      <c r="SXX207" s="10">
        <f>varoventtiili_koestus_kuva.description</f>
        <v>0</v>
      </c>
      <c r="SXY207" s="10">
        <f>varoventtiili_koestus_kuva.description</f>
        <v>0</v>
      </c>
      <c r="SXZ207" s="10">
        <f>varoventtiili_koestus_kuva.description</f>
        <v>0</v>
      </c>
      <c r="SYA207" s="10">
        <f>varoventtiili_koestus_kuva.description</f>
        <v>0</v>
      </c>
      <c r="SYB207" s="10">
        <f>varoventtiili_koestus_kuva.description</f>
        <v>0</v>
      </c>
      <c r="SYC207" s="10">
        <f>varoventtiili_koestus_kuva.description</f>
        <v>0</v>
      </c>
      <c r="SYD207" s="10">
        <f>varoventtiili_koestus_kuva.description</f>
        <v>0</v>
      </c>
      <c r="SYE207" s="10">
        <f>varoventtiili_koestus_kuva.description</f>
        <v>0</v>
      </c>
      <c r="SYF207" s="10">
        <f>varoventtiili_koestus_kuva.description</f>
        <v>0</v>
      </c>
      <c r="SYG207" s="10">
        <f>varoventtiili_koestus_kuva.description</f>
        <v>0</v>
      </c>
      <c r="SYH207" s="10">
        <f>varoventtiili_koestus_kuva.description</f>
        <v>0</v>
      </c>
      <c r="SYI207" s="10">
        <f>varoventtiili_koestus_kuva.description</f>
        <v>0</v>
      </c>
      <c r="SYJ207" s="10">
        <f>varoventtiili_koestus_kuva.description</f>
        <v>0</v>
      </c>
      <c r="SYK207" s="10">
        <f>varoventtiili_koestus_kuva.description</f>
        <v>0</v>
      </c>
      <c r="SYL207" s="10">
        <f>varoventtiili_koestus_kuva.description</f>
        <v>0</v>
      </c>
      <c r="SYM207" s="10">
        <f>varoventtiili_koestus_kuva.description</f>
        <v>0</v>
      </c>
      <c r="SYN207" s="10">
        <f>varoventtiili_koestus_kuva.description</f>
        <v>0</v>
      </c>
      <c r="SYO207" s="10">
        <f>varoventtiili_koestus_kuva.description</f>
        <v>0</v>
      </c>
      <c r="SYP207" s="10">
        <f>varoventtiili_koestus_kuva.description</f>
        <v>0</v>
      </c>
      <c r="SYQ207" s="10">
        <f>varoventtiili_koestus_kuva.description</f>
        <v>0</v>
      </c>
      <c r="SYR207" s="10">
        <f>varoventtiili_koestus_kuva.description</f>
        <v>0</v>
      </c>
      <c r="SYS207" s="10">
        <f>varoventtiili_koestus_kuva.description</f>
        <v>0</v>
      </c>
      <c r="SYT207" s="10">
        <f>varoventtiili_koestus_kuva.description</f>
        <v>0</v>
      </c>
      <c r="SYU207" s="10">
        <f>varoventtiili_koestus_kuva.description</f>
        <v>0</v>
      </c>
      <c r="SYV207" s="10">
        <f>varoventtiili_koestus_kuva.description</f>
        <v>0</v>
      </c>
      <c r="SYW207" s="10">
        <f>varoventtiili_koestus_kuva.description</f>
        <v>0</v>
      </c>
      <c r="SYX207" s="10">
        <f>varoventtiili_koestus_kuva.description</f>
        <v>0</v>
      </c>
      <c r="SYY207" s="10">
        <f>varoventtiili_koestus_kuva.description</f>
        <v>0</v>
      </c>
      <c r="SYZ207" s="10">
        <f>varoventtiili_koestus_kuva.description</f>
        <v>0</v>
      </c>
      <c r="SZA207" s="10">
        <f>varoventtiili_koestus_kuva.description</f>
        <v>0</v>
      </c>
      <c r="SZB207" s="10">
        <f>varoventtiili_koestus_kuva.description</f>
        <v>0</v>
      </c>
      <c r="SZC207" s="10">
        <f>varoventtiili_koestus_kuva.description</f>
        <v>0</v>
      </c>
      <c r="SZD207" s="10">
        <f>varoventtiili_koestus_kuva.description</f>
        <v>0</v>
      </c>
      <c r="SZE207" s="10">
        <f>varoventtiili_koestus_kuva.description</f>
        <v>0</v>
      </c>
      <c r="SZF207" s="10">
        <f>varoventtiili_koestus_kuva.description</f>
        <v>0</v>
      </c>
      <c r="SZG207" s="10">
        <f>varoventtiili_koestus_kuva.description</f>
        <v>0</v>
      </c>
      <c r="SZH207" s="10">
        <f>varoventtiili_koestus_kuva.description</f>
        <v>0</v>
      </c>
      <c r="SZI207" s="10">
        <f>varoventtiili_koestus_kuva.description</f>
        <v>0</v>
      </c>
      <c r="SZJ207" s="10">
        <f>varoventtiili_koestus_kuva.description</f>
        <v>0</v>
      </c>
      <c r="SZK207" s="10">
        <f>varoventtiili_koestus_kuva.description</f>
        <v>0</v>
      </c>
      <c r="SZL207" s="10">
        <f>varoventtiili_koestus_kuva.description</f>
        <v>0</v>
      </c>
      <c r="SZM207" s="10">
        <f>varoventtiili_koestus_kuva.description</f>
        <v>0</v>
      </c>
      <c r="SZN207" s="10">
        <f>varoventtiili_koestus_kuva.description</f>
        <v>0</v>
      </c>
      <c r="SZO207" s="10">
        <f>varoventtiili_koestus_kuva.description</f>
        <v>0</v>
      </c>
      <c r="SZP207" s="10">
        <f>varoventtiili_koestus_kuva.description</f>
        <v>0</v>
      </c>
      <c r="SZQ207" s="10">
        <f>varoventtiili_koestus_kuva.description</f>
        <v>0</v>
      </c>
      <c r="SZR207" s="10">
        <f>varoventtiili_koestus_kuva.description</f>
        <v>0</v>
      </c>
      <c r="SZS207" s="10">
        <f>varoventtiili_koestus_kuva.description</f>
        <v>0</v>
      </c>
      <c r="SZT207" s="10">
        <f>varoventtiili_koestus_kuva.description</f>
        <v>0</v>
      </c>
      <c r="SZU207" s="10">
        <f>varoventtiili_koestus_kuva.description</f>
        <v>0</v>
      </c>
      <c r="SZV207" s="10">
        <f>varoventtiili_koestus_kuva.description</f>
        <v>0</v>
      </c>
      <c r="SZW207" s="10">
        <f>varoventtiili_koestus_kuva.description</f>
        <v>0</v>
      </c>
      <c r="SZX207" s="10">
        <f>varoventtiili_koestus_kuva.description</f>
        <v>0</v>
      </c>
      <c r="SZY207" s="10">
        <f>varoventtiili_koestus_kuva.description</f>
        <v>0</v>
      </c>
      <c r="SZZ207" s="10">
        <f>varoventtiili_koestus_kuva.description</f>
        <v>0</v>
      </c>
      <c r="TAA207" s="10">
        <f>varoventtiili_koestus_kuva.description</f>
        <v>0</v>
      </c>
      <c r="TAB207" s="10">
        <f>varoventtiili_koestus_kuva.description</f>
        <v>0</v>
      </c>
      <c r="TAC207" s="10">
        <f>varoventtiili_koestus_kuva.description</f>
        <v>0</v>
      </c>
      <c r="TAD207" s="10">
        <f>varoventtiili_koestus_kuva.description</f>
        <v>0</v>
      </c>
      <c r="TAE207" s="10">
        <f>varoventtiili_koestus_kuva.description</f>
        <v>0</v>
      </c>
      <c r="TAF207" s="10">
        <f>varoventtiili_koestus_kuva.description</f>
        <v>0</v>
      </c>
      <c r="TAG207" s="10">
        <f>varoventtiili_koestus_kuva.description</f>
        <v>0</v>
      </c>
      <c r="TAH207" s="10">
        <f>varoventtiili_koestus_kuva.description</f>
        <v>0</v>
      </c>
      <c r="TAI207" s="10">
        <f>varoventtiili_koestus_kuva.description</f>
        <v>0</v>
      </c>
      <c r="TAJ207" s="10">
        <f>varoventtiili_koestus_kuva.description</f>
        <v>0</v>
      </c>
      <c r="TAK207" s="10">
        <f>varoventtiili_koestus_kuva.description</f>
        <v>0</v>
      </c>
      <c r="TAL207" s="10">
        <f>varoventtiili_koestus_kuva.description</f>
        <v>0</v>
      </c>
      <c r="TAM207" s="10">
        <f>varoventtiili_koestus_kuva.description</f>
        <v>0</v>
      </c>
      <c r="TAN207" s="10">
        <f>varoventtiili_koestus_kuva.description</f>
        <v>0</v>
      </c>
      <c r="TAO207" s="10">
        <f>varoventtiili_koestus_kuva.description</f>
        <v>0</v>
      </c>
      <c r="TAP207" s="10">
        <f>varoventtiili_koestus_kuva.description</f>
        <v>0</v>
      </c>
      <c r="TAQ207" s="10">
        <f>varoventtiili_koestus_kuva.description</f>
        <v>0</v>
      </c>
      <c r="TAR207" s="10">
        <f>varoventtiili_koestus_kuva.description</f>
        <v>0</v>
      </c>
      <c r="TAS207" s="10">
        <f>varoventtiili_koestus_kuva.description</f>
        <v>0</v>
      </c>
      <c r="TAT207" s="10">
        <f>varoventtiili_koestus_kuva.description</f>
        <v>0</v>
      </c>
      <c r="TAU207" s="10">
        <f>varoventtiili_koestus_kuva.description</f>
        <v>0</v>
      </c>
      <c r="TAV207" s="10">
        <f>varoventtiili_koestus_kuva.description</f>
        <v>0</v>
      </c>
      <c r="TAW207" s="10">
        <f>varoventtiili_koestus_kuva.description</f>
        <v>0</v>
      </c>
      <c r="TAX207" s="10">
        <f>varoventtiili_koestus_kuva.description</f>
        <v>0</v>
      </c>
      <c r="TAY207" s="10">
        <f>varoventtiili_koestus_kuva.description</f>
        <v>0</v>
      </c>
      <c r="TAZ207" s="10">
        <f>varoventtiili_koestus_kuva.description</f>
        <v>0</v>
      </c>
      <c r="TBA207" s="10">
        <f>varoventtiili_koestus_kuva.description</f>
        <v>0</v>
      </c>
      <c r="TBB207" s="10">
        <f>varoventtiili_koestus_kuva.description</f>
        <v>0</v>
      </c>
      <c r="TBC207" s="10">
        <f>varoventtiili_koestus_kuva.description</f>
        <v>0</v>
      </c>
      <c r="TBD207" s="10">
        <f>varoventtiili_koestus_kuva.description</f>
        <v>0</v>
      </c>
      <c r="TBE207" s="10">
        <f>varoventtiili_koestus_kuva.description</f>
        <v>0</v>
      </c>
      <c r="TBF207" s="10">
        <f>varoventtiili_koestus_kuva.description</f>
        <v>0</v>
      </c>
      <c r="TBG207" s="10">
        <f>varoventtiili_koestus_kuva.description</f>
        <v>0</v>
      </c>
      <c r="TBH207" s="10">
        <f>varoventtiili_koestus_kuva.description</f>
        <v>0</v>
      </c>
      <c r="TBI207" s="10">
        <f>varoventtiili_koestus_kuva.description</f>
        <v>0</v>
      </c>
      <c r="TBJ207" s="10">
        <f>varoventtiili_koestus_kuva.description</f>
        <v>0</v>
      </c>
      <c r="TBK207" s="10">
        <f>varoventtiili_koestus_kuva.description</f>
        <v>0</v>
      </c>
      <c r="TBL207" s="10">
        <f>varoventtiili_koestus_kuva.description</f>
        <v>0</v>
      </c>
      <c r="TBM207" s="10">
        <f>varoventtiili_koestus_kuva.description</f>
        <v>0</v>
      </c>
      <c r="TBN207" s="10">
        <f>varoventtiili_koestus_kuva.description</f>
        <v>0</v>
      </c>
      <c r="TBO207" s="10">
        <f>varoventtiili_koestus_kuva.description</f>
        <v>0</v>
      </c>
      <c r="TBP207" s="10">
        <f>varoventtiili_koestus_kuva.description</f>
        <v>0</v>
      </c>
      <c r="TBQ207" s="10">
        <f>varoventtiili_koestus_kuva.description</f>
        <v>0</v>
      </c>
      <c r="TBR207" s="10">
        <f>varoventtiili_koestus_kuva.description</f>
        <v>0</v>
      </c>
      <c r="TBS207" s="10">
        <f>varoventtiili_koestus_kuva.description</f>
        <v>0</v>
      </c>
      <c r="TBT207" s="10">
        <f>varoventtiili_koestus_kuva.description</f>
        <v>0</v>
      </c>
      <c r="TBU207" s="10">
        <f>varoventtiili_koestus_kuva.description</f>
        <v>0</v>
      </c>
      <c r="TBV207" s="10">
        <f>varoventtiili_koestus_kuva.description</f>
        <v>0</v>
      </c>
      <c r="TBW207" s="10">
        <f>varoventtiili_koestus_kuva.description</f>
        <v>0</v>
      </c>
      <c r="TBX207" s="10">
        <f>varoventtiili_koestus_kuva.description</f>
        <v>0</v>
      </c>
      <c r="TBY207" s="10">
        <f>varoventtiili_koestus_kuva.description</f>
        <v>0</v>
      </c>
      <c r="TBZ207" s="10">
        <f>varoventtiili_koestus_kuva.description</f>
        <v>0</v>
      </c>
      <c r="TCA207" s="10">
        <f>varoventtiili_koestus_kuva.description</f>
        <v>0</v>
      </c>
      <c r="TCB207" s="10">
        <f>varoventtiili_koestus_kuva.description</f>
        <v>0</v>
      </c>
      <c r="TCC207" s="10">
        <f>varoventtiili_koestus_kuva.description</f>
        <v>0</v>
      </c>
      <c r="TCD207" s="10">
        <f>varoventtiili_koestus_kuva.description</f>
        <v>0</v>
      </c>
      <c r="TCE207" s="10">
        <f>varoventtiili_koestus_kuva.description</f>
        <v>0</v>
      </c>
      <c r="TCF207" s="10">
        <f>varoventtiili_koestus_kuva.description</f>
        <v>0</v>
      </c>
      <c r="TCG207" s="10">
        <f>varoventtiili_koestus_kuva.description</f>
        <v>0</v>
      </c>
      <c r="TCH207" s="10">
        <f>varoventtiili_koestus_kuva.description</f>
        <v>0</v>
      </c>
      <c r="TCI207" s="10">
        <f>varoventtiili_koestus_kuva.description</f>
        <v>0</v>
      </c>
      <c r="TCJ207" s="10">
        <f>varoventtiili_koestus_kuva.description</f>
        <v>0</v>
      </c>
      <c r="TCK207" s="10">
        <f>varoventtiili_koestus_kuva.description</f>
        <v>0</v>
      </c>
      <c r="TCL207" s="10">
        <f>varoventtiili_koestus_kuva.description</f>
        <v>0</v>
      </c>
      <c r="TCM207" s="10">
        <f>varoventtiili_koestus_kuva.description</f>
        <v>0</v>
      </c>
      <c r="TCN207" s="10">
        <f>varoventtiili_koestus_kuva.description</f>
        <v>0</v>
      </c>
      <c r="TCO207" s="10">
        <f>varoventtiili_koestus_kuva.description</f>
        <v>0</v>
      </c>
      <c r="TCP207" s="10">
        <f>varoventtiili_koestus_kuva.description</f>
        <v>0</v>
      </c>
      <c r="TCQ207" s="10">
        <f>varoventtiili_koestus_kuva.description</f>
        <v>0</v>
      </c>
      <c r="TCR207" s="10">
        <f>varoventtiili_koestus_kuva.description</f>
        <v>0</v>
      </c>
      <c r="TCS207" s="10">
        <f>varoventtiili_koestus_kuva.description</f>
        <v>0</v>
      </c>
      <c r="TCT207" s="10">
        <f>varoventtiili_koestus_kuva.description</f>
        <v>0</v>
      </c>
      <c r="TCU207" s="10">
        <f>varoventtiili_koestus_kuva.description</f>
        <v>0</v>
      </c>
      <c r="TCV207" s="10">
        <f>varoventtiili_koestus_kuva.description</f>
        <v>0</v>
      </c>
      <c r="TCW207" s="10">
        <f>varoventtiili_koestus_kuva.description</f>
        <v>0</v>
      </c>
      <c r="TCX207" s="10">
        <f>varoventtiili_koestus_kuva.description</f>
        <v>0</v>
      </c>
      <c r="TCY207" s="10">
        <f>varoventtiili_koestus_kuva.description</f>
        <v>0</v>
      </c>
      <c r="TCZ207" s="10">
        <f>varoventtiili_koestus_kuva.description</f>
        <v>0</v>
      </c>
      <c r="TDA207" s="10">
        <f>varoventtiili_koestus_kuva.description</f>
        <v>0</v>
      </c>
      <c r="TDB207" s="10">
        <f>varoventtiili_koestus_kuva.description</f>
        <v>0</v>
      </c>
      <c r="TDC207" s="10">
        <f>varoventtiili_koestus_kuva.description</f>
        <v>0</v>
      </c>
      <c r="TDD207" s="10">
        <f>varoventtiili_koestus_kuva.description</f>
        <v>0</v>
      </c>
      <c r="TDE207" s="10">
        <f>varoventtiili_koestus_kuva.description</f>
        <v>0</v>
      </c>
      <c r="TDF207" s="10">
        <f>varoventtiili_koestus_kuva.description</f>
        <v>0</v>
      </c>
      <c r="TDG207" s="10">
        <f>varoventtiili_koestus_kuva.description</f>
        <v>0</v>
      </c>
      <c r="TDH207" s="10">
        <f>varoventtiili_koestus_kuva.description</f>
        <v>0</v>
      </c>
      <c r="TDI207" s="10">
        <f>varoventtiili_koestus_kuva.description</f>
        <v>0</v>
      </c>
      <c r="TDJ207" s="10">
        <f>varoventtiili_koestus_kuva.description</f>
        <v>0</v>
      </c>
      <c r="TDK207" s="10">
        <f>varoventtiili_koestus_kuva.description</f>
        <v>0</v>
      </c>
      <c r="TDL207" s="10">
        <f>varoventtiili_koestus_kuva.description</f>
        <v>0</v>
      </c>
      <c r="TDM207" s="10">
        <f>varoventtiili_koestus_kuva.description</f>
        <v>0</v>
      </c>
      <c r="TDN207" s="10">
        <f>varoventtiili_koestus_kuva.description</f>
        <v>0</v>
      </c>
      <c r="TDO207" s="10">
        <f>varoventtiili_koestus_kuva.description</f>
        <v>0</v>
      </c>
      <c r="TDP207" s="10">
        <f>varoventtiili_koestus_kuva.description</f>
        <v>0</v>
      </c>
      <c r="TDQ207" s="10">
        <f>varoventtiili_koestus_kuva.description</f>
        <v>0</v>
      </c>
      <c r="TDR207" s="10">
        <f>varoventtiili_koestus_kuva.description</f>
        <v>0</v>
      </c>
      <c r="TDS207" s="10">
        <f>varoventtiili_koestus_kuva.description</f>
        <v>0</v>
      </c>
      <c r="TDT207" s="10">
        <f>varoventtiili_koestus_kuva.description</f>
        <v>0</v>
      </c>
      <c r="TDU207" s="10">
        <f>varoventtiili_koestus_kuva.description</f>
        <v>0</v>
      </c>
      <c r="TDV207" s="10">
        <f>varoventtiili_koestus_kuva.description</f>
        <v>0</v>
      </c>
      <c r="TDW207" s="10">
        <f>varoventtiili_koestus_kuva.description</f>
        <v>0</v>
      </c>
      <c r="TDX207" s="10">
        <f>varoventtiili_koestus_kuva.description</f>
        <v>0</v>
      </c>
      <c r="TDY207" s="10">
        <f>varoventtiili_koestus_kuva.description</f>
        <v>0</v>
      </c>
      <c r="TDZ207" s="10">
        <f>varoventtiili_koestus_kuva.description</f>
        <v>0</v>
      </c>
      <c r="TEA207" s="10">
        <f>varoventtiili_koestus_kuva.description</f>
        <v>0</v>
      </c>
      <c r="TEB207" s="10">
        <f>varoventtiili_koestus_kuva.description</f>
        <v>0</v>
      </c>
      <c r="TEC207" s="10">
        <f>varoventtiili_koestus_kuva.description</f>
        <v>0</v>
      </c>
      <c r="TED207" s="10">
        <f>varoventtiili_koestus_kuva.description</f>
        <v>0</v>
      </c>
      <c r="TEE207" s="10">
        <f>varoventtiili_koestus_kuva.description</f>
        <v>0</v>
      </c>
      <c r="TEF207" s="10">
        <f>varoventtiili_koestus_kuva.description</f>
        <v>0</v>
      </c>
      <c r="TEG207" s="10">
        <f>varoventtiili_koestus_kuva.description</f>
        <v>0</v>
      </c>
      <c r="TEH207" s="10">
        <f>varoventtiili_koestus_kuva.description</f>
        <v>0</v>
      </c>
      <c r="TEI207" s="10">
        <f>varoventtiili_koestus_kuva.description</f>
        <v>0</v>
      </c>
      <c r="TEJ207" s="10">
        <f>varoventtiili_koestus_kuva.description</f>
        <v>0</v>
      </c>
      <c r="TEK207" s="10">
        <f>varoventtiili_koestus_kuva.description</f>
        <v>0</v>
      </c>
      <c r="TEL207" s="10">
        <f>varoventtiili_koestus_kuva.description</f>
        <v>0</v>
      </c>
      <c r="TEM207" s="10">
        <f>varoventtiili_koestus_kuva.description</f>
        <v>0</v>
      </c>
      <c r="TEN207" s="10">
        <f>varoventtiili_koestus_kuva.description</f>
        <v>0</v>
      </c>
      <c r="TEO207" s="10">
        <f>varoventtiili_koestus_kuva.description</f>
        <v>0</v>
      </c>
      <c r="TEP207" s="10">
        <f>varoventtiili_koestus_kuva.description</f>
        <v>0</v>
      </c>
      <c r="TEQ207" s="10">
        <f>varoventtiili_koestus_kuva.description</f>
        <v>0</v>
      </c>
      <c r="TER207" s="10">
        <f>varoventtiili_koestus_kuva.description</f>
        <v>0</v>
      </c>
      <c r="TES207" s="10">
        <f>varoventtiili_koestus_kuva.description</f>
        <v>0</v>
      </c>
      <c r="TET207" s="10">
        <f>varoventtiili_koestus_kuva.description</f>
        <v>0</v>
      </c>
      <c r="TEU207" s="10">
        <f>varoventtiili_koestus_kuva.description</f>
        <v>0</v>
      </c>
      <c r="TEV207" s="10">
        <f>varoventtiili_koestus_kuva.description</f>
        <v>0</v>
      </c>
      <c r="TEW207" s="10">
        <f>varoventtiili_koestus_kuva.description</f>
        <v>0</v>
      </c>
      <c r="TEX207" s="10">
        <f>varoventtiili_koestus_kuva.description</f>
        <v>0</v>
      </c>
      <c r="TEY207" s="10">
        <f>varoventtiili_koestus_kuva.description</f>
        <v>0</v>
      </c>
      <c r="TEZ207" s="10">
        <f>varoventtiili_koestus_kuva.description</f>
        <v>0</v>
      </c>
      <c r="TFA207" s="10">
        <f>varoventtiili_koestus_kuva.description</f>
        <v>0</v>
      </c>
      <c r="TFB207" s="10">
        <f>varoventtiili_koestus_kuva.description</f>
        <v>0</v>
      </c>
      <c r="TFC207" s="10">
        <f>varoventtiili_koestus_kuva.description</f>
        <v>0</v>
      </c>
      <c r="TFD207" s="10">
        <f>varoventtiili_koestus_kuva.description</f>
        <v>0</v>
      </c>
      <c r="TFE207" s="10">
        <f>varoventtiili_koestus_kuva.description</f>
        <v>0</v>
      </c>
      <c r="TFF207" s="10">
        <f>varoventtiili_koestus_kuva.description</f>
        <v>0</v>
      </c>
      <c r="TFG207" s="10">
        <f>varoventtiili_koestus_kuva.description</f>
        <v>0</v>
      </c>
      <c r="TFH207" s="10">
        <f>varoventtiili_koestus_kuva.description</f>
        <v>0</v>
      </c>
      <c r="TFI207" s="10">
        <f>varoventtiili_koestus_kuva.description</f>
        <v>0</v>
      </c>
      <c r="TFJ207" s="10">
        <f>varoventtiili_koestus_kuva.description</f>
        <v>0</v>
      </c>
      <c r="TFK207" s="10">
        <f>varoventtiili_koestus_kuva.description</f>
        <v>0</v>
      </c>
      <c r="TFL207" s="10">
        <f>varoventtiili_koestus_kuva.description</f>
        <v>0</v>
      </c>
      <c r="TFM207" s="10">
        <f>varoventtiili_koestus_kuva.description</f>
        <v>0</v>
      </c>
      <c r="TFN207" s="10">
        <f>varoventtiili_koestus_kuva.description</f>
        <v>0</v>
      </c>
      <c r="TFO207" s="10">
        <f>varoventtiili_koestus_kuva.description</f>
        <v>0</v>
      </c>
      <c r="TFP207" s="10">
        <f>varoventtiili_koestus_kuva.description</f>
        <v>0</v>
      </c>
      <c r="TFQ207" s="10">
        <f>varoventtiili_koestus_kuva.description</f>
        <v>0</v>
      </c>
      <c r="TFR207" s="10">
        <f>varoventtiili_koestus_kuva.description</f>
        <v>0</v>
      </c>
      <c r="TFS207" s="10">
        <f>varoventtiili_koestus_kuva.description</f>
        <v>0</v>
      </c>
      <c r="TFT207" s="10">
        <f>varoventtiili_koestus_kuva.description</f>
        <v>0</v>
      </c>
      <c r="TFU207" s="10">
        <f>varoventtiili_koestus_kuva.description</f>
        <v>0</v>
      </c>
      <c r="TFV207" s="10">
        <f>varoventtiili_koestus_kuva.description</f>
        <v>0</v>
      </c>
      <c r="TFW207" s="10">
        <f>varoventtiili_koestus_kuva.description</f>
        <v>0</v>
      </c>
      <c r="TFX207" s="10">
        <f>varoventtiili_koestus_kuva.description</f>
        <v>0</v>
      </c>
      <c r="TFY207" s="10">
        <f>varoventtiili_koestus_kuva.description</f>
        <v>0</v>
      </c>
      <c r="TFZ207" s="10">
        <f>varoventtiili_koestus_kuva.description</f>
        <v>0</v>
      </c>
      <c r="TGA207" s="10">
        <f>varoventtiili_koestus_kuva.description</f>
        <v>0</v>
      </c>
      <c r="TGB207" s="10">
        <f>varoventtiili_koestus_kuva.description</f>
        <v>0</v>
      </c>
      <c r="TGC207" s="10">
        <f>varoventtiili_koestus_kuva.description</f>
        <v>0</v>
      </c>
      <c r="TGD207" s="10">
        <f>varoventtiili_koestus_kuva.description</f>
        <v>0</v>
      </c>
      <c r="TGE207" s="10">
        <f>varoventtiili_koestus_kuva.description</f>
        <v>0</v>
      </c>
      <c r="TGF207" s="10">
        <f>varoventtiili_koestus_kuva.description</f>
        <v>0</v>
      </c>
      <c r="TGG207" s="10">
        <f>varoventtiili_koestus_kuva.description</f>
        <v>0</v>
      </c>
      <c r="TGH207" s="10">
        <f>varoventtiili_koestus_kuva.description</f>
        <v>0</v>
      </c>
      <c r="TGI207" s="10">
        <f>varoventtiili_koestus_kuva.description</f>
        <v>0</v>
      </c>
      <c r="TGJ207" s="10">
        <f>varoventtiili_koestus_kuva.description</f>
        <v>0</v>
      </c>
      <c r="TGK207" s="10">
        <f>varoventtiili_koestus_kuva.description</f>
        <v>0</v>
      </c>
      <c r="TGL207" s="10">
        <f>varoventtiili_koestus_kuva.description</f>
        <v>0</v>
      </c>
      <c r="TGM207" s="10">
        <f>varoventtiili_koestus_kuva.description</f>
        <v>0</v>
      </c>
      <c r="TGN207" s="10">
        <f>varoventtiili_koestus_kuva.description</f>
        <v>0</v>
      </c>
      <c r="TGO207" s="10">
        <f>varoventtiili_koestus_kuva.description</f>
        <v>0</v>
      </c>
      <c r="TGP207" s="10">
        <f>varoventtiili_koestus_kuva.description</f>
        <v>0</v>
      </c>
      <c r="TGQ207" s="10">
        <f>varoventtiili_koestus_kuva.description</f>
        <v>0</v>
      </c>
      <c r="TGR207" s="10">
        <f>varoventtiili_koestus_kuva.description</f>
        <v>0</v>
      </c>
      <c r="TGS207" s="10">
        <f>varoventtiili_koestus_kuva.description</f>
        <v>0</v>
      </c>
      <c r="TGT207" s="10">
        <f>varoventtiili_koestus_kuva.description</f>
        <v>0</v>
      </c>
      <c r="TGU207" s="10">
        <f>varoventtiili_koestus_kuva.description</f>
        <v>0</v>
      </c>
      <c r="TGV207" s="10">
        <f>varoventtiili_koestus_kuva.description</f>
        <v>0</v>
      </c>
      <c r="TGW207" s="10">
        <f>varoventtiili_koestus_kuva.description</f>
        <v>0</v>
      </c>
      <c r="TGX207" s="10">
        <f>varoventtiili_koestus_kuva.description</f>
        <v>0</v>
      </c>
      <c r="TGY207" s="10">
        <f>varoventtiili_koestus_kuva.description</f>
        <v>0</v>
      </c>
      <c r="TGZ207" s="10">
        <f>varoventtiili_koestus_kuva.description</f>
        <v>0</v>
      </c>
      <c r="THA207" s="10">
        <f>varoventtiili_koestus_kuva.description</f>
        <v>0</v>
      </c>
      <c r="THB207" s="10">
        <f>varoventtiili_koestus_kuva.description</f>
        <v>0</v>
      </c>
      <c r="THC207" s="10">
        <f>varoventtiili_koestus_kuva.description</f>
        <v>0</v>
      </c>
      <c r="THD207" s="10">
        <f>varoventtiili_koestus_kuva.description</f>
        <v>0</v>
      </c>
      <c r="THE207" s="10">
        <f>varoventtiili_koestus_kuva.description</f>
        <v>0</v>
      </c>
      <c r="THF207" s="10">
        <f>varoventtiili_koestus_kuva.description</f>
        <v>0</v>
      </c>
      <c r="THG207" s="10">
        <f>varoventtiili_koestus_kuva.description</f>
        <v>0</v>
      </c>
      <c r="THH207" s="10">
        <f>varoventtiili_koestus_kuva.description</f>
        <v>0</v>
      </c>
      <c r="THI207" s="10">
        <f>varoventtiili_koestus_kuva.description</f>
        <v>0</v>
      </c>
      <c r="THJ207" s="10">
        <f>varoventtiili_koestus_kuva.description</f>
        <v>0</v>
      </c>
      <c r="THK207" s="10">
        <f>varoventtiili_koestus_kuva.description</f>
        <v>0</v>
      </c>
      <c r="THL207" s="10">
        <f>varoventtiili_koestus_kuva.description</f>
        <v>0</v>
      </c>
      <c r="THM207" s="10">
        <f>varoventtiili_koestus_kuva.description</f>
        <v>0</v>
      </c>
      <c r="THN207" s="10">
        <f>varoventtiili_koestus_kuva.description</f>
        <v>0</v>
      </c>
      <c r="THO207" s="10">
        <f>varoventtiili_koestus_kuva.description</f>
        <v>0</v>
      </c>
      <c r="THP207" s="10">
        <f>varoventtiili_koestus_kuva.description</f>
        <v>0</v>
      </c>
      <c r="THQ207" s="10">
        <f>varoventtiili_koestus_kuva.description</f>
        <v>0</v>
      </c>
      <c r="THR207" s="10">
        <f>varoventtiili_koestus_kuva.description</f>
        <v>0</v>
      </c>
      <c r="THS207" s="10">
        <f>varoventtiili_koestus_kuva.description</f>
        <v>0</v>
      </c>
      <c r="THT207" s="10">
        <f>varoventtiili_koestus_kuva.description</f>
        <v>0</v>
      </c>
      <c r="THU207" s="10">
        <f>varoventtiili_koestus_kuva.description</f>
        <v>0</v>
      </c>
      <c r="THV207" s="10">
        <f>varoventtiili_koestus_kuva.description</f>
        <v>0</v>
      </c>
      <c r="THW207" s="10">
        <f>varoventtiili_koestus_kuva.description</f>
        <v>0</v>
      </c>
      <c r="THX207" s="10">
        <f>varoventtiili_koestus_kuva.description</f>
        <v>0</v>
      </c>
      <c r="THY207" s="10">
        <f>varoventtiili_koestus_kuva.description</f>
        <v>0</v>
      </c>
      <c r="THZ207" s="10">
        <f>varoventtiili_koestus_kuva.description</f>
        <v>0</v>
      </c>
      <c r="TIA207" s="10">
        <f>varoventtiili_koestus_kuva.description</f>
        <v>0</v>
      </c>
      <c r="TIB207" s="10">
        <f>varoventtiili_koestus_kuva.description</f>
        <v>0</v>
      </c>
      <c r="TIC207" s="10">
        <f>varoventtiili_koestus_kuva.description</f>
        <v>0</v>
      </c>
      <c r="TID207" s="10">
        <f>varoventtiili_koestus_kuva.description</f>
        <v>0</v>
      </c>
      <c r="TIE207" s="10">
        <f>varoventtiili_koestus_kuva.description</f>
        <v>0</v>
      </c>
      <c r="TIF207" s="10">
        <f>varoventtiili_koestus_kuva.description</f>
        <v>0</v>
      </c>
      <c r="TIG207" s="10">
        <f>varoventtiili_koestus_kuva.description</f>
        <v>0</v>
      </c>
      <c r="TIH207" s="10">
        <f>varoventtiili_koestus_kuva.description</f>
        <v>0</v>
      </c>
      <c r="TII207" s="10">
        <f>varoventtiili_koestus_kuva.description</f>
        <v>0</v>
      </c>
      <c r="TIJ207" s="10">
        <f>varoventtiili_koestus_kuva.description</f>
        <v>0</v>
      </c>
      <c r="TIK207" s="10">
        <f>varoventtiili_koestus_kuva.description</f>
        <v>0</v>
      </c>
      <c r="TIL207" s="10">
        <f>varoventtiili_koestus_kuva.description</f>
        <v>0</v>
      </c>
      <c r="TIM207" s="10">
        <f>varoventtiili_koestus_kuva.description</f>
        <v>0</v>
      </c>
      <c r="TIN207" s="10">
        <f>varoventtiili_koestus_kuva.description</f>
        <v>0</v>
      </c>
      <c r="TIO207" s="10">
        <f>varoventtiili_koestus_kuva.description</f>
        <v>0</v>
      </c>
      <c r="TIP207" s="10">
        <f>varoventtiili_koestus_kuva.description</f>
        <v>0</v>
      </c>
      <c r="TIQ207" s="10">
        <f>varoventtiili_koestus_kuva.description</f>
        <v>0</v>
      </c>
      <c r="TIR207" s="10">
        <f>varoventtiili_koestus_kuva.description</f>
        <v>0</v>
      </c>
      <c r="TIS207" s="10">
        <f>varoventtiili_koestus_kuva.description</f>
        <v>0</v>
      </c>
      <c r="TIT207" s="10">
        <f>varoventtiili_koestus_kuva.description</f>
        <v>0</v>
      </c>
      <c r="TIU207" s="10">
        <f>varoventtiili_koestus_kuva.description</f>
        <v>0</v>
      </c>
      <c r="TIV207" s="10">
        <f>varoventtiili_koestus_kuva.description</f>
        <v>0</v>
      </c>
      <c r="TIW207" s="10">
        <f>varoventtiili_koestus_kuva.description</f>
        <v>0</v>
      </c>
      <c r="TIX207" s="10">
        <f>varoventtiili_koestus_kuva.description</f>
        <v>0</v>
      </c>
      <c r="TIY207" s="10">
        <f>varoventtiili_koestus_kuva.description</f>
        <v>0</v>
      </c>
      <c r="TIZ207" s="10">
        <f>varoventtiili_koestus_kuva.description</f>
        <v>0</v>
      </c>
      <c r="TJA207" s="10">
        <f>varoventtiili_koestus_kuva.description</f>
        <v>0</v>
      </c>
      <c r="TJB207" s="10">
        <f>varoventtiili_koestus_kuva.description</f>
        <v>0</v>
      </c>
      <c r="TJC207" s="10">
        <f>varoventtiili_koestus_kuva.description</f>
        <v>0</v>
      </c>
      <c r="TJD207" s="10">
        <f>varoventtiili_koestus_kuva.description</f>
        <v>0</v>
      </c>
      <c r="TJE207" s="10">
        <f>varoventtiili_koestus_kuva.description</f>
        <v>0</v>
      </c>
      <c r="TJF207" s="10">
        <f>varoventtiili_koestus_kuva.description</f>
        <v>0</v>
      </c>
      <c r="TJG207" s="10">
        <f>varoventtiili_koestus_kuva.description</f>
        <v>0</v>
      </c>
      <c r="TJH207" s="10">
        <f>varoventtiili_koestus_kuva.description</f>
        <v>0</v>
      </c>
      <c r="TJI207" s="10">
        <f>varoventtiili_koestus_kuva.description</f>
        <v>0</v>
      </c>
      <c r="TJJ207" s="10">
        <f>varoventtiili_koestus_kuva.description</f>
        <v>0</v>
      </c>
      <c r="TJK207" s="10">
        <f>varoventtiili_koestus_kuva.description</f>
        <v>0</v>
      </c>
      <c r="TJL207" s="10">
        <f>varoventtiili_koestus_kuva.description</f>
        <v>0</v>
      </c>
      <c r="TJM207" s="10">
        <f>varoventtiili_koestus_kuva.description</f>
        <v>0</v>
      </c>
      <c r="TJN207" s="10">
        <f>varoventtiili_koestus_kuva.description</f>
        <v>0</v>
      </c>
      <c r="TJO207" s="10">
        <f>varoventtiili_koestus_kuva.description</f>
        <v>0</v>
      </c>
      <c r="TJP207" s="10">
        <f>varoventtiili_koestus_kuva.description</f>
        <v>0</v>
      </c>
      <c r="TJQ207" s="10">
        <f>varoventtiili_koestus_kuva.description</f>
        <v>0</v>
      </c>
      <c r="TJR207" s="10">
        <f>varoventtiili_koestus_kuva.description</f>
        <v>0</v>
      </c>
      <c r="TJS207" s="10">
        <f>varoventtiili_koestus_kuva.description</f>
        <v>0</v>
      </c>
      <c r="TJT207" s="10">
        <f>varoventtiili_koestus_kuva.description</f>
        <v>0</v>
      </c>
      <c r="TJU207" s="10">
        <f>varoventtiili_koestus_kuva.description</f>
        <v>0</v>
      </c>
      <c r="TJV207" s="10">
        <f>varoventtiili_koestus_kuva.description</f>
        <v>0</v>
      </c>
      <c r="TJW207" s="10">
        <f>varoventtiili_koestus_kuva.description</f>
        <v>0</v>
      </c>
      <c r="TJX207" s="10">
        <f>varoventtiili_koestus_kuva.description</f>
        <v>0</v>
      </c>
      <c r="TJY207" s="10">
        <f>varoventtiili_koestus_kuva.description</f>
        <v>0</v>
      </c>
      <c r="TJZ207" s="10">
        <f>varoventtiili_koestus_kuva.description</f>
        <v>0</v>
      </c>
      <c r="TKA207" s="10">
        <f>varoventtiili_koestus_kuva.description</f>
        <v>0</v>
      </c>
      <c r="TKB207" s="10">
        <f>varoventtiili_koestus_kuva.description</f>
        <v>0</v>
      </c>
      <c r="TKC207" s="10">
        <f>varoventtiili_koestus_kuva.description</f>
        <v>0</v>
      </c>
      <c r="TKD207" s="10">
        <f>varoventtiili_koestus_kuva.description</f>
        <v>0</v>
      </c>
      <c r="TKE207" s="10">
        <f>varoventtiili_koestus_kuva.description</f>
        <v>0</v>
      </c>
      <c r="TKF207" s="10">
        <f>varoventtiili_koestus_kuva.description</f>
        <v>0</v>
      </c>
      <c r="TKG207" s="10">
        <f>varoventtiili_koestus_kuva.description</f>
        <v>0</v>
      </c>
      <c r="TKH207" s="10">
        <f>varoventtiili_koestus_kuva.description</f>
        <v>0</v>
      </c>
      <c r="TKI207" s="10">
        <f>varoventtiili_koestus_kuva.description</f>
        <v>0</v>
      </c>
      <c r="TKJ207" s="10">
        <f>varoventtiili_koestus_kuva.description</f>
        <v>0</v>
      </c>
      <c r="TKK207" s="10">
        <f>varoventtiili_koestus_kuva.description</f>
        <v>0</v>
      </c>
      <c r="TKL207" s="10">
        <f>varoventtiili_koestus_kuva.description</f>
        <v>0</v>
      </c>
      <c r="TKM207" s="10">
        <f>varoventtiili_koestus_kuva.description</f>
        <v>0</v>
      </c>
      <c r="TKN207" s="10">
        <f>varoventtiili_koestus_kuva.description</f>
        <v>0</v>
      </c>
      <c r="TKO207" s="10">
        <f>varoventtiili_koestus_kuva.description</f>
        <v>0</v>
      </c>
      <c r="TKP207" s="10">
        <f>varoventtiili_koestus_kuva.description</f>
        <v>0</v>
      </c>
      <c r="TKQ207" s="10">
        <f>varoventtiili_koestus_kuva.description</f>
        <v>0</v>
      </c>
      <c r="TKR207" s="10">
        <f>varoventtiili_koestus_kuva.description</f>
        <v>0</v>
      </c>
      <c r="TKS207" s="10">
        <f>varoventtiili_koestus_kuva.description</f>
        <v>0</v>
      </c>
      <c r="TKT207" s="10">
        <f>varoventtiili_koestus_kuva.description</f>
        <v>0</v>
      </c>
      <c r="TKU207" s="10">
        <f>varoventtiili_koestus_kuva.description</f>
        <v>0</v>
      </c>
      <c r="TKV207" s="10">
        <f>varoventtiili_koestus_kuva.description</f>
        <v>0</v>
      </c>
      <c r="TKW207" s="10">
        <f>varoventtiili_koestus_kuva.description</f>
        <v>0</v>
      </c>
      <c r="TKX207" s="10">
        <f>varoventtiili_koestus_kuva.description</f>
        <v>0</v>
      </c>
      <c r="TKY207" s="10">
        <f>varoventtiili_koestus_kuva.description</f>
        <v>0</v>
      </c>
      <c r="TKZ207" s="10">
        <f>varoventtiili_koestus_kuva.description</f>
        <v>0</v>
      </c>
      <c r="TLA207" s="10">
        <f>varoventtiili_koestus_kuva.description</f>
        <v>0</v>
      </c>
      <c r="TLB207" s="10">
        <f>varoventtiili_koestus_kuva.description</f>
        <v>0</v>
      </c>
      <c r="TLC207" s="10">
        <f>varoventtiili_koestus_kuva.description</f>
        <v>0</v>
      </c>
      <c r="TLD207" s="10">
        <f>varoventtiili_koestus_kuva.description</f>
        <v>0</v>
      </c>
      <c r="TLE207" s="10">
        <f>varoventtiili_koestus_kuva.description</f>
        <v>0</v>
      </c>
      <c r="TLF207" s="10">
        <f>varoventtiili_koestus_kuva.description</f>
        <v>0</v>
      </c>
      <c r="TLG207" s="10">
        <f>varoventtiili_koestus_kuva.description</f>
        <v>0</v>
      </c>
      <c r="TLH207" s="10">
        <f>varoventtiili_koestus_kuva.description</f>
        <v>0</v>
      </c>
      <c r="TLI207" s="10">
        <f>varoventtiili_koestus_kuva.description</f>
        <v>0</v>
      </c>
      <c r="TLJ207" s="10">
        <f>varoventtiili_koestus_kuva.description</f>
        <v>0</v>
      </c>
      <c r="TLK207" s="10">
        <f>varoventtiili_koestus_kuva.description</f>
        <v>0</v>
      </c>
      <c r="TLL207" s="10">
        <f>varoventtiili_koestus_kuva.description</f>
        <v>0</v>
      </c>
      <c r="TLM207" s="10">
        <f>varoventtiili_koestus_kuva.description</f>
        <v>0</v>
      </c>
      <c r="TLN207" s="10">
        <f>varoventtiili_koestus_kuva.description</f>
        <v>0</v>
      </c>
      <c r="TLO207" s="10">
        <f>varoventtiili_koestus_kuva.description</f>
        <v>0</v>
      </c>
      <c r="TLP207" s="10">
        <f>varoventtiili_koestus_kuva.description</f>
        <v>0</v>
      </c>
      <c r="TLQ207" s="10">
        <f>varoventtiili_koestus_kuva.description</f>
        <v>0</v>
      </c>
      <c r="TLR207" s="10">
        <f>varoventtiili_koestus_kuva.description</f>
        <v>0</v>
      </c>
      <c r="TLS207" s="10">
        <f>varoventtiili_koestus_kuva.description</f>
        <v>0</v>
      </c>
      <c r="TLT207" s="10">
        <f>varoventtiili_koestus_kuva.description</f>
        <v>0</v>
      </c>
      <c r="TLU207" s="10">
        <f>varoventtiili_koestus_kuva.description</f>
        <v>0</v>
      </c>
      <c r="TLV207" s="10">
        <f>varoventtiili_koestus_kuva.description</f>
        <v>0</v>
      </c>
      <c r="TLW207" s="10">
        <f>varoventtiili_koestus_kuva.description</f>
        <v>0</v>
      </c>
      <c r="TLX207" s="10">
        <f>varoventtiili_koestus_kuva.description</f>
        <v>0</v>
      </c>
      <c r="TLY207" s="10">
        <f>varoventtiili_koestus_kuva.description</f>
        <v>0</v>
      </c>
      <c r="TLZ207" s="10">
        <f>varoventtiili_koestus_kuva.description</f>
        <v>0</v>
      </c>
      <c r="TMA207" s="10">
        <f>varoventtiili_koestus_kuva.description</f>
        <v>0</v>
      </c>
      <c r="TMB207" s="10">
        <f>varoventtiili_koestus_kuva.description</f>
        <v>0</v>
      </c>
      <c r="TMC207" s="10">
        <f>varoventtiili_koestus_kuva.description</f>
        <v>0</v>
      </c>
      <c r="TMD207" s="10">
        <f>varoventtiili_koestus_kuva.description</f>
        <v>0</v>
      </c>
      <c r="TME207" s="10">
        <f>varoventtiili_koestus_kuva.description</f>
        <v>0</v>
      </c>
      <c r="TMF207" s="10">
        <f>varoventtiili_koestus_kuva.description</f>
        <v>0</v>
      </c>
      <c r="TMG207" s="10">
        <f>varoventtiili_koestus_kuva.description</f>
        <v>0</v>
      </c>
      <c r="TMH207" s="10">
        <f>varoventtiili_koestus_kuva.description</f>
        <v>0</v>
      </c>
      <c r="TMI207" s="10">
        <f>varoventtiili_koestus_kuva.description</f>
        <v>0</v>
      </c>
      <c r="TMJ207" s="10">
        <f>varoventtiili_koestus_kuva.description</f>
        <v>0</v>
      </c>
      <c r="TMK207" s="10">
        <f>varoventtiili_koestus_kuva.description</f>
        <v>0</v>
      </c>
      <c r="TML207" s="10">
        <f>varoventtiili_koestus_kuva.description</f>
        <v>0</v>
      </c>
      <c r="TMM207" s="10">
        <f>varoventtiili_koestus_kuva.description</f>
        <v>0</v>
      </c>
      <c r="TMN207" s="10">
        <f>varoventtiili_koestus_kuva.description</f>
        <v>0</v>
      </c>
      <c r="TMO207" s="10">
        <f>varoventtiili_koestus_kuva.description</f>
        <v>0</v>
      </c>
      <c r="TMP207" s="10">
        <f>varoventtiili_koestus_kuva.description</f>
        <v>0</v>
      </c>
      <c r="TMQ207" s="10">
        <f>varoventtiili_koestus_kuva.description</f>
        <v>0</v>
      </c>
      <c r="TMR207" s="10">
        <f>varoventtiili_koestus_kuva.description</f>
        <v>0</v>
      </c>
      <c r="TMS207" s="10">
        <f>varoventtiili_koestus_kuva.description</f>
        <v>0</v>
      </c>
      <c r="TMT207" s="10">
        <f>varoventtiili_koestus_kuva.description</f>
        <v>0</v>
      </c>
      <c r="TMU207" s="10">
        <f>varoventtiili_koestus_kuva.description</f>
        <v>0</v>
      </c>
      <c r="TMV207" s="10">
        <f>varoventtiili_koestus_kuva.description</f>
        <v>0</v>
      </c>
      <c r="TMW207" s="10">
        <f>varoventtiili_koestus_kuva.description</f>
        <v>0</v>
      </c>
      <c r="TMX207" s="10">
        <f>varoventtiili_koestus_kuva.description</f>
        <v>0</v>
      </c>
      <c r="TMY207" s="10">
        <f>varoventtiili_koestus_kuva.description</f>
        <v>0</v>
      </c>
      <c r="TMZ207" s="10">
        <f>varoventtiili_koestus_kuva.description</f>
        <v>0</v>
      </c>
      <c r="TNA207" s="10">
        <f>varoventtiili_koestus_kuva.description</f>
        <v>0</v>
      </c>
      <c r="TNB207" s="10">
        <f>varoventtiili_koestus_kuva.description</f>
        <v>0</v>
      </c>
      <c r="TNC207" s="10">
        <f>varoventtiili_koestus_kuva.description</f>
        <v>0</v>
      </c>
      <c r="TND207" s="10">
        <f>varoventtiili_koestus_kuva.description</f>
        <v>0</v>
      </c>
      <c r="TNE207" s="10">
        <f>varoventtiili_koestus_kuva.description</f>
        <v>0</v>
      </c>
      <c r="TNF207" s="10">
        <f>varoventtiili_koestus_kuva.description</f>
        <v>0</v>
      </c>
      <c r="TNG207" s="10">
        <f>varoventtiili_koestus_kuva.description</f>
        <v>0</v>
      </c>
      <c r="TNH207" s="10">
        <f>varoventtiili_koestus_kuva.description</f>
        <v>0</v>
      </c>
      <c r="TNI207" s="10">
        <f>varoventtiili_koestus_kuva.description</f>
        <v>0</v>
      </c>
      <c r="TNJ207" s="10">
        <f>varoventtiili_koestus_kuva.description</f>
        <v>0</v>
      </c>
      <c r="TNK207" s="10">
        <f>varoventtiili_koestus_kuva.description</f>
        <v>0</v>
      </c>
      <c r="TNL207" s="10">
        <f>varoventtiili_koestus_kuva.description</f>
        <v>0</v>
      </c>
      <c r="TNM207" s="10">
        <f>varoventtiili_koestus_kuva.description</f>
        <v>0</v>
      </c>
      <c r="TNN207" s="10">
        <f>varoventtiili_koestus_kuva.description</f>
        <v>0</v>
      </c>
      <c r="TNO207" s="10">
        <f>varoventtiili_koestus_kuva.description</f>
        <v>0</v>
      </c>
      <c r="TNP207" s="10">
        <f>varoventtiili_koestus_kuva.description</f>
        <v>0</v>
      </c>
      <c r="TNQ207" s="10">
        <f>varoventtiili_koestus_kuva.description</f>
        <v>0</v>
      </c>
      <c r="TNR207" s="10">
        <f>varoventtiili_koestus_kuva.description</f>
        <v>0</v>
      </c>
      <c r="TNS207" s="10">
        <f>varoventtiili_koestus_kuva.description</f>
        <v>0</v>
      </c>
      <c r="TNT207" s="10">
        <f>varoventtiili_koestus_kuva.description</f>
        <v>0</v>
      </c>
      <c r="TNU207" s="10">
        <f>varoventtiili_koestus_kuva.description</f>
        <v>0</v>
      </c>
      <c r="TNV207" s="10">
        <f>varoventtiili_koestus_kuva.description</f>
        <v>0</v>
      </c>
      <c r="TNW207" s="10">
        <f>varoventtiili_koestus_kuva.description</f>
        <v>0</v>
      </c>
      <c r="TNX207" s="10">
        <f>varoventtiili_koestus_kuva.description</f>
        <v>0</v>
      </c>
      <c r="TNY207" s="10">
        <f>varoventtiili_koestus_kuva.description</f>
        <v>0</v>
      </c>
      <c r="TNZ207" s="10">
        <f>varoventtiili_koestus_kuva.description</f>
        <v>0</v>
      </c>
      <c r="TOA207" s="10">
        <f>varoventtiili_koestus_kuva.description</f>
        <v>0</v>
      </c>
      <c r="TOB207" s="10">
        <f>varoventtiili_koestus_kuva.description</f>
        <v>0</v>
      </c>
      <c r="TOC207" s="10">
        <f>varoventtiili_koestus_kuva.description</f>
        <v>0</v>
      </c>
      <c r="TOD207" s="10">
        <f>varoventtiili_koestus_kuva.description</f>
        <v>0</v>
      </c>
      <c r="TOE207" s="10">
        <f>varoventtiili_koestus_kuva.description</f>
        <v>0</v>
      </c>
      <c r="TOF207" s="10">
        <f>varoventtiili_koestus_kuva.description</f>
        <v>0</v>
      </c>
      <c r="TOG207" s="10">
        <f>varoventtiili_koestus_kuva.description</f>
        <v>0</v>
      </c>
      <c r="TOH207" s="10">
        <f>varoventtiili_koestus_kuva.description</f>
        <v>0</v>
      </c>
      <c r="TOI207" s="10">
        <f>varoventtiili_koestus_kuva.description</f>
        <v>0</v>
      </c>
      <c r="TOJ207" s="10">
        <f>varoventtiili_koestus_kuva.description</f>
        <v>0</v>
      </c>
      <c r="TOK207" s="10">
        <f>varoventtiili_koestus_kuva.description</f>
        <v>0</v>
      </c>
      <c r="TOL207" s="10">
        <f>varoventtiili_koestus_kuva.description</f>
        <v>0</v>
      </c>
      <c r="TOM207" s="10">
        <f>varoventtiili_koestus_kuva.description</f>
        <v>0</v>
      </c>
      <c r="TON207" s="10">
        <f>varoventtiili_koestus_kuva.description</f>
        <v>0</v>
      </c>
      <c r="TOO207" s="10">
        <f>varoventtiili_koestus_kuva.description</f>
        <v>0</v>
      </c>
      <c r="TOP207" s="10">
        <f>varoventtiili_koestus_kuva.description</f>
        <v>0</v>
      </c>
      <c r="TOQ207" s="10">
        <f>varoventtiili_koestus_kuva.description</f>
        <v>0</v>
      </c>
      <c r="TOR207" s="10">
        <f>varoventtiili_koestus_kuva.description</f>
        <v>0</v>
      </c>
      <c r="TOS207" s="10">
        <f>varoventtiili_koestus_kuva.description</f>
        <v>0</v>
      </c>
      <c r="TOT207" s="10">
        <f>varoventtiili_koestus_kuva.description</f>
        <v>0</v>
      </c>
      <c r="TOU207" s="10">
        <f>varoventtiili_koestus_kuva.description</f>
        <v>0</v>
      </c>
      <c r="TOV207" s="10">
        <f>varoventtiili_koestus_kuva.description</f>
        <v>0</v>
      </c>
      <c r="TOW207" s="10">
        <f>varoventtiili_koestus_kuva.description</f>
        <v>0</v>
      </c>
      <c r="TOX207" s="10">
        <f>varoventtiili_koestus_kuva.description</f>
        <v>0</v>
      </c>
      <c r="TOY207" s="10">
        <f>varoventtiili_koestus_kuva.description</f>
        <v>0</v>
      </c>
      <c r="TOZ207" s="10">
        <f>varoventtiili_koestus_kuva.description</f>
        <v>0</v>
      </c>
      <c r="TPA207" s="10">
        <f>varoventtiili_koestus_kuva.description</f>
        <v>0</v>
      </c>
      <c r="TPB207" s="10">
        <f>varoventtiili_koestus_kuva.description</f>
        <v>0</v>
      </c>
      <c r="TPC207" s="10">
        <f>varoventtiili_koestus_kuva.description</f>
        <v>0</v>
      </c>
      <c r="TPD207" s="10">
        <f>varoventtiili_koestus_kuva.description</f>
        <v>0</v>
      </c>
      <c r="TPE207" s="10">
        <f>varoventtiili_koestus_kuva.description</f>
        <v>0</v>
      </c>
      <c r="TPF207" s="10">
        <f>varoventtiili_koestus_kuva.description</f>
        <v>0</v>
      </c>
      <c r="TPG207" s="10">
        <f>varoventtiili_koestus_kuva.description</f>
        <v>0</v>
      </c>
      <c r="TPH207" s="10">
        <f>varoventtiili_koestus_kuva.description</f>
        <v>0</v>
      </c>
      <c r="TPI207" s="10">
        <f>varoventtiili_koestus_kuva.description</f>
        <v>0</v>
      </c>
      <c r="TPJ207" s="10">
        <f>varoventtiili_koestus_kuva.description</f>
        <v>0</v>
      </c>
      <c r="TPK207" s="10">
        <f>varoventtiili_koestus_kuva.description</f>
        <v>0</v>
      </c>
      <c r="TPL207" s="10">
        <f>varoventtiili_koestus_kuva.description</f>
        <v>0</v>
      </c>
      <c r="TPM207" s="10">
        <f>varoventtiili_koestus_kuva.description</f>
        <v>0</v>
      </c>
      <c r="TPN207" s="10">
        <f>varoventtiili_koestus_kuva.description</f>
        <v>0</v>
      </c>
      <c r="TPO207" s="10">
        <f>varoventtiili_koestus_kuva.description</f>
        <v>0</v>
      </c>
      <c r="TPP207" s="10">
        <f>varoventtiili_koestus_kuva.description</f>
        <v>0</v>
      </c>
      <c r="TPQ207" s="10">
        <f>varoventtiili_koestus_kuva.description</f>
        <v>0</v>
      </c>
      <c r="TPR207" s="10">
        <f>varoventtiili_koestus_kuva.description</f>
        <v>0</v>
      </c>
      <c r="TPS207" s="10">
        <f>varoventtiili_koestus_kuva.description</f>
        <v>0</v>
      </c>
      <c r="TPT207" s="10">
        <f>varoventtiili_koestus_kuva.description</f>
        <v>0</v>
      </c>
      <c r="TPU207" s="10">
        <f>varoventtiili_koestus_kuva.description</f>
        <v>0</v>
      </c>
      <c r="TPV207" s="10">
        <f>varoventtiili_koestus_kuva.description</f>
        <v>0</v>
      </c>
      <c r="TPW207" s="10">
        <f>varoventtiili_koestus_kuva.description</f>
        <v>0</v>
      </c>
      <c r="TPX207" s="10">
        <f>varoventtiili_koestus_kuva.description</f>
        <v>0</v>
      </c>
      <c r="TPY207" s="10">
        <f>varoventtiili_koestus_kuva.description</f>
        <v>0</v>
      </c>
      <c r="TPZ207" s="10">
        <f>varoventtiili_koestus_kuva.description</f>
        <v>0</v>
      </c>
      <c r="TQA207" s="10">
        <f>varoventtiili_koestus_kuva.description</f>
        <v>0</v>
      </c>
      <c r="TQB207" s="10">
        <f>varoventtiili_koestus_kuva.description</f>
        <v>0</v>
      </c>
      <c r="TQC207" s="10">
        <f>varoventtiili_koestus_kuva.description</f>
        <v>0</v>
      </c>
      <c r="TQD207" s="10">
        <f>varoventtiili_koestus_kuva.description</f>
        <v>0</v>
      </c>
      <c r="TQE207" s="10">
        <f>varoventtiili_koestus_kuva.description</f>
        <v>0</v>
      </c>
      <c r="TQF207" s="10">
        <f>varoventtiili_koestus_kuva.description</f>
        <v>0</v>
      </c>
      <c r="TQG207" s="10">
        <f>varoventtiili_koestus_kuva.description</f>
        <v>0</v>
      </c>
      <c r="TQH207" s="10">
        <f>varoventtiili_koestus_kuva.description</f>
        <v>0</v>
      </c>
      <c r="TQI207" s="10">
        <f>varoventtiili_koestus_kuva.description</f>
        <v>0</v>
      </c>
      <c r="TQJ207" s="10">
        <f>varoventtiili_koestus_kuva.description</f>
        <v>0</v>
      </c>
      <c r="TQK207" s="10">
        <f>varoventtiili_koestus_kuva.description</f>
        <v>0</v>
      </c>
      <c r="TQL207" s="10">
        <f>varoventtiili_koestus_kuva.description</f>
        <v>0</v>
      </c>
      <c r="TQM207" s="10">
        <f>varoventtiili_koestus_kuva.description</f>
        <v>0</v>
      </c>
      <c r="TQN207" s="10">
        <f>varoventtiili_koestus_kuva.description</f>
        <v>0</v>
      </c>
      <c r="TQO207" s="10">
        <f>varoventtiili_koestus_kuva.description</f>
        <v>0</v>
      </c>
      <c r="TQP207" s="10">
        <f>varoventtiili_koestus_kuva.description</f>
        <v>0</v>
      </c>
      <c r="TQQ207" s="10">
        <f>varoventtiili_koestus_kuva.description</f>
        <v>0</v>
      </c>
      <c r="TQR207" s="10">
        <f>varoventtiili_koestus_kuva.description</f>
        <v>0</v>
      </c>
      <c r="TQS207" s="10">
        <f>varoventtiili_koestus_kuva.description</f>
        <v>0</v>
      </c>
      <c r="TQT207" s="10">
        <f>varoventtiili_koestus_kuva.description</f>
        <v>0</v>
      </c>
      <c r="TQU207" s="10">
        <f>varoventtiili_koestus_kuva.description</f>
        <v>0</v>
      </c>
      <c r="TQV207" s="10">
        <f>varoventtiili_koestus_kuva.description</f>
        <v>0</v>
      </c>
      <c r="TQW207" s="10">
        <f>varoventtiili_koestus_kuva.description</f>
        <v>0</v>
      </c>
      <c r="TQX207" s="10">
        <f>varoventtiili_koestus_kuva.description</f>
        <v>0</v>
      </c>
      <c r="TQY207" s="10">
        <f>varoventtiili_koestus_kuva.description</f>
        <v>0</v>
      </c>
      <c r="TQZ207" s="10">
        <f>varoventtiili_koestus_kuva.description</f>
        <v>0</v>
      </c>
      <c r="TRA207" s="10">
        <f>varoventtiili_koestus_kuva.description</f>
        <v>0</v>
      </c>
      <c r="TRB207" s="10">
        <f>varoventtiili_koestus_kuva.description</f>
        <v>0</v>
      </c>
      <c r="TRC207" s="10">
        <f>varoventtiili_koestus_kuva.description</f>
        <v>0</v>
      </c>
      <c r="TRD207" s="10">
        <f>varoventtiili_koestus_kuva.description</f>
        <v>0</v>
      </c>
      <c r="TRE207" s="10">
        <f>varoventtiili_koestus_kuva.description</f>
        <v>0</v>
      </c>
      <c r="TRF207" s="10">
        <f>varoventtiili_koestus_kuva.description</f>
        <v>0</v>
      </c>
      <c r="TRG207" s="10">
        <f>varoventtiili_koestus_kuva.description</f>
        <v>0</v>
      </c>
      <c r="TRH207" s="10">
        <f>varoventtiili_koestus_kuva.description</f>
        <v>0</v>
      </c>
      <c r="TRI207" s="10">
        <f>varoventtiili_koestus_kuva.description</f>
        <v>0</v>
      </c>
      <c r="TRJ207" s="10">
        <f>varoventtiili_koestus_kuva.description</f>
        <v>0</v>
      </c>
      <c r="TRK207" s="10">
        <f>varoventtiili_koestus_kuva.description</f>
        <v>0</v>
      </c>
      <c r="TRL207" s="10">
        <f>varoventtiili_koestus_kuva.description</f>
        <v>0</v>
      </c>
      <c r="TRM207" s="10">
        <f>varoventtiili_koestus_kuva.description</f>
        <v>0</v>
      </c>
      <c r="TRN207" s="10">
        <f>varoventtiili_koestus_kuva.description</f>
        <v>0</v>
      </c>
      <c r="TRO207" s="10">
        <f>varoventtiili_koestus_kuva.description</f>
        <v>0</v>
      </c>
      <c r="TRP207" s="10">
        <f>varoventtiili_koestus_kuva.description</f>
        <v>0</v>
      </c>
      <c r="TRQ207" s="10">
        <f>varoventtiili_koestus_kuva.description</f>
        <v>0</v>
      </c>
      <c r="TRR207" s="10">
        <f>varoventtiili_koestus_kuva.description</f>
        <v>0</v>
      </c>
      <c r="TRS207" s="10">
        <f>varoventtiili_koestus_kuva.description</f>
        <v>0</v>
      </c>
      <c r="TRT207" s="10">
        <f>varoventtiili_koestus_kuva.description</f>
        <v>0</v>
      </c>
      <c r="TRU207" s="10">
        <f>varoventtiili_koestus_kuva.description</f>
        <v>0</v>
      </c>
      <c r="TRV207" s="10">
        <f>varoventtiili_koestus_kuva.description</f>
        <v>0</v>
      </c>
      <c r="TRW207" s="10">
        <f>varoventtiili_koestus_kuva.description</f>
        <v>0</v>
      </c>
      <c r="TRX207" s="10">
        <f>varoventtiili_koestus_kuva.description</f>
        <v>0</v>
      </c>
      <c r="TRY207" s="10">
        <f>varoventtiili_koestus_kuva.description</f>
        <v>0</v>
      </c>
      <c r="TRZ207" s="10">
        <f>varoventtiili_koestus_kuva.description</f>
        <v>0</v>
      </c>
      <c r="TSA207" s="10">
        <f>varoventtiili_koestus_kuva.description</f>
        <v>0</v>
      </c>
      <c r="TSB207" s="10">
        <f>varoventtiili_koestus_kuva.description</f>
        <v>0</v>
      </c>
      <c r="TSC207" s="10">
        <f>varoventtiili_koestus_kuva.description</f>
        <v>0</v>
      </c>
      <c r="TSD207" s="10">
        <f>varoventtiili_koestus_kuva.description</f>
        <v>0</v>
      </c>
      <c r="TSE207" s="10">
        <f>varoventtiili_koestus_kuva.description</f>
        <v>0</v>
      </c>
      <c r="TSF207" s="10">
        <f>varoventtiili_koestus_kuva.description</f>
        <v>0</v>
      </c>
      <c r="TSG207" s="10">
        <f>varoventtiili_koestus_kuva.description</f>
        <v>0</v>
      </c>
      <c r="TSH207" s="10">
        <f>varoventtiili_koestus_kuva.description</f>
        <v>0</v>
      </c>
      <c r="TSI207" s="10">
        <f>varoventtiili_koestus_kuva.description</f>
        <v>0</v>
      </c>
      <c r="TSJ207" s="10">
        <f>varoventtiili_koestus_kuva.description</f>
        <v>0</v>
      </c>
      <c r="TSK207" s="10">
        <f>varoventtiili_koestus_kuva.description</f>
        <v>0</v>
      </c>
      <c r="TSL207" s="10">
        <f>varoventtiili_koestus_kuva.description</f>
        <v>0</v>
      </c>
      <c r="TSM207" s="10">
        <f>varoventtiili_koestus_kuva.description</f>
        <v>0</v>
      </c>
      <c r="TSN207" s="10">
        <f>varoventtiili_koestus_kuva.description</f>
        <v>0</v>
      </c>
      <c r="TSO207" s="10">
        <f>varoventtiili_koestus_kuva.description</f>
        <v>0</v>
      </c>
      <c r="TSP207" s="10">
        <f>varoventtiili_koestus_kuva.description</f>
        <v>0</v>
      </c>
      <c r="TSQ207" s="10">
        <f>varoventtiili_koestus_kuva.description</f>
        <v>0</v>
      </c>
      <c r="TSR207" s="10">
        <f>varoventtiili_koestus_kuva.description</f>
        <v>0</v>
      </c>
      <c r="TSS207" s="10">
        <f>varoventtiili_koestus_kuva.description</f>
        <v>0</v>
      </c>
      <c r="TST207" s="10">
        <f>varoventtiili_koestus_kuva.description</f>
        <v>0</v>
      </c>
      <c r="TSU207" s="10">
        <f>varoventtiili_koestus_kuva.description</f>
        <v>0</v>
      </c>
      <c r="TSV207" s="10">
        <f>varoventtiili_koestus_kuva.description</f>
        <v>0</v>
      </c>
      <c r="TSW207" s="10">
        <f>varoventtiili_koestus_kuva.description</f>
        <v>0</v>
      </c>
      <c r="TSX207" s="10">
        <f>varoventtiili_koestus_kuva.description</f>
        <v>0</v>
      </c>
      <c r="TSY207" s="10">
        <f>varoventtiili_koestus_kuva.description</f>
        <v>0</v>
      </c>
      <c r="TSZ207" s="10">
        <f>varoventtiili_koestus_kuva.description</f>
        <v>0</v>
      </c>
      <c r="TTA207" s="10">
        <f>varoventtiili_koestus_kuva.description</f>
        <v>0</v>
      </c>
      <c r="TTB207" s="10">
        <f>varoventtiili_koestus_kuva.description</f>
        <v>0</v>
      </c>
      <c r="TTC207" s="10">
        <f>varoventtiili_koestus_kuva.description</f>
        <v>0</v>
      </c>
      <c r="TTD207" s="10">
        <f>varoventtiili_koestus_kuva.description</f>
        <v>0</v>
      </c>
      <c r="TTE207" s="10">
        <f>varoventtiili_koestus_kuva.description</f>
        <v>0</v>
      </c>
      <c r="TTF207" s="10">
        <f>varoventtiili_koestus_kuva.description</f>
        <v>0</v>
      </c>
      <c r="TTG207" s="10">
        <f>varoventtiili_koestus_kuva.description</f>
        <v>0</v>
      </c>
      <c r="TTH207" s="10">
        <f>varoventtiili_koestus_kuva.description</f>
        <v>0</v>
      </c>
      <c r="TTI207" s="10">
        <f>varoventtiili_koestus_kuva.description</f>
        <v>0</v>
      </c>
      <c r="TTJ207" s="10">
        <f>varoventtiili_koestus_kuva.description</f>
        <v>0</v>
      </c>
      <c r="TTK207" s="10">
        <f>varoventtiili_koestus_kuva.description</f>
        <v>0</v>
      </c>
      <c r="TTL207" s="10">
        <f>varoventtiili_koestus_kuva.description</f>
        <v>0</v>
      </c>
      <c r="TTM207" s="10">
        <f>varoventtiili_koestus_kuva.description</f>
        <v>0</v>
      </c>
      <c r="TTN207" s="10">
        <f>varoventtiili_koestus_kuva.description</f>
        <v>0</v>
      </c>
      <c r="TTO207" s="10">
        <f>varoventtiili_koestus_kuva.description</f>
        <v>0</v>
      </c>
      <c r="TTP207" s="10">
        <f>varoventtiili_koestus_kuva.description</f>
        <v>0</v>
      </c>
      <c r="TTQ207" s="10">
        <f>varoventtiili_koestus_kuva.description</f>
        <v>0</v>
      </c>
      <c r="TTR207" s="10">
        <f>varoventtiili_koestus_kuva.description</f>
        <v>0</v>
      </c>
      <c r="TTS207" s="10">
        <f>varoventtiili_koestus_kuva.description</f>
        <v>0</v>
      </c>
      <c r="TTT207" s="10">
        <f>varoventtiili_koestus_kuva.description</f>
        <v>0</v>
      </c>
      <c r="TTU207" s="10">
        <f>varoventtiili_koestus_kuva.description</f>
        <v>0</v>
      </c>
      <c r="TTV207" s="10">
        <f>varoventtiili_koestus_kuva.description</f>
        <v>0</v>
      </c>
      <c r="TTW207" s="10">
        <f>varoventtiili_koestus_kuva.description</f>
        <v>0</v>
      </c>
      <c r="TTX207" s="10">
        <f>varoventtiili_koestus_kuva.description</f>
        <v>0</v>
      </c>
      <c r="TTY207" s="10">
        <f>varoventtiili_koestus_kuva.description</f>
        <v>0</v>
      </c>
      <c r="TTZ207" s="10">
        <f>varoventtiili_koestus_kuva.description</f>
        <v>0</v>
      </c>
      <c r="TUA207" s="10">
        <f>varoventtiili_koestus_kuva.description</f>
        <v>0</v>
      </c>
      <c r="TUB207" s="10">
        <f>varoventtiili_koestus_kuva.description</f>
        <v>0</v>
      </c>
      <c r="TUC207" s="10">
        <f>varoventtiili_koestus_kuva.description</f>
        <v>0</v>
      </c>
      <c r="TUD207" s="10">
        <f>varoventtiili_koestus_kuva.description</f>
        <v>0</v>
      </c>
      <c r="TUE207" s="10">
        <f>varoventtiili_koestus_kuva.description</f>
        <v>0</v>
      </c>
      <c r="TUF207" s="10">
        <f>varoventtiili_koestus_kuva.description</f>
        <v>0</v>
      </c>
      <c r="TUG207" s="10">
        <f>varoventtiili_koestus_kuva.description</f>
        <v>0</v>
      </c>
      <c r="TUH207" s="10">
        <f>varoventtiili_koestus_kuva.description</f>
        <v>0</v>
      </c>
      <c r="TUI207" s="10">
        <f>varoventtiili_koestus_kuva.description</f>
        <v>0</v>
      </c>
      <c r="TUJ207" s="10">
        <f>varoventtiili_koestus_kuva.description</f>
        <v>0</v>
      </c>
      <c r="TUK207" s="10">
        <f>varoventtiili_koestus_kuva.description</f>
        <v>0</v>
      </c>
      <c r="TUL207" s="10">
        <f>varoventtiili_koestus_kuva.description</f>
        <v>0</v>
      </c>
      <c r="TUM207" s="10">
        <f>varoventtiili_koestus_kuva.description</f>
        <v>0</v>
      </c>
      <c r="TUN207" s="10">
        <f>varoventtiili_koestus_kuva.description</f>
        <v>0</v>
      </c>
      <c r="TUO207" s="10">
        <f>varoventtiili_koestus_kuva.description</f>
        <v>0</v>
      </c>
      <c r="TUP207" s="10">
        <f>varoventtiili_koestus_kuva.description</f>
        <v>0</v>
      </c>
      <c r="TUQ207" s="10">
        <f>varoventtiili_koestus_kuva.description</f>
        <v>0</v>
      </c>
      <c r="TUR207" s="10">
        <f>varoventtiili_koestus_kuva.description</f>
        <v>0</v>
      </c>
      <c r="TUS207" s="10">
        <f>varoventtiili_koestus_kuva.description</f>
        <v>0</v>
      </c>
      <c r="TUT207" s="10">
        <f>varoventtiili_koestus_kuva.description</f>
        <v>0</v>
      </c>
      <c r="TUU207" s="10">
        <f>varoventtiili_koestus_kuva.description</f>
        <v>0</v>
      </c>
      <c r="TUV207" s="10">
        <f>varoventtiili_koestus_kuva.description</f>
        <v>0</v>
      </c>
      <c r="TUW207" s="10">
        <f>varoventtiili_koestus_kuva.description</f>
        <v>0</v>
      </c>
      <c r="TUX207" s="10">
        <f>varoventtiili_koestus_kuva.description</f>
        <v>0</v>
      </c>
      <c r="TUY207" s="10">
        <f>varoventtiili_koestus_kuva.description</f>
        <v>0</v>
      </c>
      <c r="TUZ207" s="10">
        <f>varoventtiili_koestus_kuva.description</f>
        <v>0</v>
      </c>
      <c r="TVA207" s="10">
        <f>varoventtiili_koestus_kuva.description</f>
        <v>0</v>
      </c>
      <c r="TVB207" s="10">
        <f>varoventtiili_koestus_kuva.description</f>
        <v>0</v>
      </c>
      <c r="TVC207" s="10">
        <f>varoventtiili_koestus_kuva.description</f>
        <v>0</v>
      </c>
      <c r="TVD207" s="10">
        <f>varoventtiili_koestus_kuva.description</f>
        <v>0</v>
      </c>
      <c r="TVE207" s="10">
        <f>varoventtiili_koestus_kuva.description</f>
        <v>0</v>
      </c>
      <c r="TVF207" s="10">
        <f>varoventtiili_koestus_kuva.description</f>
        <v>0</v>
      </c>
      <c r="TVG207" s="10">
        <f>varoventtiili_koestus_kuva.description</f>
        <v>0</v>
      </c>
      <c r="TVH207" s="10">
        <f>varoventtiili_koestus_kuva.description</f>
        <v>0</v>
      </c>
      <c r="TVI207" s="10">
        <f>varoventtiili_koestus_kuva.description</f>
        <v>0</v>
      </c>
      <c r="TVJ207" s="10">
        <f>varoventtiili_koestus_kuva.description</f>
        <v>0</v>
      </c>
      <c r="TVK207" s="10">
        <f>varoventtiili_koestus_kuva.description</f>
        <v>0</v>
      </c>
      <c r="TVL207" s="10">
        <f>varoventtiili_koestus_kuva.description</f>
        <v>0</v>
      </c>
      <c r="TVM207" s="10">
        <f>varoventtiili_koestus_kuva.description</f>
        <v>0</v>
      </c>
      <c r="TVN207" s="10">
        <f>varoventtiili_koestus_kuva.description</f>
        <v>0</v>
      </c>
      <c r="TVO207" s="10">
        <f>varoventtiili_koestus_kuva.description</f>
        <v>0</v>
      </c>
      <c r="TVP207" s="10">
        <f>varoventtiili_koestus_kuva.description</f>
        <v>0</v>
      </c>
      <c r="TVQ207" s="10">
        <f>varoventtiili_koestus_kuva.description</f>
        <v>0</v>
      </c>
      <c r="TVR207" s="10">
        <f>varoventtiili_koestus_kuva.description</f>
        <v>0</v>
      </c>
      <c r="TVS207" s="10">
        <f>varoventtiili_koestus_kuva.description</f>
        <v>0</v>
      </c>
      <c r="TVT207" s="10">
        <f>varoventtiili_koestus_kuva.description</f>
        <v>0</v>
      </c>
      <c r="TVU207" s="10">
        <f>varoventtiili_koestus_kuva.description</f>
        <v>0</v>
      </c>
      <c r="TVV207" s="10">
        <f>varoventtiili_koestus_kuva.description</f>
        <v>0</v>
      </c>
      <c r="TVW207" s="10">
        <f>varoventtiili_koestus_kuva.description</f>
        <v>0</v>
      </c>
      <c r="TVX207" s="10">
        <f>varoventtiili_koestus_kuva.description</f>
        <v>0</v>
      </c>
      <c r="TVY207" s="10">
        <f>varoventtiili_koestus_kuva.description</f>
        <v>0</v>
      </c>
      <c r="TVZ207" s="10">
        <f>varoventtiili_koestus_kuva.description</f>
        <v>0</v>
      </c>
      <c r="TWA207" s="10">
        <f>varoventtiili_koestus_kuva.description</f>
        <v>0</v>
      </c>
      <c r="TWB207" s="10">
        <f>varoventtiili_koestus_kuva.description</f>
        <v>0</v>
      </c>
      <c r="TWC207" s="10">
        <f>varoventtiili_koestus_kuva.description</f>
        <v>0</v>
      </c>
      <c r="TWD207" s="10">
        <f>varoventtiili_koestus_kuva.description</f>
        <v>0</v>
      </c>
      <c r="TWE207" s="10">
        <f>varoventtiili_koestus_kuva.description</f>
        <v>0</v>
      </c>
      <c r="TWF207" s="10">
        <f>varoventtiili_koestus_kuva.description</f>
        <v>0</v>
      </c>
      <c r="TWG207" s="10">
        <f>varoventtiili_koestus_kuva.description</f>
        <v>0</v>
      </c>
      <c r="TWH207" s="10">
        <f>varoventtiili_koestus_kuva.description</f>
        <v>0</v>
      </c>
      <c r="TWI207" s="10">
        <f>varoventtiili_koestus_kuva.description</f>
        <v>0</v>
      </c>
      <c r="TWJ207" s="10">
        <f>varoventtiili_koestus_kuva.description</f>
        <v>0</v>
      </c>
      <c r="TWK207" s="10">
        <f>varoventtiili_koestus_kuva.description</f>
        <v>0</v>
      </c>
      <c r="TWL207" s="10">
        <f>varoventtiili_koestus_kuva.description</f>
        <v>0</v>
      </c>
      <c r="TWM207" s="10">
        <f>varoventtiili_koestus_kuva.description</f>
        <v>0</v>
      </c>
      <c r="TWN207" s="10">
        <f>varoventtiili_koestus_kuva.description</f>
        <v>0</v>
      </c>
      <c r="TWO207" s="10">
        <f>varoventtiili_koestus_kuva.description</f>
        <v>0</v>
      </c>
      <c r="TWP207" s="10">
        <f>varoventtiili_koestus_kuva.description</f>
        <v>0</v>
      </c>
      <c r="TWQ207" s="10">
        <f>varoventtiili_koestus_kuva.description</f>
        <v>0</v>
      </c>
      <c r="TWR207" s="10">
        <f>varoventtiili_koestus_kuva.description</f>
        <v>0</v>
      </c>
      <c r="TWS207" s="10">
        <f>varoventtiili_koestus_kuva.description</f>
        <v>0</v>
      </c>
      <c r="TWT207" s="10">
        <f>varoventtiili_koestus_kuva.description</f>
        <v>0</v>
      </c>
      <c r="TWU207" s="10">
        <f>varoventtiili_koestus_kuva.description</f>
        <v>0</v>
      </c>
      <c r="TWV207" s="10">
        <f>varoventtiili_koestus_kuva.description</f>
        <v>0</v>
      </c>
      <c r="TWW207" s="10">
        <f>varoventtiili_koestus_kuva.description</f>
        <v>0</v>
      </c>
      <c r="TWX207" s="10">
        <f>varoventtiili_koestus_kuva.description</f>
        <v>0</v>
      </c>
      <c r="TWY207" s="10">
        <f>varoventtiili_koestus_kuva.description</f>
        <v>0</v>
      </c>
      <c r="TWZ207" s="10">
        <f>varoventtiili_koestus_kuva.description</f>
        <v>0</v>
      </c>
      <c r="TXA207" s="10">
        <f>varoventtiili_koestus_kuva.description</f>
        <v>0</v>
      </c>
      <c r="TXB207" s="10">
        <f>varoventtiili_koestus_kuva.description</f>
        <v>0</v>
      </c>
      <c r="TXC207" s="10">
        <f>varoventtiili_koestus_kuva.description</f>
        <v>0</v>
      </c>
      <c r="TXD207" s="10">
        <f>varoventtiili_koestus_kuva.description</f>
        <v>0</v>
      </c>
      <c r="TXE207" s="10">
        <f>varoventtiili_koestus_kuva.description</f>
        <v>0</v>
      </c>
      <c r="TXF207" s="10">
        <f>varoventtiili_koestus_kuva.description</f>
        <v>0</v>
      </c>
      <c r="TXG207" s="10">
        <f>varoventtiili_koestus_kuva.description</f>
        <v>0</v>
      </c>
      <c r="TXH207" s="10">
        <f>varoventtiili_koestus_kuva.description</f>
        <v>0</v>
      </c>
      <c r="TXI207" s="10">
        <f>varoventtiili_koestus_kuva.description</f>
        <v>0</v>
      </c>
      <c r="TXJ207" s="10">
        <f>varoventtiili_koestus_kuva.description</f>
        <v>0</v>
      </c>
      <c r="TXK207" s="10">
        <f>varoventtiili_koestus_kuva.description</f>
        <v>0</v>
      </c>
      <c r="TXL207" s="10">
        <f>varoventtiili_koestus_kuva.description</f>
        <v>0</v>
      </c>
      <c r="TXM207" s="10">
        <f>varoventtiili_koestus_kuva.description</f>
        <v>0</v>
      </c>
      <c r="TXN207" s="10">
        <f>varoventtiili_koestus_kuva.description</f>
        <v>0</v>
      </c>
      <c r="TXO207" s="10">
        <f>varoventtiili_koestus_kuva.description</f>
        <v>0</v>
      </c>
      <c r="TXP207" s="10">
        <f>varoventtiili_koestus_kuva.description</f>
        <v>0</v>
      </c>
      <c r="TXQ207" s="10">
        <f>varoventtiili_koestus_kuva.description</f>
        <v>0</v>
      </c>
      <c r="TXR207" s="10">
        <f>varoventtiili_koestus_kuva.description</f>
        <v>0</v>
      </c>
      <c r="TXS207" s="10">
        <f>varoventtiili_koestus_kuva.description</f>
        <v>0</v>
      </c>
      <c r="TXT207" s="10">
        <f>varoventtiili_koestus_kuva.description</f>
        <v>0</v>
      </c>
      <c r="TXU207" s="10">
        <f>varoventtiili_koestus_kuva.description</f>
        <v>0</v>
      </c>
      <c r="TXV207" s="10">
        <f>varoventtiili_koestus_kuva.description</f>
        <v>0</v>
      </c>
      <c r="TXW207" s="10">
        <f>varoventtiili_koestus_kuva.description</f>
        <v>0</v>
      </c>
      <c r="TXX207" s="10">
        <f>varoventtiili_koestus_kuva.description</f>
        <v>0</v>
      </c>
      <c r="TXY207" s="10">
        <f>varoventtiili_koestus_kuva.description</f>
        <v>0</v>
      </c>
      <c r="TXZ207" s="10">
        <f>varoventtiili_koestus_kuva.description</f>
        <v>0</v>
      </c>
      <c r="TYA207" s="10">
        <f>varoventtiili_koestus_kuva.description</f>
        <v>0</v>
      </c>
      <c r="TYB207" s="10">
        <f>varoventtiili_koestus_kuva.description</f>
        <v>0</v>
      </c>
      <c r="TYC207" s="10">
        <f>varoventtiili_koestus_kuva.description</f>
        <v>0</v>
      </c>
      <c r="TYD207" s="10">
        <f>varoventtiili_koestus_kuva.description</f>
        <v>0</v>
      </c>
      <c r="TYE207" s="10">
        <f>varoventtiili_koestus_kuva.description</f>
        <v>0</v>
      </c>
      <c r="TYF207" s="10">
        <f>varoventtiili_koestus_kuva.description</f>
        <v>0</v>
      </c>
      <c r="TYG207" s="10">
        <f>varoventtiili_koestus_kuva.description</f>
        <v>0</v>
      </c>
      <c r="TYH207" s="10">
        <f>varoventtiili_koestus_kuva.description</f>
        <v>0</v>
      </c>
      <c r="TYI207" s="10">
        <f>varoventtiili_koestus_kuva.description</f>
        <v>0</v>
      </c>
      <c r="TYJ207" s="10">
        <f>varoventtiili_koestus_kuva.description</f>
        <v>0</v>
      </c>
      <c r="TYK207" s="10">
        <f>varoventtiili_koestus_kuva.description</f>
        <v>0</v>
      </c>
      <c r="TYL207" s="10">
        <f>varoventtiili_koestus_kuva.description</f>
        <v>0</v>
      </c>
      <c r="TYM207" s="10">
        <f>varoventtiili_koestus_kuva.description</f>
        <v>0</v>
      </c>
      <c r="TYN207" s="10">
        <f>varoventtiili_koestus_kuva.description</f>
        <v>0</v>
      </c>
      <c r="TYO207" s="10">
        <f>varoventtiili_koestus_kuva.description</f>
        <v>0</v>
      </c>
      <c r="TYP207" s="10">
        <f>varoventtiili_koestus_kuva.description</f>
        <v>0</v>
      </c>
      <c r="TYQ207" s="10">
        <f>varoventtiili_koestus_kuva.description</f>
        <v>0</v>
      </c>
      <c r="TYR207" s="10">
        <f>varoventtiili_koestus_kuva.description</f>
        <v>0</v>
      </c>
      <c r="TYS207" s="10">
        <f>varoventtiili_koestus_kuva.description</f>
        <v>0</v>
      </c>
      <c r="TYT207" s="10">
        <f>varoventtiili_koestus_kuva.description</f>
        <v>0</v>
      </c>
      <c r="TYU207" s="10">
        <f>varoventtiili_koestus_kuva.description</f>
        <v>0</v>
      </c>
      <c r="TYV207" s="10">
        <f>varoventtiili_koestus_kuva.description</f>
        <v>0</v>
      </c>
      <c r="TYW207" s="10">
        <f>varoventtiili_koestus_kuva.description</f>
        <v>0</v>
      </c>
      <c r="TYX207" s="10">
        <f>varoventtiili_koestus_kuva.description</f>
        <v>0</v>
      </c>
      <c r="TYY207" s="10">
        <f>varoventtiili_koestus_kuva.description</f>
        <v>0</v>
      </c>
      <c r="TYZ207" s="10">
        <f>varoventtiili_koestus_kuva.description</f>
        <v>0</v>
      </c>
      <c r="TZA207" s="10">
        <f>varoventtiili_koestus_kuva.description</f>
        <v>0</v>
      </c>
      <c r="TZB207" s="10">
        <f>varoventtiili_koestus_kuva.description</f>
        <v>0</v>
      </c>
      <c r="TZC207" s="10">
        <f>varoventtiili_koestus_kuva.description</f>
        <v>0</v>
      </c>
      <c r="TZD207" s="10">
        <f>varoventtiili_koestus_kuva.description</f>
        <v>0</v>
      </c>
      <c r="TZE207" s="10">
        <f>varoventtiili_koestus_kuva.description</f>
        <v>0</v>
      </c>
      <c r="TZF207" s="10">
        <f>varoventtiili_koestus_kuva.description</f>
        <v>0</v>
      </c>
      <c r="TZG207" s="10">
        <f>varoventtiili_koestus_kuva.description</f>
        <v>0</v>
      </c>
      <c r="TZH207" s="10">
        <f>varoventtiili_koestus_kuva.description</f>
        <v>0</v>
      </c>
      <c r="TZI207" s="10">
        <f>varoventtiili_koestus_kuva.description</f>
        <v>0</v>
      </c>
      <c r="TZJ207" s="10">
        <f>varoventtiili_koestus_kuva.description</f>
        <v>0</v>
      </c>
      <c r="TZK207" s="10">
        <f>varoventtiili_koestus_kuva.description</f>
        <v>0</v>
      </c>
      <c r="TZL207" s="10">
        <f>varoventtiili_koestus_kuva.description</f>
        <v>0</v>
      </c>
      <c r="TZM207" s="10">
        <f>varoventtiili_koestus_kuva.description</f>
        <v>0</v>
      </c>
      <c r="TZN207" s="10">
        <f>varoventtiili_koestus_kuva.description</f>
        <v>0</v>
      </c>
      <c r="TZO207" s="10">
        <f>varoventtiili_koestus_kuva.description</f>
        <v>0</v>
      </c>
      <c r="TZP207" s="10">
        <f>varoventtiili_koestus_kuva.description</f>
        <v>0</v>
      </c>
      <c r="TZQ207" s="10">
        <f>varoventtiili_koestus_kuva.description</f>
        <v>0</v>
      </c>
      <c r="TZR207" s="10">
        <f>varoventtiili_koestus_kuva.description</f>
        <v>0</v>
      </c>
      <c r="TZS207" s="10">
        <f>varoventtiili_koestus_kuva.description</f>
        <v>0</v>
      </c>
      <c r="TZT207" s="10">
        <f>varoventtiili_koestus_kuva.description</f>
        <v>0</v>
      </c>
      <c r="TZU207" s="10">
        <f>varoventtiili_koestus_kuva.description</f>
        <v>0</v>
      </c>
      <c r="TZV207" s="10">
        <f>varoventtiili_koestus_kuva.description</f>
        <v>0</v>
      </c>
      <c r="TZW207" s="10">
        <f>varoventtiili_koestus_kuva.description</f>
        <v>0</v>
      </c>
      <c r="TZX207" s="10">
        <f>varoventtiili_koestus_kuva.description</f>
        <v>0</v>
      </c>
      <c r="TZY207" s="10">
        <f>varoventtiili_koestus_kuva.description</f>
        <v>0</v>
      </c>
      <c r="TZZ207" s="10">
        <f>varoventtiili_koestus_kuva.description</f>
        <v>0</v>
      </c>
      <c r="UAA207" s="10">
        <f>varoventtiili_koestus_kuva.description</f>
        <v>0</v>
      </c>
      <c r="UAB207" s="10">
        <f>varoventtiili_koestus_kuva.description</f>
        <v>0</v>
      </c>
      <c r="UAC207" s="10">
        <f>varoventtiili_koestus_kuva.description</f>
        <v>0</v>
      </c>
      <c r="UAD207" s="10">
        <f>varoventtiili_koestus_kuva.description</f>
        <v>0</v>
      </c>
      <c r="UAE207" s="10">
        <f>varoventtiili_koestus_kuva.description</f>
        <v>0</v>
      </c>
      <c r="UAF207" s="10">
        <f>varoventtiili_koestus_kuva.description</f>
        <v>0</v>
      </c>
      <c r="UAG207" s="10">
        <f>varoventtiili_koestus_kuva.description</f>
        <v>0</v>
      </c>
      <c r="UAH207" s="10">
        <f>varoventtiili_koestus_kuva.description</f>
        <v>0</v>
      </c>
      <c r="UAI207" s="10">
        <f>varoventtiili_koestus_kuva.description</f>
        <v>0</v>
      </c>
      <c r="UAJ207" s="10">
        <f>varoventtiili_koestus_kuva.description</f>
        <v>0</v>
      </c>
      <c r="UAK207" s="10">
        <f>varoventtiili_koestus_kuva.description</f>
        <v>0</v>
      </c>
      <c r="UAL207" s="10">
        <f>varoventtiili_koestus_kuva.description</f>
        <v>0</v>
      </c>
      <c r="UAM207" s="10">
        <f>varoventtiili_koestus_kuva.description</f>
        <v>0</v>
      </c>
      <c r="UAN207" s="10">
        <f>varoventtiili_koestus_kuva.description</f>
        <v>0</v>
      </c>
      <c r="UAO207" s="10">
        <f>varoventtiili_koestus_kuva.description</f>
        <v>0</v>
      </c>
      <c r="UAP207" s="10">
        <f>varoventtiili_koestus_kuva.description</f>
        <v>0</v>
      </c>
      <c r="UAQ207" s="10">
        <f>varoventtiili_koestus_kuva.description</f>
        <v>0</v>
      </c>
      <c r="UAR207" s="10">
        <f>varoventtiili_koestus_kuva.description</f>
        <v>0</v>
      </c>
      <c r="UAS207" s="10">
        <f>varoventtiili_koestus_kuva.description</f>
        <v>0</v>
      </c>
      <c r="UAT207" s="10">
        <f>varoventtiili_koestus_kuva.description</f>
        <v>0</v>
      </c>
      <c r="UAU207" s="10">
        <f>varoventtiili_koestus_kuva.description</f>
        <v>0</v>
      </c>
      <c r="UAV207" s="10">
        <f>varoventtiili_koestus_kuva.description</f>
        <v>0</v>
      </c>
      <c r="UAW207" s="10">
        <f>varoventtiili_koestus_kuva.description</f>
        <v>0</v>
      </c>
      <c r="UAX207" s="10">
        <f>varoventtiili_koestus_kuva.description</f>
        <v>0</v>
      </c>
      <c r="UAY207" s="10">
        <f>varoventtiili_koestus_kuva.description</f>
        <v>0</v>
      </c>
      <c r="UAZ207" s="10">
        <f>varoventtiili_koestus_kuva.description</f>
        <v>0</v>
      </c>
      <c r="UBA207" s="10">
        <f>varoventtiili_koestus_kuva.description</f>
        <v>0</v>
      </c>
      <c r="UBB207" s="10">
        <f>varoventtiili_koestus_kuva.description</f>
        <v>0</v>
      </c>
      <c r="UBC207" s="10">
        <f>varoventtiili_koestus_kuva.description</f>
        <v>0</v>
      </c>
      <c r="UBD207" s="10">
        <f>varoventtiili_koestus_kuva.description</f>
        <v>0</v>
      </c>
      <c r="UBE207" s="10">
        <f>varoventtiili_koestus_kuva.description</f>
        <v>0</v>
      </c>
      <c r="UBF207" s="10">
        <f>varoventtiili_koestus_kuva.description</f>
        <v>0</v>
      </c>
      <c r="UBG207" s="10">
        <f>varoventtiili_koestus_kuva.description</f>
        <v>0</v>
      </c>
      <c r="UBH207" s="10">
        <f>varoventtiili_koestus_kuva.description</f>
        <v>0</v>
      </c>
      <c r="UBI207" s="10">
        <f>varoventtiili_koestus_kuva.description</f>
        <v>0</v>
      </c>
      <c r="UBJ207" s="10">
        <f>varoventtiili_koestus_kuva.description</f>
        <v>0</v>
      </c>
      <c r="UBK207" s="10">
        <f>varoventtiili_koestus_kuva.description</f>
        <v>0</v>
      </c>
      <c r="UBL207" s="10">
        <f>varoventtiili_koestus_kuva.description</f>
        <v>0</v>
      </c>
      <c r="UBM207" s="10">
        <f>varoventtiili_koestus_kuva.description</f>
        <v>0</v>
      </c>
      <c r="UBN207" s="10">
        <f>varoventtiili_koestus_kuva.description</f>
        <v>0</v>
      </c>
      <c r="UBO207" s="10">
        <f>varoventtiili_koestus_kuva.description</f>
        <v>0</v>
      </c>
      <c r="UBP207" s="10">
        <f>varoventtiili_koestus_kuva.description</f>
        <v>0</v>
      </c>
      <c r="UBQ207" s="10">
        <f>varoventtiili_koestus_kuva.description</f>
        <v>0</v>
      </c>
      <c r="UBR207" s="10">
        <f>varoventtiili_koestus_kuva.description</f>
        <v>0</v>
      </c>
      <c r="UBS207" s="10">
        <f>varoventtiili_koestus_kuva.description</f>
        <v>0</v>
      </c>
      <c r="UBT207" s="10">
        <f>varoventtiili_koestus_kuva.description</f>
        <v>0</v>
      </c>
      <c r="UBU207" s="10">
        <f>varoventtiili_koestus_kuva.description</f>
        <v>0</v>
      </c>
      <c r="UBV207" s="10">
        <f>varoventtiili_koestus_kuva.description</f>
        <v>0</v>
      </c>
      <c r="UBW207" s="10">
        <f>varoventtiili_koestus_kuva.description</f>
        <v>0</v>
      </c>
      <c r="UBX207" s="10">
        <f>varoventtiili_koestus_kuva.description</f>
        <v>0</v>
      </c>
      <c r="UBY207" s="10">
        <f>varoventtiili_koestus_kuva.description</f>
        <v>0</v>
      </c>
      <c r="UBZ207" s="10">
        <f>varoventtiili_koestus_kuva.description</f>
        <v>0</v>
      </c>
      <c r="UCA207" s="10">
        <f>varoventtiili_koestus_kuva.description</f>
        <v>0</v>
      </c>
      <c r="UCB207" s="10">
        <f>varoventtiili_koestus_kuva.description</f>
        <v>0</v>
      </c>
      <c r="UCC207" s="10">
        <f>varoventtiili_koestus_kuva.description</f>
        <v>0</v>
      </c>
      <c r="UCD207" s="10">
        <f>varoventtiili_koestus_kuva.description</f>
        <v>0</v>
      </c>
      <c r="UCE207" s="10">
        <f>varoventtiili_koestus_kuva.description</f>
        <v>0</v>
      </c>
      <c r="UCF207" s="10">
        <f>varoventtiili_koestus_kuva.description</f>
        <v>0</v>
      </c>
      <c r="UCG207" s="10">
        <f>varoventtiili_koestus_kuva.description</f>
        <v>0</v>
      </c>
      <c r="UCH207" s="10">
        <f>varoventtiili_koestus_kuva.description</f>
        <v>0</v>
      </c>
      <c r="UCI207" s="10">
        <f>varoventtiili_koestus_kuva.description</f>
        <v>0</v>
      </c>
      <c r="UCJ207" s="10">
        <f>varoventtiili_koestus_kuva.description</f>
        <v>0</v>
      </c>
      <c r="UCK207" s="10">
        <f>varoventtiili_koestus_kuva.description</f>
        <v>0</v>
      </c>
      <c r="UCL207" s="10">
        <f>varoventtiili_koestus_kuva.description</f>
        <v>0</v>
      </c>
      <c r="UCM207" s="10">
        <f>varoventtiili_koestus_kuva.description</f>
        <v>0</v>
      </c>
      <c r="UCN207" s="10">
        <f>varoventtiili_koestus_kuva.description</f>
        <v>0</v>
      </c>
      <c r="UCO207" s="10">
        <f>varoventtiili_koestus_kuva.description</f>
        <v>0</v>
      </c>
      <c r="UCP207" s="10">
        <f>varoventtiili_koestus_kuva.description</f>
        <v>0</v>
      </c>
      <c r="UCQ207" s="10">
        <f>varoventtiili_koestus_kuva.description</f>
        <v>0</v>
      </c>
      <c r="UCR207" s="10">
        <f>varoventtiili_koestus_kuva.description</f>
        <v>0</v>
      </c>
      <c r="UCS207" s="10">
        <f>varoventtiili_koestus_kuva.description</f>
        <v>0</v>
      </c>
      <c r="UCT207" s="10">
        <f>varoventtiili_koestus_kuva.description</f>
        <v>0</v>
      </c>
      <c r="UCU207" s="10">
        <f>varoventtiili_koestus_kuva.description</f>
        <v>0</v>
      </c>
      <c r="UCV207" s="10">
        <f>varoventtiili_koestus_kuva.description</f>
        <v>0</v>
      </c>
      <c r="UCW207" s="10">
        <f>varoventtiili_koestus_kuva.description</f>
        <v>0</v>
      </c>
      <c r="UCX207" s="10">
        <f>varoventtiili_koestus_kuva.description</f>
        <v>0</v>
      </c>
      <c r="UCY207" s="10">
        <f>varoventtiili_koestus_kuva.description</f>
        <v>0</v>
      </c>
      <c r="UCZ207" s="10">
        <f>varoventtiili_koestus_kuva.description</f>
        <v>0</v>
      </c>
      <c r="UDA207" s="10">
        <f>varoventtiili_koestus_kuva.description</f>
        <v>0</v>
      </c>
      <c r="UDB207" s="10">
        <f>varoventtiili_koestus_kuva.description</f>
        <v>0</v>
      </c>
      <c r="UDC207" s="10">
        <f>varoventtiili_koestus_kuva.description</f>
        <v>0</v>
      </c>
      <c r="UDD207" s="10">
        <f>varoventtiili_koestus_kuva.description</f>
        <v>0</v>
      </c>
      <c r="UDE207" s="10">
        <f>varoventtiili_koestus_kuva.description</f>
        <v>0</v>
      </c>
      <c r="UDF207" s="10">
        <f>varoventtiili_koestus_kuva.description</f>
        <v>0</v>
      </c>
      <c r="UDG207" s="10">
        <f>varoventtiili_koestus_kuva.description</f>
        <v>0</v>
      </c>
      <c r="UDH207" s="10">
        <f>varoventtiili_koestus_kuva.description</f>
        <v>0</v>
      </c>
      <c r="UDI207" s="10">
        <f>varoventtiili_koestus_kuva.description</f>
        <v>0</v>
      </c>
      <c r="UDJ207" s="10">
        <f>varoventtiili_koestus_kuva.description</f>
        <v>0</v>
      </c>
      <c r="UDK207" s="10">
        <f>varoventtiili_koestus_kuva.description</f>
        <v>0</v>
      </c>
      <c r="UDL207" s="10">
        <f>varoventtiili_koestus_kuva.description</f>
        <v>0</v>
      </c>
      <c r="UDM207" s="10">
        <f>varoventtiili_koestus_kuva.description</f>
        <v>0</v>
      </c>
      <c r="UDN207" s="10">
        <f>varoventtiili_koestus_kuva.description</f>
        <v>0</v>
      </c>
      <c r="UDO207" s="10">
        <f>varoventtiili_koestus_kuva.description</f>
        <v>0</v>
      </c>
      <c r="UDP207" s="10">
        <f>varoventtiili_koestus_kuva.description</f>
        <v>0</v>
      </c>
      <c r="UDQ207" s="10">
        <f>varoventtiili_koestus_kuva.description</f>
        <v>0</v>
      </c>
      <c r="UDR207" s="10">
        <f>varoventtiili_koestus_kuva.description</f>
        <v>0</v>
      </c>
      <c r="UDS207" s="10">
        <f>varoventtiili_koestus_kuva.description</f>
        <v>0</v>
      </c>
      <c r="UDT207" s="10">
        <f>varoventtiili_koestus_kuva.description</f>
        <v>0</v>
      </c>
      <c r="UDU207" s="10">
        <f>varoventtiili_koestus_kuva.description</f>
        <v>0</v>
      </c>
      <c r="UDV207" s="10">
        <f>varoventtiili_koestus_kuva.description</f>
        <v>0</v>
      </c>
      <c r="UDW207" s="10">
        <f>varoventtiili_koestus_kuva.description</f>
        <v>0</v>
      </c>
      <c r="UDX207" s="10">
        <f>varoventtiili_koestus_kuva.description</f>
        <v>0</v>
      </c>
      <c r="UDY207" s="10">
        <f>varoventtiili_koestus_kuva.description</f>
        <v>0</v>
      </c>
      <c r="UDZ207" s="10">
        <f>varoventtiili_koestus_kuva.description</f>
        <v>0</v>
      </c>
      <c r="UEA207" s="10">
        <f>varoventtiili_koestus_kuva.description</f>
        <v>0</v>
      </c>
      <c r="UEB207" s="10">
        <f>varoventtiili_koestus_kuva.description</f>
        <v>0</v>
      </c>
      <c r="UEC207" s="10">
        <f>varoventtiili_koestus_kuva.description</f>
        <v>0</v>
      </c>
      <c r="UED207" s="10">
        <f>varoventtiili_koestus_kuva.description</f>
        <v>0</v>
      </c>
      <c r="UEE207" s="10">
        <f>varoventtiili_koestus_kuva.description</f>
        <v>0</v>
      </c>
      <c r="UEF207" s="10">
        <f>varoventtiili_koestus_kuva.description</f>
        <v>0</v>
      </c>
      <c r="UEG207" s="10">
        <f>varoventtiili_koestus_kuva.description</f>
        <v>0</v>
      </c>
      <c r="UEH207" s="10">
        <f>varoventtiili_koestus_kuva.description</f>
        <v>0</v>
      </c>
      <c r="UEI207" s="10">
        <f>varoventtiili_koestus_kuva.description</f>
        <v>0</v>
      </c>
      <c r="UEJ207" s="10">
        <f>varoventtiili_koestus_kuva.description</f>
        <v>0</v>
      </c>
      <c r="UEK207" s="10">
        <f>varoventtiili_koestus_kuva.description</f>
        <v>0</v>
      </c>
      <c r="UEL207" s="10">
        <f>varoventtiili_koestus_kuva.description</f>
        <v>0</v>
      </c>
      <c r="UEM207" s="10">
        <f>varoventtiili_koestus_kuva.description</f>
        <v>0</v>
      </c>
      <c r="UEN207" s="10">
        <f>varoventtiili_koestus_kuva.description</f>
        <v>0</v>
      </c>
      <c r="UEO207" s="10">
        <f>varoventtiili_koestus_kuva.description</f>
        <v>0</v>
      </c>
      <c r="UEP207" s="10">
        <f>varoventtiili_koestus_kuva.description</f>
        <v>0</v>
      </c>
      <c r="UEQ207" s="10">
        <f>varoventtiili_koestus_kuva.description</f>
        <v>0</v>
      </c>
      <c r="UER207" s="10">
        <f>varoventtiili_koestus_kuva.description</f>
        <v>0</v>
      </c>
      <c r="UES207" s="10">
        <f>varoventtiili_koestus_kuva.description</f>
        <v>0</v>
      </c>
      <c r="UET207" s="10">
        <f>varoventtiili_koestus_kuva.description</f>
        <v>0</v>
      </c>
      <c r="UEU207" s="10">
        <f>varoventtiili_koestus_kuva.description</f>
        <v>0</v>
      </c>
      <c r="UEV207" s="10">
        <f>varoventtiili_koestus_kuva.description</f>
        <v>0</v>
      </c>
      <c r="UEW207" s="10">
        <f>varoventtiili_koestus_kuva.description</f>
        <v>0</v>
      </c>
      <c r="UEX207" s="10">
        <f>varoventtiili_koestus_kuva.description</f>
        <v>0</v>
      </c>
      <c r="UEY207" s="10">
        <f>varoventtiili_koestus_kuva.description</f>
        <v>0</v>
      </c>
      <c r="UEZ207" s="10">
        <f>varoventtiili_koestus_kuva.description</f>
        <v>0</v>
      </c>
      <c r="UFA207" s="10">
        <f>varoventtiili_koestus_kuva.description</f>
        <v>0</v>
      </c>
      <c r="UFB207" s="10">
        <f>varoventtiili_koestus_kuva.description</f>
        <v>0</v>
      </c>
      <c r="UFC207" s="10">
        <f>varoventtiili_koestus_kuva.description</f>
        <v>0</v>
      </c>
      <c r="UFD207" s="10">
        <f>varoventtiili_koestus_kuva.description</f>
        <v>0</v>
      </c>
      <c r="UFE207" s="10">
        <f>varoventtiili_koestus_kuva.description</f>
        <v>0</v>
      </c>
      <c r="UFF207" s="10">
        <f>varoventtiili_koestus_kuva.description</f>
        <v>0</v>
      </c>
      <c r="UFG207" s="10">
        <f>varoventtiili_koestus_kuva.description</f>
        <v>0</v>
      </c>
      <c r="UFH207" s="10">
        <f>varoventtiili_koestus_kuva.description</f>
        <v>0</v>
      </c>
      <c r="UFI207" s="10">
        <f>varoventtiili_koestus_kuva.description</f>
        <v>0</v>
      </c>
      <c r="UFJ207" s="10">
        <f>varoventtiili_koestus_kuva.description</f>
        <v>0</v>
      </c>
      <c r="UFK207" s="10">
        <f>varoventtiili_koestus_kuva.description</f>
        <v>0</v>
      </c>
      <c r="UFL207" s="10">
        <f>varoventtiili_koestus_kuva.description</f>
        <v>0</v>
      </c>
      <c r="UFM207" s="10">
        <f>varoventtiili_koestus_kuva.description</f>
        <v>0</v>
      </c>
      <c r="UFN207" s="10">
        <f>varoventtiili_koestus_kuva.description</f>
        <v>0</v>
      </c>
      <c r="UFO207" s="10">
        <f>varoventtiili_koestus_kuva.description</f>
        <v>0</v>
      </c>
      <c r="UFP207" s="10">
        <f>varoventtiili_koestus_kuva.description</f>
        <v>0</v>
      </c>
      <c r="UFQ207" s="10">
        <f>varoventtiili_koestus_kuva.description</f>
        <v>0</v>
      </c>
      <c r="UFR207" s="10">
        <f>varoventtiili_koestus_kuva.description</f>
        <v>0</v>
      </c>
      <c r="UFS207" s="10">
        <f>varoventtiili_koestus_kuva.description</f>
        <v>0</v>
      </c>
      <c r="UFT207" s="10">
        <f>varoventtiili_koestus_kuva.description</f>
        <v>0</v>
      </c>
      <c r="UFU207" s="10">
        <f>varoventtiili_koestus_kuva.description</f>
        <v>0</v>
      </c>
      <c r="UFV207" s="10">
        <f>varoventtiili_koestus_kuva.description</f>
        <v>0</v>
      </c>
      <c r="UFW207" s="10">
        <f>varoventtiili_koestus_kuva.description</f>
        <v>0</v>
      </c>
      <c r="UFX207" s="10">
        <f>varoventtiili_koestus_kuva.description</f>
        <v>0</v>
      </c>
      <c r="UFY207" s="10">
        <f>varoventtiili_koestus_kuva.description</f>
        <v>0</v>
      </c>
      <c r="UFZ207" s="10">
        <f>varoventtiili_koestus_kuva.description</f>
        <v>0</v>
      </c>
      <c r="UGA207" s="10">
        <f>varoventtiili_koestus_kuva.description</f>
        <v>0</v>
      </c>
      <c r="UGB207" s="10">
        <f>varoventtiili_koestus_kuva.description</f>
        <v>0</v>
      </c>
      <c r="UGC207" s="10">
        <f>varoventtiili_koestus_kuva.description</f>
        <v>0</v>
      </c>
      <c r="UGD207" s="10">
        <f>varoventtiili_koestus_kuva.description</f>
        <v>0</v>
      </c>
      <c r="UGE207" s="10">
        <f>varoventtiili_koestus_kuva.description</f>
        <v>0</v>
      </c>
      <c r="UGF207" s="10">
        <f>varoventtiili_koestus_kuva.description</f>
        <v>0</v>
      </c>
      <c r="UGG207" s="10">
        <f>varoventtiili_koestus_kuva.description</f>
        <v>0</v>
      </c>
      <c r="UGH207" s="10">
        <f>varoventtiili_koestus_kuva.description</f>
        <v>0</v>
      </c>
      <c r="UGI207" s="10">
        <f>varoventtiili_koestus_kuva.description</f>
        <v>0</v>
      </c>
      <c r="UGJ207" s="10">
        <f>varoventtiili_koestus_kuva.description</f>
        <v>0</v>
      </c>
      <c r="UGK207" s="10">
        <f>varoventtiili_koestus_kuva.description</f>
        <v>0</v>
      </c>
      <c r="UGL207" s="10">
        <f>varoventtiili_koestus_kuva.description</f>
        <v>0</v>
      </c>
      <c r="UGM207" s="10">
        <f>varoventtiili_koestus_kuva.description</f>
        <v>0</v>
      </c>
      <c r="UGN207" s="10">
        <f>varoventtiili_koestus_kuva.description</f>
        <v>0</v>
      </c>
      <c r="UGO207" s="10">
        <f>varoventtiili_koestus_kuva.description</f>
        <v>0</v>
      </c>
      <c r="UGP207" s="10">
        <f>varoventtiili_koestus_kuva.description</f>
        <v>0</v>
      </c>
      <c r="UGQ207" s="10">
        <f>varoventtiili_koestus_kuva.description</f>
        <v>0</v>
      </c>
      <c r="UGR207" s="10">
        <f>varoventtiili_koestus_kuva.description</f>
        <v>0</v>
      </c>
      <c r="UGS207" s="10">
        <f>varoventtiili_koestus_kuva.description</f>
        <v>0</v>
      </c>
      <c r="UGT207" s="10">
        <f>varoventtiili_koestus_kuva.description</f>
        <v>0</v>
      </c>
      <c r="UGU207" s="10">
        <f>varoventtiili_koestus_kuva.description</f>
        <v>0</v>
      </c>
      <c r="UGV207" s="10">
        <f>varoventtiili_koestus_kuva.description</f>
        <v>0</v>
      </c>
      <c r="UGW207" s="10">
        <f>varoventtiili_koestus_kuva.description</f>
        <v>0</v>
      </c>
      <c r="UGX207" s="10">
        <f>varoventtiili_koestus_kuva.description</f>
        <v>0</v>
      </c>
      <c r="UGY207" s="10">
        <f>varoventtiili_koestus_kuva.description</f>
        <v>0</v>
      </c>
      <c r="UGZ207" s="10">
        <f>varoventtiili_koestus_kuva.description</f>
        <v>0</v>
      </c>
      <c r="UHA207" s="10">
        <f>varoventtiili_koestus_kuva.description</f>
        <v>0</v>
      </c>
      <c r="UHB207" s="10">
        <f>varoventtiili_koestus_kuva.description</f>
        <v>0</v>
      </c>
      <c r="UHC207" s="10">
        <f>varoventtiili_koestus_kuva.description</f>
        <v>0</v>
      </c>
      <c r="UHD207" s="10">
        <f>varoventtiili_koestus_kuva.description</f>
        <v>0</v>
      </c>
      <c r="UHE207" s="10">
        <f>varoventtiili_koestus_kuva.description</f>
        <v>0</v>
      </c>
      <c r="UHF207" s="10">
        <f>varoventtiili_koestus_kuva.description</f>
        <v>0</v>
      </c>
      <c r="UHG207" s="10">
        <f>varoventtiili_koestus_kuva.description</f>
        <v>0</v>
      </c>
      <c r="UHH207" s="10">
        <f>varoventtiili_koestus_kuva.description</f>
        <v>0</v>
      </c>
      <c r="UHI207" s="10">
        <f>varoventtiili_koestus_kuva.description</f>
        <v>0</v>
      </c>
      <c r="UHJ207" s="10">
        <f>varoventtiili_koestus_kuva.description</f>
        <v>0</v>
      </c>
      <c r="UHK207" s="10">
        <f>varoventtiili_koestus_kuva.description</f>
        <v>0</v>
      </c>
      <c r="UHL207" s="10">
        <f>varoventtiili_koestus_kuva.description</f>
        <v>0</v>
      </c>
      <c r="UHM207" s="10">
        <f>varoventtiili_koestus_kuva.description</f>
        <v>0</v>
      </c>
      <c r="UHN207" s="10">
        <f>varoventtiili_koestus_kuva.description</f>
        <v>0</v>
      </c>
      <c r="UHO207" s="10">
        <f>varoventtiili_koestus_kuva.description</f>
        <v>0</v>
      </c>
      <c r="UHP207" s="10">
        <f>varoventtiili_koestus_kuva.description</f>
        <v>0</v>
      </c>
      <c r="UHQ207" s="10">
        <f>varoventtiili_koestus_kuva.description</f>
        <v>0</v>
      </c>
      <c r="UHR207" s="10">
        <f>varoventtiili_koestus_kuva.description</f>
        <v>0</v>
      </c>
      <c r="UHS207" s="10">
        <f>varoventtiili_koestus_kuva.description</f>
        <v>0</v>
      </c>
      <c r="UHT207" s="10">
        <f>varoventtiili_koestus_kuva.description</f>
        <v>0</v>
      </c>
      <c r="UHU207" s="10">
        <f>varoventtiili_koestus_kuva.description</f>
        <v>0</v>
      </c>
      <c r="UHV207" s="10">
        <f>varoventtiili_koestus_kuva.description</f>
        <v>0</v>
      </c>
      <c r="UHW207" s="10">
        <f>varoventtiili_koestus_kuva.description</f>
        <v>0</v>
      </c>
      <c r="UHX207" s="10">
        <f>varoventtiili_koestus_kuva.description</f>
        <v>0</v>
      </c>
      <c r="UHY207" s="10">
        <f>varoventtiili_koestus_kuva.description</f>
        <v>0</v>
      </c>
      <c r="UHZ207" s="10">
        <f>varoventtiili_koestus_kuva.description</f>
        <v>0</v>
      </c>
      <c r="UIA207" s="10">
        <f>varoventtiili_koestus_kuva.description</f>
        <v>0</v>
      </c>
      <c r="UIB207" s="10">
        <f>varoventtiili_koestus_kuva.description</f>
        <v>0</v>
      </c>
      <c r="UIC207" s="10">
        <f>varoventtiili_koestus_kuva.description</f>
        <v>0</v>
      </c>
      <c r="UID207" s="10">
        <f>varoventtiili_koestus_kuva.description</f>
        <v>0</v>
      </c>
      <c r="UIE207" s="10">
        <f>varoventtiili_koestus_kuva.description</f>
        <v>0</v>
      </c>
      <c r="UIF207" s="10">
        <f>varoventtiili_koestus_kuva.description</f>
        <v>0</v>
      </c>
      <c r="UIG207" s="10">
        <f>varoventtiili_koestus_kuva.description</f>
        <v>0</v>
      </c>
      <c r="UIH207" s="10">
        <f>varoventtiili_koestus_kuva.description</f>
        <v>0</v>
      </c>
      <c r="UII207" s="10">
        <f>varoventtiili_koestus_kuva.description</f>
        <v>0</v>
      </c>
      <c r="UIJ207" s="10">
        <f>varoventtiili_koestus_kuva.description</f>
        <v>0</v>
      </c>
      <c r="UIK207" s="10">
        <f>varoventtiili_koestus_kuva.description</f>
        <v>0</v>
      </c>
      <c r="UIL207" s="10">
        <f>varoventtiili_koestus_kuva.description</f>
        <v>0</v>
      </c>
      <c r="UIM207" s="10">
        <f>varoventtiili_koestus_kuva.description</f>
        <v>0</v>
      </c>
      <c r="UIN207" s="10">
        <f>varoventtiili_koestus_kuva.description</f>
        <v>0</v>
      </c>
      <c r="UIO207" s="10">
        <f>varoventtiili_koestus_kuva.description</f>
        <v>0</v>
      </c>
      <c r="UIP207" s="10">
        <f>varoventtiili_koestus_kuva.description</f>
        <v>0</v>
      </c>
      <c r="UIQ207" s="10">
        <f>varoventtiili_koestus_kuva.description</f>
        <v>0</v>
      </c>
      <c r="UIR207" s="10">
        <f>varoventtiili_koestus_kuva.description</f>
        <v>0</v>
      </c>
      <c r="UIS207" s="10">
        <f>varoventtiili_koestus_kuva.description</f>
        <v>0</v>
      </c>
      <c r="UIT207" s="10">
        <f>varoventtiili_koestus_kuva.description</f>
        <v>0</v>
      </c>
      <c r="UIU207" s="10">
        <f>varoventtiili_koestus_kuva.description</f>
        <v>0</v>
      </c>
      <c r="UIV207" s="10">
        <f>varoventtiili_koestus_kuva.description</f>
        <v>0</v>
      </c>
      <c r="UIW207" s="10">
        <f>varoventtiili_koestus_kuva.description</f>
        <v>0</v>
      </c>
      <c r="UIX207" s="10">
        <f>varoventtiili_koestus_kuva.description</f>
        <v>0</v>
      </c>
      <c r="UIY207" s="10">
        <f>varoventtiili_koestus_kuva.description</f>
        <v>0</v>
      </c>
      <c r="UIZ207" s="10">
        <f>varoventtiili_koestus_kuva.description</f>
        <v>0</v>
      </c>
      <c r="UJA207" s="10">
        <f>varoventtiili_koestus_kuva.description</f>
        <v>0</v>
      </c>
      <c r="UJB207" s="10">
        <f>varoventtiili_koestus_kuva.description</f>
        <v>0</v>
      </c>
      <c r="UJC207" s="10">
        <f>varoventtiili_koestus_kuva.description</f>
        <v>0</v>
      </c>
      <c r="UJD207" s="10">
        <f>varoventtiili_koestus_kuva.description</f>
        <v>0</v>
      </c>
      <c r="UJE207" s="10">
        <f>varoventtiili_koestus_kuva.description</f>
        <v>0</v>
      </c>
      <c r="UJF207" s="10">
        <f>varoventtiili_koestus_kuva.description</f>
        <v>0</v>
      </c>
      <c r="UJG207" s="10">
        <f>varoventtiili_koestus_kuva.description</f>
        <v>0</v>
      </c>
      <c r="UJH207" s="10">
        <f>varoventtiili_koestus_kuva.description</f>
        <v>0</v>
      </c>
      <c r="UJI207" s="10">
        <f>varoventtiili_koestus_kuva.description</f>
        <v>0</v>
      </c>
      <c r="UJJ207" s="10">
        <f>varoventtiili_koestus_kuva.description</f>
        <v>0</v>
      </c>
      <c r="UJK207" s="10">
        <f>varoventtiili_koestus_kuva.description</f>
        <v>0</v>
      </c>
      <c r="UJL207" s="10">
        <f>varoventtiili_koestus_kuva.description</f>
        <v>0</v>
      </c>
      <c r="UJM207" s="10">
        <f>varoventtiili_koestus_kuva.description</f>
        <v>0</v>
      </c>
      <c r="UJN207" s="10">
        <f>varoventtiili_koestus_kuva.description</f>
        <v>0</v>
      </c>
      <c r="UJO207" s="10">
        <f>varoventtiili_koestus_kuva.description</f>
        <v>0</v>
      </c>
      <c r="UJP207" s="10">
        <f>varoventtiili_koestus_kuva.description</f>
        <v>0</v>
      </c>
      <c r="UJQ207" s="10">
        <f>varoventtiili_koestus_kuva.description</f>
        <v>0</v>
      </c>
      <c r="UJR207" s="10">
        <f>varoventtiili_koestus_kuva.description</f>
        <v>0</v>
      </c>
      <c r="UJS207" s="10">
        <f>varoventtiili_koestus_kuva.description</f>
        <v>0</v>
      </c>
      <c r="UJT207" s="10">
        <f>varoventtiili_koestus_kuva.description</f>
        <v>0</v>
      </c>
      <c r="UJU207" s="10">
        <f>varoventtiili_koestus_kuva.description</f>
        <v>0</v>
      </c>
      <c r="UJV207" s="10">
        <f>varoventtiili_koestus_kuva.description</f>
        <v>0</v>
      </c>
      <c r="UJW207" s="10">
        <f>varoventtiili_koestus_kuva.description</f>
        <v>0</v>
      </c>
      <c r="UJX207" s="10">
        <f>varoventtiili_koestus_kuva.description</f>
        <v>0</v>
      </c>
      <c r="UJY207" s="10">
        <f>varoventtiili_koestus_kuva.description</f>
        <v>0</v>
      </c>
      <c r="UJZ207" s="10">
        <f>varoventtiili_koestus_kuva.description</f>
        <v>0</v>
      </c>
      <c r="UKA207" s="10">
        <f>varoventtiili_koestus_kuva.description</f>
        <v>0</v>
      </c>
      <c r="UKB207" s="10">
        <f>varoventtiili_koestus_kuva.description</f>
        <v>0</v>
      </c>
      <c r="UKC207" s="10">
        <f>varoventtiili_koestus_kuva.description</f>
        <v>0</v>
      </c>
      <c r="UKD207" s="10">
        <f>varoventtiili_koestus_kuva.description</f>
        <v>0</v>
      </c>
      <c r="UKE207" s="10">
        <f>varoventtiili_koestus_kuva.description</f>
        <v>0</v>
      </c>
      <c r="UKF207" s="10">
        <f>varoventtiili_koestus_kuva.description</f>
        <v>0</v>
      </c>
      <c r="UKG207" s="10">
        <f>varoventtiili_koestus_kuva.description</f>
        <v>0</v>
      </c>
      <c r="UKH207" s="10">
        <f>varoventtiili_koestus_kuva.description</f>
        <v>0</v>
      </c>
      <c r="UKI207" s="10">
        <f>varoventtiili_koestus_kuva.description</f>
        <v>0</v>
      </c>
      <c r="UKJ207" s="10">
        <f>varoventtiili_koestus_kuva.description</f>
        <v>0</v>
      </c>
      <c r="UKK207" s="10">
        <f>varoventtiili_koestus_kuva.description</f>
        <v>0</v>
      </c>
      <c r="UKL207" s="10">
        <f>varoventtiili_koestus_kuva.description</f>
        <v>0</v>
      </c>
      <c r="UKM207" s="10">
        <f>varoventtiili_koestus_kuva.description</f>
        <v>0</v>
      </c>
      <c r="UKN207" s="10">
        <f>varoventtiili_koestus_kuva.description</f>
        <v>0</v>
      </c>
      <c r="UKO207" s="10">
        <f>varoventtiili_koestus_kuva.description</f>
        <v>0</v>
      </c>
      <c r="UKP207" s="10">
        <f>varoventtiili_koestus_kuva.description</f>
        <v>0</v>
      </c>
      <c r="UKQ207" s="10">
        <f>varoventtiili_koestus_kuva.description</f>
        <v>0</v>
      </c>
      <c r="UKR207" s="10">
        <f>varoventtiili_koestus_kuva.description</f>
        <v>0</v>
      </c>
      <c r="UKS207" s="10">
        <f>varoventtiili_koestus_kuva.description</f>
        <v>0</v>
      </c>
      <c r="UKT207" s="10">
        <f>varoventtiili_koestus_kuva.description</f>
        <v>0</v>
      </c>
      <c r="UKU207" s="10">
        <f>varoventtiili_koestus_kuva.description</f>
        <v>0</v>
      </c>
      <c r="UKV207" s="10">
        <f>varoventtiili_koestus_kuva.description</f>
        <v>0</v>
      </c>
      <c r="UKW207" s="10">
        <f>varoventtiili_koestus_kuva.description</f>
        <v>0</v>
      </c>
      <c r="UKX207" s="10">
        <f>varoventtiili_koestus_kuva.description</f>
        <v>0</v>
      </c>
      <c r="UKY207" s="10">
        <f>varoventtiili_koestus_kuva.description</f>
        <v>0</v>
      </c>
      <c r="UKZ207" s="10">
        <f>varoventtiili_koestus_kuva.description</f>
        <v>0</v>
      </c>
      <c r="ULA207" s="10">
        <f>varoventtiili_koestus_kuva.description</f>
        <v>0</v>
      </c>
      <c r="ULB207" s="10">
        <f>varoventtiili_koestus_kuva.description</f>
        <v>0</v>
      </c>
      <c r="ULC207" s="10">
        <f>varoventtiili_koestus_kuva.description</f>
        <v>0</v>
      </c>
      <c r="ULD207" s="10">
        <f>varoventtiili_koestus_kuva.description</f>
        <v>0</v>
      </c>
      <c r="ULE207" s="10">
        <f>varoventtiili_koestus_kuva.description</f>
        <v>0</v>
      </c>
      <c r="ULF207" s="10">
        <f>varoventtiili_koestus_kuva.description</f>
        <v>0</v>
      </c>
      <c r="ULG207" s="10">
        <f>varoventtiili_koestus_kuva.description</f>
        <v>0</v>
      </c>
      <c r="ULH207" s="10">
        <f>varoventtiili_koestus_kuva.description</f>
        <v>0</v>
      </c>
      <c r="ULI207" s="10">
        <f>varoventtiili_koestus_kuva.description</f>
        <v>0</v>
      </c>
      <c r="ULJ207" s="10">
        <f>varoventtiili_koestus_kuva.description</f>
        <v>0</v>
      </c>
      <c r="ULK207" s="10">
        <f>varoventtiili_koestus_kuva.description</f>
        <v>0</v>
      </c>
      <c r="ULL207" s="10">
        <f>varoventtiili_koestus_kuva.description</f>
        <v>0</v>
      </c>
      <c r="ULM207" s="10">
        <f>varoventtiili_koestus_kuva.description</f>
        <v>0</v>
      </c>
      <c r="ULN207" s="10">
        <f>varoventtiili_koestus_kuva.description</f>
        <v>0</v>
      </c>
      <c r="ULO207" s="10">
        <f>varoventtiili_koestus_kuva.description</f>
        <v>0</v>
      </c>
      <c r="ULP207" s="10">
        <f>varoventtiili_koestus_kuva.description</f>
        <v>0</v>
      </c>
      <c r="ULQ207" s="10">
        <f>varoventtiili_koestus_kuva.description</f>
        <v>0</v>
      </c>
      <c r="ULR207" s="10">
        <f>varoventtiili_koestus_kuva.description</f>
        <v>0</v>
      </c>
      <c r="ULS207" s="10">
        <f>varoventtiili_koestus_kuva.description</f>
        <v>0</v>
      </c>
      <c r="ULT207" s="10">
        <f>varoventtiili_koestus_kuva.description</f>
        <v>0</v>
      </c>
      <c r="ULU207" s="10">
        <f>varoventtiili_koestus_kuva.description</f>
        <v>0</v>
      </c>
      <c r="ULV207" s="10">
        <f>varoventtiili_koestus_kuva.description</f>
        <v>0</v>
      </c>
      <c r="ULW207" s="10">
        <f>varoventtiili_koestus_kuva.description</f>
        <v>0</v>
      </c>
      <c r="ULX207" s="10">
        <f>varoventtiili_koestus_kuva.description</f>
        <v>0</v>
      </c>
      <c r="ULY207" s="10">
        <f>varoventtiili_koestus_kuva.description</f>
        <v>0</v>
      </c>
      <c r="ULZ207" s="10">
        <f>varoventtiili_koestus_kuva.description</f>
        <v>0</v>
      </c>
      <c r="UMA207" s="10">
        <f>varoventtiili_koestus_kuva.description</f>
        <v>0</v>
      </c>
      <c r="UMB207" s="10">
        <f>varoventtiili_koestus_kuva.description</f>
        <v>0</v>
      </c>
      <c r="UMC207" s="10">
        <f>varoventtiili_koestus_kuva.description</f>
        <v>0</v>
      </c>
      <c r="UMD207" s="10">
        <f>varoventtiili_koestus_kuva.description</f>
        <v>0</v>
      </c>
      <c r="UME207" s="10">
        <f>varoventtiili_koestus_kuva.description</f>
        <v>0</v>
      </c>
      <c r="UMF207" s="10">
        <f>varoventtiili_koestus_kuva.description</f>
        <v>0</v>
      </c>
      <c r="UMG207" s="10">
        <f>varoventtiili_koestus_kuva.description</f>
        <v>0</v>
      </c>
      <c r="UMH207" s="10">
        <f>varoventtiili_koestus_kuva.description</f>
        <v>0</v>
      </c>
      <c r="UMI207" s="10">
        <f>varoventtiili_koestus_kuva.description</f>
        <v>0</v>
      </c>
      <c r="UMJ207" s="10">
        <f>varoventtiili_koestus_kuva.description</f>
        <v>0</v>
      </c>
      <c r="UMK207" s="10">
        <f>varoventtiili_koestus_kuva.description</f>
        <v>0</v>
      </c>
      <c r="UML207" s="10">
        <f>varoventtiili_koestus_kuva.description</f>
        <v>0</v>
      </c>
      <c r="UMM207" s="10">
        <f>varoventtiili_koestus_kuva.description</f>
        <v>0</v>
      </c>
      <c r="UMN207" s="10">
        <f>varoventtiili_koestus_kuva.description</f>
        <v>0</v>
      </c>
      <c r="UMO207" s="10">
        <f>varoventtiili_koestus_kuva.description</f>
        <v>0</v>
      </c>
      <c r="UMP207" s="10">
        <f>varoventtiili_koestus_kuva.description</f>
        <v>0</v>
      </c>
      <c r="UMQ207" s="10">
        <f>varoventtiili_koestus_kuva.description</f>
        <v>0</v>
      </c>
      <c r="UMR207" s="10">
        <f>varoventtiili_koestus_kuva.description</f>
        <v>0</v>
      </c>
      <c r="UMS207" s="10">
        <f>varoventtiili_koestus_kuva.description</f>
        <v>0</v>
      </c>
      <c r="UMT207" s="10">
        <f>varoventtiili_koestus_kuva.description</f>
        <v>0</v>
      </c>
      <c r="UMU207" s="10">
        <f>varoventtiili_koestus_kuva.description</f>
        <v>0</v>
      </c>
      <c r="UMV207" s="10">
        <f>varoventtiili_koestus_kuva.description</f>
        <v>0</v>
      </c>
      <c r="UMW207" s="10">
        <f>varoventtiili_koestus_kuva.description</f>
        <v>0</v>
      </c>
      <c r="UMX207" s="10">
        <f>varoventtiili_koestus_kuva.description</f>
        <v>0</v>
      </c>
      <c r="UMY207" s="10">
        <f>varoventtiili_koestus_kuva.description</f>
        <v>0</v>
      </c>
      <c r="UMZ207" s="10">
        <f>varoventtiili_koestus_kuva.description</f>
        <v>0</v>
      </c>
      <c r="UNA207" s="10">
        <f>varoventtiili_koestus_kuva.description</f>
        <v>0</v>
      </c>
      <c r="UNB207" s="10">
        <f>varoventtiili_koestus_kuva.description</f>
        <v>0</v>
      </c>
      <c r="UNC207" s="10">
        <f>varoventtiili_koestus_kuva.description</f>
        <v>0</v>
      </c>
      <c r="UND207" s="10">
        <f>varoventtiili_koestus_kuva.description</f>
        <v>0</v>
      </c>
      <c r="UNE207" s="10">
        <f>varoventtiili_koestus_kuva.description</f>
        <v>0</v>
      </c>
      <c r="UNF207" s="10">
        <f>varoventtiili_koestus_kuva.description</f>
        <v>0</v>
      </c>
      <c r="UNG207" s="10">
        <f>varoventtiili_koestus_kuva.description</f>
        <v>0</v>
      </c>
      <c r="UNH207" s="10">
        <f>varoventtiili_koestus_kuva.description</f>
        <v>0</v>
      </c>
      <c r="UNI207" s="10">
        <f>varoventtiili_koestus_kuva.description</f>
        <v>0</v>
      </c>
      <c r="UNJ207" s="10">
        <f>varoventtiili_koestus_kuva.description</f>
        <v>0</v>
      </c>
      <c r="UNK207" s="10">
        <f>varoventtiili_koestus_kuva.description</f>
        <v>0</v>
      </c>
      <c r="UNL207" s="10">
        <f>varoventtiili_koestus_kuva.description</f>
        <v>0</v>
      </c>
      <c r="UNM207" s="10">
        <f>varoventtiili_koestus_kuva.description</f>
        <v>0</v>
      </c>
      <c r="UNN207" s="10">
        <f>varoventtiili_koestus_kuva.description</f>
        <v>0</v>
      </c>
      <c r="UNO207" s="10">
        <f>varoventtiili_koestus_kuva.description</f>
        <v>0</v>
      </c>
      <c r="UNP207" s="10">
        <f>varoventtiili_koestus_kuva.description</f>
        <v>0</v>
      </c>
      <c r="UNQ207" s="10">
        <f>varoventtiili_koestus_kuva.description</f>
        <v>0</v>
      </c>
      <c r="UNR207" s="10">
        <f>varoventtiili_koestus_kuva.description</f>
        <v>0</v>
      </c>
      <c r="UNS207" s="10">
        <f>varoventtiili_koestus_kuva.description</f>
        <v>0</v>
      </c>
      <c r="UNT207" s="10">
        <f>varoventtiili_koestus_kuva.description</f>
        <v>0</v>
      </c>
      <c r="UNU207" s="10">
        <f>varoventtiili_koestus_kuva.description</f>
        <v>0</v>
      </c>
      <c r="UNV207" s="10">
        <f>varoventtiili_koestus_kuva.description</f>
        <v>0</v>
      </c>
      <c r="UNW207" s="10">
        <f>varoventtiili_koestus_kuva.description</f>
        <v>0</v>
      </c>
      <c r="UNX207" s="10">
        <f>varoventtiili_koestus_kuva.description</f>
        <v>0</v>
      </c>
      <c r="UNY207" s="10">
        <f>varoventtiili_koestus_kuva.description</f>
        <v>0</v>
      </c>
      <c r="UNZ207" s="10">
        <f>varoventtiili_koestus_kuva.description</f>
        <v>0</v>
      </c>
      <c r="UOA207" s="10">
        <f>varoventtiili_koestus_kuva.description</f>
        <v>0</v>
      </c>
      <c r="UOB207" s="10">
        <f>varoventtiili_koestus_kuva.description</f>
        <v>0</v>
      </c>
      <c r="UOC207" s="10">
        <f>varoventtiili_koestus_kuva.description</f>
        <v>0</v>
      </c>
      <c r="UOD207" s="10">
        <f>varoventtiili_koestus_kuva.description</f>
        <v>0</v>
      </c>
      <c r="UOE207" s="10">
        <f>varoventtiili_koestus_kuva.description</f>
        <v>0</v>
      </c>
      <c r="UOF207" s="10">
        <f>varoventtiili_koestus_kuva.description</f>
        <v>0</v>
      </c>
      <c r="UOG207" s="10">
        <f>varoventtiili_koestus_kuva.description</f>
        <v>0</v>
      </c>
      <c r="UOH207" s="10">
        <f>varoventtiili_koestus_kuva.description</f>
        <v>0</v>
      </c>
      <c r="UOI207" s="10">
        <f>varoventtiili_koestus_kuva.description</f>
        <v>0</v>
      </c>
      <c r="UOJ207" s="10">
        <f>varoventtiili_koestus_kuva.description</f>
        <v>0</v>
      </c>
      <c r="UOK207" s="10">
        <f>varoventtiili_koestus_kuva.description</f>
        <v>0</v>
      </c>
      <c r="UOL207" s="10">
        <f>varoventtiili_koestus_kuva.description</f>
        <v>0</v>
      </c>
      <c r="UOM207" s="10">
        <f>varoventtiili_koestus_kuva.description</f>
        <v>0</v>
      </c>
      <c r="UON207" s="10">
        <f>varoventtiili_koestus_kuva.description</f>
        <v>0</v>
      </c>
      <c r="UOO207" s="10">
        <f>varoventtiili_koestus_kuva.description</f>
        <v>0</v>
      </c>
      <c r="UOP207" s="10">
        <f>varoventtiili_koestus_kuva.description</f>
        <v>0</v>
      </c>
      <c r="UOQ207" s="10">
        <f>varoventtiili_koestus_kuva.description</f>
        <v>0</v>
      </c>
      <c r="UOR207" s="10">
        <f>varoventtiili_koestus_kuva.description</f>
        <v>0</v>
      </c>
      <c r="UOS207" s="10">
        <f>varoventtiili_koestus_kuva.description</f>
        <v>0</v>
      </c>
      <c r="UOT207" s="10">
        <f>varoventtiili_koestus_kuva.description</f>
        <v>0</v>
      </c>
      <c r="UOU207" s="10">
        <f>varoventtiili_koestus_kuva.description</f>
        <v>0</v>
      </c>
      <c r="UOV207" s="10">
        <f>varoventtiili_koestus_kuva.description</f>
        <v>0</v>
      </c>
      <c r="UOW207" s="10">
        <f>varoventtiili_koestus_kuva.description</f>
        <v>0</v>
      </c>
      <c r="UOX207" s="10">
        <f>varoventtiili_koestus_kuva.description</f>
        <v>0</v>
      </c>
      <c r="UOY207" s="10">
        <f>varoventtiili_koestus_kuva.description</f>
        <v>0</v>
      </c>
      <c r="UOZ207" s="10">
        <f>varoventtiili_koestus_kuva.description</f>
        <v>0</v>
      </c>
      <c r="UPA207" s="10">
        <f>varoventtiili_koestus_kuva.description</f>
        <v>0</v>
      </c>
      <c r="UPB207" s="10">
        <f>varoventtiili_koestus_kuva.description</f>
        <v>0</v>
      </c>
      <c r="UPC207" s="10">
        <f>varoventtiili_koestus_kuva.description</f>
        <v>0</v>
      </c>
      <c r="UPD207" s="10">
        <f>varoventtiili_koestus_kuva.description</f>
        <v>0</v>
      </c>
      <c r="UPE207" s="10">
        <f>varoventtiili_koestus_kuva.description</f>
        <v>0</v>
      </c>
      <c r="UPF207" s="10">
        <f>varoventtiili_koestus_kuva.description</f>
        <v>0</v>
      </c>
      <c r="UPG207" s="10">
        <f>varoventtiili_koestus_kuva.description</f>
        <v>0</v>
      </c>
      <c r="UPH207" s="10">
        <f>varoventtiili_koestus_kuva.description</f>
        <v>0</v>
      </c>
      <c r="UPI207" s="10">
        <f>varoventtiili_koestus_kuva.description</f>
        <v>0</v>
      </c>
      <c r="UPJ207" s="10">
        <f>varoventtiili_koestus_kuva.description</f>
        <v>0</v>
      </c>
      <c r="UPK207" s="10">
        <f>varoventtiili_koestus_kuva.description</f>
        <v>0</v>
      </c>
      <c r="UPL207" s="10">
        <f>varoventtiili_koestus_kuva.description</f>
        <v>0</v>
      </c>
      <c r="UPM207" s="10">
        <f>varoventtiili_koestus_kuva.description</f>
        <v>0</v>
      </c>
      <c r="UPN207" s="10">
        <f>varoventtiili_koestus_kuva.description</f>
        <v>0</v>
      </c>
      <c r="UPO207" s="10">
        <f>varoventtiili_koestus_kuva.description</f>
        <v>0</v>
      </c>
      <c r="UPP207" s="10">
        <f>varoventtiili_koestus_kuva.description</f>
        <v>0</v>
      </c>
      <c r="UPQ207" s="10">
        <f>varoventtiili_koestus_kuva.description</f>
        <v>0</v>
      </c>
      <c r="UPR207" s="10">
        <f>varoventtiili_koestus_kuva.description</f>
        <v>0</v>
      </c>
      <c r="UPS207" s="10">
        <f>varoventtiili_koestus_kuva.description</f>
        <v>0</v>
      </c>
      <c r="UPT207" s="10">
        <f>varoventtiili_koestus_kuva.description</f>
        <v>0</v>
      </c>
      <c r="UPU207" s="10">
        <f>varoventtiili_koestus_kuva.description</f>
        <v>0</v>
      </c>
      <c r="UPV207" s="10">
        <f>varoventtiili_koestus_kuva.description</f>
        <v>0</v>
      </c>
      <c r="UPW207" s="10">
        <f>varoventtiili_koestus_kuva.description</f>
        <v>0</v>
      </c>
      <c r="UPX207" s="10">
        <f>varoventtiili_koestus_kuva.description</f>
        <v>0</v>
      </c>
      <c r="UPY207" s="10">
        <f>varoventtiili_koestus_kuva.description</f>
        <v>0</v>
      </c>
      <c r="UPZ207" s="10">
        <f>varoventtiili_koestus_kuva.description</f>
        <v>0</v>
      </c>
      <c r="UQA207" s="10">
        <f>varoventtiili_koestus_kuva.description</f>
        <v>0</v>
      </c>
      <c r="UQB207" s="10">
        <f>varoventtiili_koestus_kuva.description</f>
        <v>0</v>
      </c>
      <c r="UQC207" s="10">
        <f>varoventtiili_koestus_kuva.description</f>
        <v>0</v>
      </c>
      <c r="UQD207" s="10">
        <f>varoventtiili_koestus_kuva.description</f>
        <v>0</v>
      </c>
      <c r="UQE207" s="10">
        <f>varoventtiili_koestus_kuva.description</f>
        <v>0</v>
      </c>
      <c r="UQF207" s="10">
        <f>varoventtiili_koestus_kuva.description</f>
        <v>0</v>
      </c>
      <c r="UQG207" s="10">
        <f>varoventtiili_koestus_kuva.description</f>
        <v>0</v>
      </c>
      <c r="UQH207" s="10">
        <f>varoventtiili_koestus_kuva.description</f>
        <v>0</v>
      </c>
      <c r="UQI207" s="10">
        <f>varoventtiili_koestus_kuva.description</f>
        <v>0</v>
      </c>
      <c r="UQJ207" s="10">
        <f>varoventtiili_koestus_kuva.description</f>
        <v>0</v>
      </c>
      <c r="UQK207" s="10">
        <f>varoventtiili_koestus_kuva.description</f>
        <v>0</v>
      </c>
      <c r="UQL207" s="10">
        <f>varoventtiili_koestus_kuva.description</f>
        <v>0</v>
      </c>
      <c r="UQM207" s="10">
        <f>varoventtiili_koestus_kuva.description</f>
        <v>0</v>
      </c>
      <c r="UQN207" s="10">
        <f>varoventtiili_koestus_kuva.description</f>
        <v>0</v>
      </c>
      <c r="UQO207" s="10">
        <f>varoventtiili_koestus_kuva.description</f>
        <v>0</v>
      </c>
      <c r="UQP207" s="10">
        <f>varoventtiili_koestus_kuva.description</f>
        <v>0</v>
      </c>
      <c r="UQQ207" s="10">
        <f>varoventtiili_koestus_kuva.description</f>
        <v>0</v>
      </c>
      <c r="UQR207" s="10">
        <f>varoventtiili_koestus_kuva.description</f>
        <v>0</v>
      </c>
      <c r="UQS207" s="10">
        <f>varoventtiili_koestus_kuva.description</f>
        <v>0</v>
      </c>
      <c r="UQT207" s="10">
        <f>varoventtiili_koestus_kuva.description</f>
        <v>0</v>
      </c>
      <c r="UQU207" s="10">
        <f>varoventtiili_koestus_kuva.description</f>
        <v>0</v>
      </c>
      <c r="UQV207" s="10">
        <f>varoventtiili_koestus_kuva.description</f>
        <v>0</v>
      </c>
      <c r="UQW207" s="10">
        <f>varoventtiili_koestus_kuva.description</f>
        <v>0</v>
      </c>
      <c r="UQX207" s="10">
        <f>varoventtiili_koestus_kuva.description</f>
        <v>0</v>
      </c>
      <c r="UQY207" s="10">
        <f>varoventtiili_koestus_kuva.description</f>
        <v>0</v>
      </c>
      <c r="UQZ207" s="10">
        <f>varoventtiili_koestus_kuva.description</f>
        <v>0</v>
      </c>
      <c r="URA207" s="10">
        <f>varoventtiili_koestus_kuva.description</f>
        <v>0</v>
      </c>
      <c r="URB207" s="10">
        <f>varoventtiili_koestus_kuva.description</f>
        <v>0</v>
      </c>
      <c r="URC207" s="10">
        <f>varoventtiili_koestus_kuva.description</f>
        <v>0</v>
      </c>
      <c r="URD207" s="10">
        <f>varoventtiili_koestus_kuva.description</f>
        <v>0</v>
      </c>
      <c r="URE207" s="10">
        <f>varoventtiili_koestus_kuva.description</f>
        <v>0</v>
      </c>
      <c r="URF207" s="10">
        <f>varoventtiili_koestus_kuva.description</f>
        <v>0</v>
      </c>
      <c r="URG207" s="10">
        <f>varoventtiili_koestus_kuva.description</f>
        <v>0</v>
      </c>
      <c r="URH207" s="10">
        <f>varoventtiili_koestus_kuva.description</f>
        <v>0</v>
      </c>
      <c r="URI207" s="10">
        <f>varoventtiili_koestus_kuva.description</f>
        <v>0</v>
      </c>
      <c r="URJ207" s="10">
        <f>varoventtiili_koestus_kuva.description</f>
        <v>0</v>
      </c>
      <c r="URK207" s="10">
        <f>varoventtiili_koestus_kuva.description</f>
        <v>0</v>
      </c>
      <c r="URL207" s="10">
        <f>varoventtiili_koestus_kuva.description</f>
        <v>0</v>
      </c>
      <c r="URM207" s="10">
        <f>varoventtiili_koestus_kuva.description</f>
        <v>0</v>
      </c>
      <c r="URN207" s="10">
        <f>varoventtiili_koestus_kuva.description</f>
        <v>0</v>
      </c>
      <c r="URO207" s="10">
        <f>varoventtiili_koestus_kuva.description</f>
        <v>0</v>
      </c>
      <c r="URP207" s="10">
        <f>varoventtiili_koestus_kuva.description</f>
        <v>0</v>
      </c>
      <c r="URQ207" s="10">
        <f>varoventtiili_koestus_kuva.description</f>
        <v>0</v>
      </c>
      <c r="URR207" s="10">
        <f>varoventtiili_koestus_kuva.description</f>
        <v>0</v>
      </c>
      <c r="URS207" s="10">
        <f>varoventtiili_koestus_kuva.description</f>
        <v>0</v>
      </c>
      <c r="URT207" s="10">
        <f>varoventtiili_koestus_kuva.description</f>
        <v>0</v>
      </c>
      <c r="URU207" s="10">
        <f>varoventtiili_koestus_kuva.description</f>
        <v>0</v>
      </c>
      <c r="URV207" s="10">
        <f>varoventtiili_koestus_kuva.description</f>
        <v>0</v>
      </c>
      <c r="URW207" s="10">
        <f>varoventtiili_koestus_kuva.description</f>
        <v>0</v>
      </c>
      <c r="URX207" s="10">
        <f>varoventtiili_koestus_kuva.description</f>
        <v>0</v>
      </c>
      <c r="URY207" s="10">
        <f>varoventtiili_koestus_kuva.description</f>
        <v>0</v>
      </c>
      <c r="URZ207" s="10">
        <f>varoventtiili_koestus_kuva.description</f>
        <v>0</v>
      </c>
      <c r="USA207" s="10">
        <f>varoventtiili_koestus_kuva.description</f>
        <v>0</v>
      </c>
      <c r="USB207" s="10">
        <f>varoventtiili_koestus_kuva.description</f>
        <v>0</v>
      </c>
      <c r="USC207" s="10">
        <f>varoventtiili_koestus_kuva.description</f>
        <v>0</v>
      </c>
      <c r="USD207" s="10">
        <f>varoventtiili_koestus_kuva.description</f>
        <v>0</v>
      </c>
      <c r="USE207" s="10">
        <f>varoventtiili_koestus_kuva.description</f>
        <v>0</v>
      </c>
      <c r="USF207" s="10">
        <f>varoventtiili_koestus_kuva.description</f>
        <v>0</v>
      </c>
      <c r="USG207" s="10">
        <f>varoventtiili_koestus_kuva.description</f>
        <v>0</v>
      </c>
      <c r="USH207" s="10">
        <f>varoventtiili_koestus_kuva.description</f>
        <v>0</v>
      </c>
      <c r="USI207" s="10">
        <f>varoventtiili_koestus_kuva.description</f>
        <v>0</v>
      </c>
      <c r="USJ207" s="10">
        <f>varoventtiili_koestus_kuva.description</f>
        <v>0</v>
      </c>
      <c r="USK207" s="10">
        <f>varoventtiili_koestus_kuva.description</f>
        <v>0</v>
      </c>
      <c r="USL207" s="10">
        <f>varoventtiili_koestus_kuva.description</f>
        <v>0</v>
      </c>
      <c r="USM207" s="10">
        <f>varoventtiili_koestus_kuva.description</f>
        <v>0</v>
      </c>
      <c r="USN207" s="10">
        <f>varoventtiili_koestus_kuva.description</f>
        <v>0</v>
      </c>
      <c r="USO207" s="10">
        <f>varoventtiili_koestus_kuva.description</f>
        <v>0</v>
      </c>
      <c r="USP207" s="10">
        <f>varoventtiili_koestus_kuva.description</f>
        <v>0</v>
      </c>
      <c r="USQ207" s="10">
        <f>varoventtiili_koestus_kuva.description</f>
        <v>0</v>
      </c>
      <c r="USR207" s="10">
        <f>varoventtiili_koestus_kuva.description</f>
        <v>0</v>
      </c>
      <c r="USS207" s="10">
        <f>varoventtiili_koestus_kuva.description</f>
        <v>0</v>
      </c>
      <c r="UST207" s="10">
        <f>varoventtiili_koestus_kuva.description</f>
        <v>0</v>
      </c>
      <c r="USU207" s="10">
        <f>varoventtiili_koestus_kuva.description</f>
        <v>0</v>
      </c>
      <c r="USV207" s="10">
        <f>varoventtiili_koestus_kuva.description</f>
        <v>0</v>
      </c>
      <c r="USW207" s="10">
        <f>varoventtiili_koestus_kuva.description</f>
        <v>0</v>
      </c>
      <c r="USX207" s="10">
        <f>varoventtiili_koestus_kuva.description</f>
        <v>0</v>
      </c>
      <c r="USY207" s="10">
        <f>varoventtiili_koestus_kuva.description</f>
        <v>0</v>
      </c>
      <c r="USZ207" s="10">
        <f>varoventtiili_koestus_kuva.description</f>
        <v>0</v>
      </c>
      <c r="UTA207" s="10">
        <f>varoventtiili_koestus_kuva.description</f>
        <v>0</v>
      </c>
      <c r="UTB207" s="10">
        <f>varoventtiili_koestus_kuva.description</f>
        <v>0</v>
      </c>
      <c r="UTC207" s="10">
        <f>varoventtiili_koestus_kuva.description</f>
        <v>0</v>
      </c>
      <c r="UTD207" s="10">
        <f>varoventtiili_koestus_kuva.description</f>
        <v>0</v>
      </c>
      <c r="UTE207" s="10">
        <f>varoventtiili_koestus_kuva.description</f>
        <v>0</v>
      </c>
      <c r="UTF207" s="10">
        <f>varoventtiili_koestus_kuva.description</f>
        <v>0</v>
      </c>
      <c r="UTG207" s="10">
        <f>varoventtiili_koestus_kuva.description</f>
        <v>0</v>
      </c>
      <c r="UTH207" s="10">
        <f>varoventtiili_koestus_kuva.description</f>
        <v>0</v>
      </c>
      <c r="UTI207" s="10">
        <f>varoventtiili_koestus_kuva.description</f>
        <v>0</v>
      </c>
      <c r="UTJ207" s="10">
        <f>varoventtiili_koestus_kuva.description</f>
        <v>0</v>
      </c>
      <c r="UTK207" s="10">
        <f>varoventtiili_koestus_kuva.description</f>
        <v>0</v>
      </c>
      <c r="UTL207" s="10">
        <f>varoventtiili_koestus_kuva.description</f>
        <v>0</v>
      </c>
      <c r="UTM207" s="10">
        <f>varoventtiili_koestus_kuva.description</f>
        <v>0</v>
      </c>
      <c r="UTN207" s="10">
        <f>varoventtiili_koestus_kuva.description</f>
        <v>0</v>
      </c>
      <c r="UTO207" s="10">
        <f>varoventtiili_koestus_kuva.description</f>
        <v>0</v>
      </c>
      <c r="UTP207" s="10">
        <f>varoventtiili_koestus_kuva.description</f>
        <v>0</v>
      </c>
      <c r="UTQ207" s="10">
        <f>varoventtiili_koestus_kuva.description</f>
        <v>0</v>
      </c>
      <c r="UTR207" s="10">
        <f>varoventtiili_koestus_kuva.description</f>
        <v>0</v>
      </c>
      <c r="UTS207" s="10">
        <f>varoventtiili_koestus_kuva.description</f>
        <v>0</v>
      </c>
      <c r="UTT207" s="10">
        <f>varoventtiili_koestus_kuva.description</f>
        <v>0</v>
      </c>
      <c r="UTU207" s="10">
        <f>varoventtiili_koestus_kuva.description</f>
        <v>0</v>
      </c>
      <c r="UTV207" s="10">
        <f>varoventtiili_koestus_kuva.description</f>
        <v>0</v>
      </c>
      <c r="UTW207" s="10">
        <f>varoventtiili_koestus_kuva.description</f>
        <v>0</v>
      </c>
      <c r="UTX207" s="10">
        <f>varoventtiili_koestus_kuva.description</f>
        <v>0</v>
      </c>
      <c r="UTY207" s="10">
        <f>varoventtiili_koestus_kuva.description</f>
        <v>0</v>
      </c>
      <c r="UTZ207" s="10">
        <f>varoventtiili_koestus_kuva.description</f>
        <v>0</v>
      </c>
      <c r="UUA207" s="10">
        <f>varoventtiili_koestus_kuva.description</f>
        <v>0</v>
      </c>
      <c r="UUB207" s="10">
        <f>varoventtiili_koestus_kuva.description</f>
        <v>0</v>
      </c>
      <c r="UUC207" s="10">
        <f>varoventtiili_koestus_kuva.description</f>
        <v>0</v>
      </c>
      <c r="UUD207" s="10">
        <f>varoventtiili_koestus_kuva.description</f>
        <v>0</v>
      </c>
      <c r="UUE207" s="10">
        <f>varoventtiili_koestus_kuva.description</f>
        <v>0</v>
      </c>
      <c r="UUF207" s="10">
        <f>varoventtiili_koestus_kuva.description</f>
        <v>0</v>
      </c>
      <c r="UUG207" s="10">
        <f>varoventtiili_koestus_kuva.description</f>
        <v>0</v>
      </c>
      <c r="UUH207" s="10">
        <f>varoventtiili_koestus_kuva.description</f>
        <v>0</v>
      </c>
      <c r="UUI207" s="10">
        <f>varoventtiili_koestus_kuva.description</f>
        <v>0</v>
      </c>
      <c r="UUJ207" s="10">
        <f>varoventtiili_koestus_kuva.description</f>
        <v>0</v>
      </c>
      <c r="UUK207" s="10">
        <f>varoventtiili_koestus_kuva.description</f>
        <v>0</v>
      </c>
      <c r="UUL207" s="10">
        <f>varoventtiili_koestus_kuva.description</f>
        <v>0</v>
      </c>
      <c r="UUM207" s="10">
        <f>varoventtiili_koestus_kuva.description</f>
        <v>0</v>
      </c>
      <c r="UUN207" s="10">
        <f>varoventtiili_koestus_kuva.description</f>
        <v>0</v>
      </c>
      <c r="UUO207" s="10">
        <f>varoventtiili_koestus_kuva.description</f>
        <v>0</v>
      </c>
      <c r="UUP207" s="10">
        <f>varoventtiili_koestus_kuva.description</f>
        <v>0</v>
      </c>
      <c r="UUQ207" s="10">
        <f>varoventtiili_koestus_kuva.description</f>
        <v>0</v>
      </c>
      <c r="UUR207" s="10">
        <f>varoventtiili_koestus_kuva.description</f>
        <v>0</v>
      </c>
      <c r="UUS207" s="10">
        <f>varoventtiili_koestus_kuva.description</f>
        <v>0</v>
      </c>
      <c r="UUT207" s="10">
        <f>varoventtiili_koestus_kuva.description</f>
        <v>0</v>
      </c>
      <c r="UUU207" s="10">
        <f>varoventtiili_koestus_kuva.description</f>
        <v>0</v>
      </c>
      <c r="UUV207" s="10">
        <f>varoventtiili_koestus_kuva.description</f>
        <v>0</v>
      </c>
      <c r="UUW207" s="10">
        <f>varoventtiili_koestus_kuva.description</f>
        <v>0</v>
      </c>
      <c r="UUX207" s="10">
        <f>varoventtiili_koestus_kuva.description</f>
        <v>0</v>
      </c>
      <c r="UUY207" s="10">
        <f>varoventtiili_koestus_kuva.description</f>
        <v>0</v>
      </c>
      <c r="UUZ207" s="10">
        <f>varoventtiili_koestus_kuva.description</f>
        <v>0</v>
      </c>
      <c r="UVA207" s="10">
        <f>varoventtiili_koestus_kuva.description</f>
        <v>0</v>
      </c>
      <c r="UVB207" s="10">
        <f>varoventtiili_koestus_kuva.description</f>
        <v>0</v>
      </c>
      <c r="UVC207" s="10">
        <f>varoventtiili_koestus_kuva.description</f>
        <v>0</v>
      </c>
      <c r="UVD207" s="10">
        <f>varoventtiili_koestus_kuva.description</f>
        <v>0</v>
      </c>
      <c r="UVE207" s="10">
        <f>varoventtiili_koestus_kuva.description</f>
        <v>0</v>
      </c>
      <c r="UVF207" s="10">
        <f>varoventtiili_koestus_kuva.description</f>
        <v>0</v>
      </c>
      <c r="UVG207" s="10">
        <f>varoventtiili_koestus_kuva.description</f>
        <v>0</v>
      </c>
      <c r="UVH207" s="10">
        <f>varoventtiili_koestus_kuva.description</f>
        <v>0</v>
      </c>
      <c r="UVI207" s="10">
        <f>varoventtiili_koestus_kuva.description</f>
        <v>0</v>
      </c>
      <c r="UVJ207" s="10">
        <f>varoventtiili_koestus_kuva.description</f>
        <v>0</v>
      </c>
      <c r="UVK207" s="10">
        <f>varoventtiili_koestus_kuva.description</f>
        <v>0</v>
      </c>
      <c r="UVL207" s="10">
        <f>varoventtiili_koestus_kuva.description</f>
        <v>0</v>
      </c>
      <c r="UVM207" s="10">
        <f>varoventtiili_koestus_kuva.description</f>
        <v>0</v>
      </c>
      <c r="UVN207" s="10">
        <f>varoventtiili_koestus_kuva.description</f>
        <v>0</v>
      </c>
      <c r="UVO207" s="10">
        <f>varoventtiili_koestus_kuva.description</f>
        <v>0</v>
      </c>
      <c r="UVP207" s="10">
        <f>varoventtiili_koestus_kuva.description</f>
        <v>0</v>
      </c>
      <c r="UVQ207" s="10">
        <f>varoventtiili_koestus_kuva.description</f>
        <v>0</v>
      </c>
      <c r="UVR207" s="10">
        <f>varoventtiili_koestus_kuva.description</f>
        <v>0</v>
      </c>
      <c r="UVS207" s="10">
        <f>varoventtiili_koestus_kuva.description</f>
        <v>0</v>
      </c>
      <c r="UVT207" s="10">
        <f>varoventtiili_koestus_kuva.description</f>
        <v>0</v>
      </c>
      <c r="UVU207" s="10">
        <f>varoventtiili_koestus_kuva.description</f>
        <v>0</v>
      </c>
      <c r="UVV207" s="10">
        <f>varoventtiili_koestus_kuva.description</f>
        <v>0</v>
      </c>
      <c r="UVW207" s="10">
        <f>varoventtiili_koestus_kuva.description</f>
        <v>0</v>
      </c>
      <c r="UVX207" s="10">
        <f>varoventtiili_koestus_kuva.description</f>
        <v>0</v>
      </c>
      <c r="UVY207" s="10">
        <f>varoventtiili_koestus_kuva.description</f>
        <v>0</v>
      </c>
      <c r="UVZ207" s="10">
        <f>varoventtiili_koestus_kuva.description</f>
        <v>0</v>
      </c>
      <c r="UWA207" s="10">
        <f>varoventtiili_koestus_kuva.description</f>
        <v>0</v>
      </c>
      <c r="UWB207" s="10">
        <f>varoventtiili_koestus_kuva.description</f>
        <v>0</v>
      </c>
      <c r="UWC207" s="10">
        <f>varoventtiili_koestus_kuva.description</f>
        <v>0</v>
      </c>
      <c r="UWD207" s="10">
        <f>varoventtiili_koestus_kuva.description</f>
        <v>0</v>
      </c>
      <c r="UWE207" s="10">
        <f>varoventtiili_koestus_kuva.description</f>
        <v>0</v>
      </c>
      <c r="UWF207" s="10">
        <f>varoventtiili_koestus_kuva.description</f>
        <v>0</v>
      </c>
      <c r="UWG207" s="10">
        <f>varoventtiili_koestus_kuva.description</f>
        <v>0</v>
      </c>
      <c r="UWH207" s="10">
        <f>varoventtiili_koestus_kuva.description</f>
        <v>0</v>
      </c>
      <c r="UWI207" s="10">
        <f>varoventtiili_koestus_kuva.description</f>
        <v>0</v>
      </c>
      <c r="UWJ207" s="10">
        <f>varoventtiili_koestus_kuva.description</f>
        <v>0</v>
      </c>
      <c r="UWK207" s="10">
        <f>varoventtiili_koestus_kuva.description</f>
        <v>0</v>
      </c>
      <c r="UWL207" s="10">
        <f>varoventtiili_koestus_kuva.description</f>
        <v>0</v>
      </c>
      <c r="UWM207" s="10">
        <f>varoventtiili_koestus_kuva.description</f>
        <v>0</v>
      </c>
      <c r="UWN207" s="10">
        <f>varoventtiili_koestus_kuva.description</f>
        <v>0</v>
      </c>
      <c r="UWO207" s="10">
        <f>varoventtiili_koestus_kuva.description</f>
        <v>0</v>
      </c>
      <c r="UWP207" s="10">
        <f>varoventtiili_koestus_kuva.description</f>
        <v>0</v>
      </c>
      <c r="UWQ207" s="10">
        <f>varoventtiili_koestus_kuva.description</f>
        <v>0</v>
      </c>
      <c r="UWR207" s="10">
        <f>varoventtiili_koestus_kuva.description</f>
        <v>0</v>
      </c>
      <c r="UWS207" s="10">
        <f>varoventtiili_koestus_kuva.description</f>
        <v>0</v>
      </c>
      <c r="UWT207" s="10">
        <f>varoventtiili_koestus_kuva.description</f>
        <v>0</v>
      </c>
      <c r="UWU207" s="10">
        <f>varoventtiili_koestus_kuva.description</f>
        <v>0</v>
      </c>
      <c r="UWV207" s="10">
        <f>varoventtiili_koestus_kuva.description</f>
        <v>0</v>
      </c>
      <c r="UWW207" s="10">
        <f>varoventtiili_koestus_kuva.description</f>
        <v>0</v>
      </c>
      <c r="UWX207" s="10">
        <f>varoventtiili_koestus_kuva.description</f>
        <v>0</v>
      </c>
      <c r="UWY207" s="10">
        <f>varoventtiili_koestus_kuva.description</f>
        <v>0</v>
      </c>
      <c r="UWZ207" s="10">
        <f>varoventtiili_koestus_kuva.description</f>
        <v>0</v>
      </c>
      <c r="UXA207" s="10">
        <f>varoventtiili_koestus_kuva.description</f>
        <v>0</v>
      </c>
      <c r="UXB207" s="10">
        <f>varoventtiili_koestus_kuva.description</f>
        <v>0</v>
      </c>
      <c r="UXC207" s="10">
        <f>varoventtiili_koestus_kuva.description</f>
        <v>0</v>
      </c>
      <c r="UXD207" s="10">
        <f>varoventtiili_koestus_kuva.description</f>
        <v>0</v>
      </c>
      <c r="UXE207" s="10">
        <f>varoventtiili_koestus_kuva.description</f>
        <v>0</v>
      </c>
      <c r="UXF207" s="10">
        <f>varoventtiili_koestus_kuva.description</f>
        <v>0</v>
      </c>
      <c r="UXG207" s="10">
        <f>varoventtiili_koestus_kuva.description</f>
        <v>0</v>
      </c>
      <c r="UXH207" s="10">
        <f>varoventtiili_koestus_kuva.description</f>
        <v>0</v>
      </c>
      <c r="UXI207" s="10">
        <f>varoventtiili_koestus_kuva.description</f>
        <v>0</v>
      </c>
      <c r="UXJ207" s="10">
        <f>varoventtiili_koestus_kuva.description</f>
        <v>0</v>
      </c>
      <c r="UXK207" s="10">
        <f>varoventtiili_koestus_kuva.description</f>
        <v>0</v>
      </c>
      <c r="UXL207" s="10">
        <f>varoventtiili_koestus_kuva.description</f>
        <v>0</v>
      </c>
      <c r="UXM207" s="10">
        <f>varoventtiili_koestus_kuva.description</f>
        <v>0</v>
      </c>
      <c r="UXN207" s="10">
        <f>varoventtiili_koestus_kuva.description</f>
        <v>0</v>
      </c>
      <c r="UXO207" s="10">
        <f>varoventtiili_koestus_kuva.description</f>
        <v>0</v>
      </c>
      <c r="UXP207" s="10">
        <f>varoventtiili_koestus_kuva.description</f>
        <v>0</v>
      </c>
      <c r="UXQ207" s="10">
        <f>varoventtiili_koestus_kuva.description</f>
        <v>0</v>
      </c>
      <c r="UXR207" s="10">
        <f>varoventtiili_koestus_kuva.description</f>
        <v>0</v>
      </c>
      <c r="UXS207" s="10">
        <f>varoventtiili_koestus_kuva.description</f>
        <v>0</v>
      </c>
      <c r="UXT207" s="10">
        <f>varoventtiili_koestus_kuva.description</f>
        <v>0</v>
      </c>
      <c r="UXU207" s="10">
        <f>varoventtiili_koestus_kuva.description</f>
        <v>0</v>
      </c>
      <c r="UXV207" s="10">
        <f>varoventtiili_koestus_kuva.description</f>
        <v>0</v>
      </c>
      <c r="UXW207" s="10">
        <f>varoventtiili_koestus_kuva.description</f>
        <v>0</v>
      </c>
      <c r="UXX207" s="10">
        <f>varoventtiili_koestus_kuva.description</f>
        <v>0</v>
      </c>
      <c r="UXY207" s="10">
        <f>varoventtiili_koestus_kuva.description</f>
        <v>0</v>
      </c>
      <c r="UXZ207" s="10">
        <f>varoventtiili_koestus_kuva.description</f>
        <v>0</v>
      </c>
      <c r="UYA207" s="10">
        <f>varoventtiili_koestus_kuva.description</f>
        <v>0</v>
      </c>
      <c r="UYB207" s="10">
        <f>varoventtiili_koestus_kuva.description</f>
        <v>0</v>
      </c>
      <c r="UYC207" s="10">
        <f>varoventtiili_koestus_kuva.description</f>
        <v>0</v>
      </c>
      <c r="UYD207" s="10">
        <f>varoventtiili_koestus_kuva.description</f>
        <v>0</v>
      </c>
      <c r="UYE207" s="10">
        <f>varoventtiili_koestus_kuva.description</f>
        <v>0</v>
      </c>
      <c r="UYF207" s="10">
        <f>varoventtiili_koestus_kuva.description</f>
        <v>0</v>
      </c>
      <c r="UYG207" s="10">
        <f>varoventtiili_koestus_kuva.description</f>
        <v>0</v>
      </c>
      <c r="UYH207" s="10">
        <f>varoventtiili_koestus_kuva.description</f>
        <v>0</v>
      </c>
      <c r="UYI207" s="10">
        <f>varoventtiili_koestus_kuva.description</f>
        <v>0</v>
      </c>
      <c r="UYJ207" s="10">
        <f>varoventtiili_koestus_kuva.description</f>
        <v>0</v>
      </c>
      <c r="UYK207" s="10">
        <f>varoventtiili_koestus_kuva.description</f>
        <v>0</v>
      </c>
      <c r="UYL207" s="10">
        <f>varoventtiili_koestus_kuva.description</f>
        <v>0</v>
      </c>
      <c r="UYM207" s="10">
        <f>varoventtiili_koestus_kuva.description</f>
        <v>0</v>
      </c>
      <c r="UYN207" s="10">
        <f>varoventtiili_koestus_kuva.description</f>
        <v>0</v>
      </c>
      <c r="UYO207" s="10">
        <f>varoventtiili_koestus_kuva.description</f>
        <v>0</v>
      </c>
      <c r="UYP207" s="10">
        <f>varoventtiili_koestus_kuva.description</f>
        <v>0</v>
      </c>
      <c r="UYQ207" s="10">
        <f>varoventtiili_koestus_kuva.description</f>
        <v>0</v>
      </c>
      <c r="UYR207" s="10">
        <f>varoventtiili_koestus_kuva.description</f>
        <v>0</v>
      </c>
      <c r="UYS207" s="10">
        <f>varoventtiili_koestus_kuva.description</f>
        <v>0</v>
      </c>
      <c r="UYT207" s="10">
        <f>varoventtiili_koestus_kuva.description</f>
        <v>0</v>
      </c>
      <c r="UYU207" s="10">
        <f>varoventtiili_koestus_kuva.description</f>
        <v>0</v>
      </c>
      <c r="UYV207" s="10">
        <f>varoventtiili_koestus_kuva.description</f>
        <v>0</v>
      </c>
      <c r="UYW207" s="10">
        <f>varoventtiili_koestus_kuva.description</f>
        <v>0</v>
      </c>
      <c r="UYX207" s="10">
        <f>varoventtiili_koestus_kuva.description</f>
        <v>0</v>
      </c>
      <c r="UYY207" s="10">
        <f>varoventtiili_koestus_kuva.description</f>
        <v>0</v>
      </c>
      <c r="UYZ207" s="10">
        <f>varoventtiili_koestus_kuva.description</f>
        <v>0</v>
      </c>
      <c r="UZA207" s="10">
        <f>varoventtiili_koestus_kuva.description</f>
        <v>0</v>
      </c>
      <c r="UZB207" s="10">
        <f>varoventtiili_koestus_kuva.description</f>
        <v>0</v>
      </c>
      <c r="UZC207" s="10">
        <f>varoventtiili_koestus_kuva.description</f>
        <v>0</v>
      </c>
      <c r="UZD207" s="10">
        <f>varoventtiili_koestus_kuva.description</f>
        <v>0</v>
      </c>
      <c r="UZE207" s="10">
        <f>varoventtiili_koestus_kuva.description</f>
        <v>0</v>
      </c>
      <c r="UZF207" s="10">
        <f>varoventtiili_koestus_kuva.description</f>
        <v>0</v>
      </c>
      <c r="UZG207" s="10">
        <f>varoventtiili_koestus_kuva.description</f>
        <v>0</v>
      </c>
      <c r="UZH207" s="10">
        <f>varoventtiili_koestus_kuva.description</f>
        <v>0</v>
      </c>
      <c r="UZI207" s="10">
        <f>varoventtiili_koestus_kuva.description</f>
        <v>0</v>
      </c>
      <c r="UZJ207" s="10">
        <f>varoventtiili_koestus_kuva.description</f>
        <v>0</v>
      </c>
      <c r="UZK207" s="10">
        <f>varoventtiili_koestus_kuva.description</f>
        <v>0</v>
      </c>
      <c r="UZL207" s="10">
        <f>varoventtiili_koestus_kuva.description</f>
        <v>0</v>
      </c>
      <c r="UZM207" s="10">
        <f>varoventtiili_koestus_kuva.description</f>
        <v>0</v>
      </c>
      <c r="UZN207" s="10">
        <f>varoventtiili_koestus_kuva.description</f>
        <v>0</v>
      </c>
      <c r="UZO207" s="10">
        <f>varoventtiili_koestus_kuva.description</f>
        <v>0</v>
      </c>
      <c r="UZP207" s="10">
        <f>varoventtiili_koestus_kuva.description</f>
        <v>0</v>
      </c>
      <c r="UZQ207" s="10">
        <f>varoventtiili_koestus_kuva.description</f>
        <v>0</v>
      </c>
      <c r="UZR207" s="10">
        <f>varoventtiili_koestus_kuva.description</f>
        <v>0</v>
      </c>
      <c r="UZS207" s="10">
        <f>varoventtiili_koestus_kuva.description</f>
        <v>0</v>
      </c>
      <c r="UZT207" s="10">
        <f>varoventtiili_koestus_kuva.description</f>
        <v>0</v>
      </c>
      <c r="UZU207" s="10">
        <f>varoventtiili_koestus_kuva.description</f>
        <v>0</v>
      </c>
      <c r="UZV207" s="10">
        <f>varoventtiili_koestus_kuva.description</f>
        <v>0</v>
      </c>
      <c r="UZW207" s="10">
        <f>varoventtiili_koestus_kuva.description</f>
        <v>0</v>
      </c>
      <c r="UZX207" s="10">
        <f>varoventtiili_koestus_kuva.description</f>
        <v>0</v>
      </c>
      <c r="UZY207" s="10">
        <f>varoventtiili_koestus_kuva.description</f>
        <v>0</v>
      </c>
      <c r="UZZ207" s="10">
        <f>varoventtiili_koestus_kuva.description</f>
        <v>0</v>
      </c>
      <c r="VAA207" s="10">
        <f>varoventtiili_koestus_kuva.description</f>
        <v>0</v>
      </c>
      <c r="VAB207" s="10">
        <f>varoventtiili_koestus_kuva.description</f>
        <v>0</v>
      </c>
      <c r="VAC207" s="10">
        <f>varoventtiili_koestus_kuva.description</f>
        <v>0</v>
      </c>
      <c r="VAD207" s="10">
        <f>varoventtiili_koestus_kuva.description</f>
        <v>0</v>
      </c>
      <c r="VAE207" s="10">
        <f>varoventtiili_koestus_kuva.description</f>
        <v>0</v>
      </c>
      <c r="VAF207" s="10">
        <f>varoventtiili_koestus_kuva.description</f>
        <v>0</v>
      </c>
      <c r="VAG207" s="10">
        <f>varoventtiili_koestus_kuva.description</f>
        <v>0</v>
      </c>
      <c r="VAH207" s="10">
        <f>varoventtiili_koestus_kuva.description</f>
        <v>0</v>
      </c>
      <c r="VAI207" s="10">
        <f>varoventtiili_koestus_kuva.description</f>
        <v>0</v>
      </c>
      <c r="VAJ207" s="10">
        <f>varoventtiili_koestus_kuva.description</f>
        <v>0</v>
      </c>
      <c r="VAK207" s="10">
        <f>varoventtiili_koestus_kuva.description</f>
        <v>0</v>
      </c>
      <c r="VAL207" s="10">
        <f>varoventtiili_koestus_kuva.description</f>
        <v>0</v>
      </c>
      <c r="VAM207" s="10">
        <f>varoventtiili_koestus_kuva.description</f>
        <v>0</v>
      </c>
      <c r="VAN207" s="10">
        <f>varoventtiili_koestus_kuva.description</f>
        <v>0</v>
      </c>
      <c r="VAO207" s="10">
        <f>varoventtiili_koestus_kuva.description</f>
        <v>0</v>
      </c>
      <c r="VAP207" s="10">
        <f>varoventtiili_koestus_kuva.description</f>
        <v>0</v>
      </c>
      <c r="VAQ207" s="10">
        <f>varoventtiili_koestus_kuva.description</f>
        <v>0</v>
      </c>
      <c r="VAR207" s="10">
        <f>varoventtiili_koestus_kuva.description</f>
        <v>0</v>
      </c>
      <c r="VAS207" s="10">
        <f>varoventtiili_koestus_kuva.description</f>
        <v>0</v>
      </c>
      <c r="VAT207" s="10">
        <f>varoventtiili_koestus_kuva.description</f>
        <v>0</v>
      </c>
      <c r="VAU207" s="10">
        <f>varoventtiili_koestus_kuva.description</f>
        <v>0</v>
      </c>
      <c r="VAV207" s="10">
        <f>varoventtiili_koestus_kuva.description</f>
        <v>0</v>
      </c>
      <c r="VAW207" s="10">
        <f>varoventtiili_koestus_kuva.description</f>
        <v>0</v>
      </c>
      <c r="VAX207" s="10">
        <f>varoventtiili_koestus_kuva.description</f>
        <v>0</v>
      </c>
      <c r="VAY207" s="10">
        <f>varoventtiili_koestus_kuva.description</f>
        <v>0</v>
      </c>
      <c r="VAZ207" s="10">
        <f>varoventtiili_koestus_kuva.description</f>
        <v>0</v>
      </c>
      <c r="VBA207" s="10">
        <f>varoventtiili_koestus_kuva.description</f>
        <v>0</v>
      </c>
      <c r="VBB207" s="10">
        <f>varoventtiili_koestus_kuva.description</f>
        <v>0</v>
      </c>
      <c r="VBC207" s="10">
        <f>varoventtiili_koestus_kuva.description</f>
        <v>0</v>
      </c>
      <c r="VBD207" s="10">
        <f>varoventtiili_koestus_kuva.description</f>
        <v>0</v>
      </c>
      <c r="VBE207" s="10">
        <f>varoventtiili_koestus_kuva.description</f>
        <v>0</v>
      </c>
      <c r="VBF207" s="10">
        <f>varoventtiili_koestus_kuva.description</f>
        <v>0</v>
      </c>
      <c r="VBG207" s="10">
        <f>varoventtiili_koestus_kuva.description</f>
        <v>0</v>
      </c>
      <c r="VBH207" s="10">
        <f>varoventtiili_koestus_kuva.description</f>
        <v>0</v>
      </c>
      <c r="VBI207" s="10">
        <f>varoventtiili_koestus_kuva.description</f>
        <v>0</v>
      </c>
      <c r="VBJ207" s="10">
        <f>varoventtiili_koestus_kuva.description</f>
        <v>0</v>
      </c>
      <c r="VBK207" s="10">
        <f>varoventtiili_koestus_kuva.description</f>
        <v>0</v>
      </c>
      <c r="VBL207" s="10">
        <f>varoventtiili_koestus_kuva.description</f>
        <v>0</v>
      </c>
      <c r="VBM207" s="10">
        <f>varoventtiili_koestus_kuva.description</f>
        <v>0</v>
      </c>
      <c r="VBN207" s="10">
        <f>varoventtiili_koestus_kuva.description</f>
        <v>0</v>
      </c>
      <c r="VBO207" s="10">
        <f>varoventtiili_koestus_kuva.description</f>
        <v>0</v>
      </c>
      <c r="VBP207" s="10">
        <f>varoventtiili_koestus_kuva.description</f>
        <v>0</v>
      </c>
      <c r="VBQ207" s="10">
        <f>varoventtiili_koestus_kuva.description</f>
        <v>0</v>
      </c>
      <c r="VBR207" s="10">
        <f>varoventtiili_koestus_kuva.description</f>
        <v>0</v>
      </c>
      <c r="VBS207" s="10">
        <f>varoventtiili_koestus_kuva.description</f>
        <v>0</v>
      </c>
      <c r="VBT207" s="10">
        <f>varoventtiili_koestus_kuva.description</f>
        <v>0</v>
      </c>
      <c r="VBU207" s="10">
        <f>varoventtiili_koestus_kuva.description</f>
        <v>0</v>
      </c>
      <c r="VBV207" s="10">
        <f>varoventtiili_koestus_kuva.description</f>
        <v>0</v>
      </c>
      <c r="VBW207" s="10">
        <f>varoventtiili_koestus_kuva.description</f>
        <v>0</v>
      </c>
      <c r="VBX207" s="10">
        <f>varoventtiili_koestus_kuva.description</f>
        <v>0</v>
      </c>
      <c r="VBY207" s="10">
        <f>varoventtiili_koestus_kuva.description</f>
        <v>0</v>
      </c>
      <c r="VBZ207" s="10">
        <f>varoventtiili_koestus_kuva.description</f>
        <v>0</v>
      </c>
      <c r="VCA207" s="10">
        <f>varoventtiili_koestus_kuva.description</f>
        <v>0</v>
      </c>
      <c r="VCB207" s="10">
        <f>varoventtiili_koestus_kuva.description</f>
        <v>0</v>
      </c>
      <c r="VCC207" s="10">
        <f>varoventtiili_koestus_kuva.description</f>
        <v>0</v>
      </c>
      <c r="VCD207" s="10">
        <f>varoventtiili_koestus_kuva.description</f>
        <v>0</v>
      </c>
      <c r="VCE207" s="10">
        <f>varoventtiili_koestus_kuva.description</f>
        <v>0</v>
      </c>
      <c r="VCF207" s="10">
        <f>varoventtiili_koestus_kuva.description</f>
        <v>0</v>
      </c>
      <c r="VCG207" s="10">
        <f>varoventtiili_koestus_kuva.description</f>
        <v>0</v>
      </c>
      <c r="VCH207" s="10">
        <f>varoventtiili_koestus_kuva.description</f>
        <v>0</v>
      </c>
      <c r="VCI207" s="10">
        <f>varoventtiili_koestus_kuva.description</f>
        <v>0</v>
      </c>
      <c r="VCJ207" s="10">
        <f>varoventtiili_koestus_kuva.description</f>
        <v>0</v>
      </c>
      <c r="VCK207" s="10">
        <f>varoventtiili_koestus_kuva.description</f>
        <v>0</v>
      </c>
      <c r="VCL207" s="10">
        <f>varoventtiili_koestus_kuva.description</f>
        <v>0</v>
      </c>
      <c r="VCM207" s="10">
        <f>varoventtiili_koestus_kuva.description</f>
        <v>0</v>
      </c>
      <c r="VCN207" s="10">
        <f>varoventtiili_koestus_kuva.description</f>
        <v>0</v>
      </c>
      <c r="VCO207" s="10">
        <f>varoventtiili_koestus_kuva.description</f>
        <v>0</v>
      </c>
      <c r="VCP207" s="10">
        <f>varoventtiili_koestus_kuva.description</f>
        <v>0</v>
      </c>
      <c r="VCQ207" s="10">
        <f>varoventtiili_koestus_kuva.description</f>
        <v>0</v>
      </c>
      <c r="VCR207" s="10">
        <f>varoventtiili_koestus_kuva.description</f>
        <v>0</v>
      </c>
      <c r="VCS207" s="10">
        <f>varoventtiili_koestus_kuva.description</f>
        <v>0</v>
      </c>
      <c r="VCT207" s="10">
        <f>varoventtiili_koestus_kuva.description</f>
        <v>0</v>
      </c>
      <c r="VCU207" s="10">
        <f>varoventtiili_koestus_kuva.description</f>
        <v>0</v>
      </c>
      <c r="VCV207" s="10">
        <f>varoventtiili_koestus_kuva.description</f>
        <v>0</v>
      </c>
      <c r="VCW207" s="10">
        <f>varoventtiili_koestus_kuva.description</f>
        <v>0</v>
      </c>
      <c r="VCX207" s="10">
        <f>varoventtiili_koestus_kuva.description</f>
        <v>0</v>
      </c>
      <c r="VCY207" s="10">
        <f>varoventtiili_koestus_kuva.description</f>
        <v>0</v>
      </c>
      <c r="VCZ207" s="10">
        <f>varoventtiili_koestus_kuva.description</f>
        <v>0</v>
      </c>
      <c r="VDA207" s="10">
        <f>varoventtiili_koestus_kuva.description</f>
        <v>0</v>
      </c>
      <c r="VDB207" s="10">
        <f>varoventtiili_koestus_kuva.description</f>
        <v>0</v>
      </c>
      <c r="VDC207" s="10">
        <f>varoventtiili_koestus_kuva.description</f>
        <v>0</v>
      </c>
      <c r="VDD207" s="10">
        <f>varoventtiili_koestus_kuva.description</f>
        <v>0</v>
      </c>
      <c r="VDE207" s="10">
        <f>varoventtiili_koestus_kuva.description</f>
        <v>0</v>
      </c>
      <c r="VDF207" s="10">
        <f>varoventtiili_koestus_kuva.description</f>
        <v>0</v>
      </c>
      <c r="VDG207" s="10">
        <f>varoventtiili_koestus_kuva.description</f>
        <v>0</v>
      </c>
      <c r="VDH207" s="10">
        <f>varoventtiili_koestus_kuva.description</f>
        <v>0</v>
      </c>
      <c r="VDI207" s="10">
        <f>varoventtiili_koestus_kuva.description</f>
        <v>0</v>
      </c>
      <c r="VDJ207" s="10">
        <f>varoventtiili_koestus_kuva.description</f>
        <v>0</v>
      </c>
      <c r="VDK207" s="10">
        <f>varoventtiili_koestus_kuva.description</f>
        <v>0</v>
      </c>
      <c r="VDL207" s="10">
        <f>varoventtiili_koestus_kuva.description</f>
        <v>0</v>
      </c>
      <c r="VDM207" s="10">
        <f>varoventtiili_koestus_kuva.description</f>
        <v>0</v>
      </c>
      <c r="VDN207" s="10">
        <f>varoventtiili_koestus_kuva.description</f>
        <v>0</v>
      </c>
      <c r="VDO207" s="10">
        <f>varoventtiili_koestus_kuva.description</f>
        <v>0</v>
      </c>
      <c r="VDP207" s="10">
        <f>varoventtiili_koestus_kuva.description</f>
        <v>0</v>
      </c>
      <c r="VDQ207" s="10">
        <f>varoventtiili_koestus_kuva.description</f>
        <v>0</v>
      </c>
      <c r="VDR207" s="10">
        <f>varoventtiili_koestus_kuva.description</f>
        <v>0</v>
      </c>
      <c r="VDS207" s="10">
        <f>varoventtiili_koestus_kuva.description</f>
        <v>0</v>
      </c>
      <c r="VDT207" s="10">
        <f>varoventtiili_koestus_kuva.description</f>
        <v>0</v>
      </c>
      <c r="VDU207" s="10">
        <f>varoventtiili_koestus_kuva.description</f>
        <v>0</v>
      </c>
      <c r="VDV207" s="10">
        <f>varoventtiili_koestus_kuva.description</f>
        <v>0</v>
      </c>
      <c r="VDW207" s="10">
        <f>varoventtiili_koestus_kuva.description</f>
        <v>0</v>
      </c>
      <c r="VDX207" s="10">
        <f>varoventtiili_koestus_kuva.description</f>
        <v>0</v>
      </c>
      <c r="VDY207" s="10">
        <f>varoventtiili_koestus_kuva.description</f>
        <v>0</v>
      </c>
      <c r="VDZ207" s="10">
        <f>varoventtiili_koestus_kuva.description</f>
        <v>0</v>
      </c>
      <c r="VEA207" s="10">
        <f>varoventtiili_koestus_kuva.description</f>
        <v>0</v>
      </c>
      <c r="VEB207" s="10">
        <f>varoventtiili_koestus_kuva.description</f>
        <v>0</v>
      </c>
      <c r="VEC207" s="10">
        <f>varoventtiili_koestus_kuva.description</f>
        <v>0</v>
      </c>
      <c r="VED207" s="10">
        <f>varoventtiili_koestus_kuva.description</f>
        <v>0</v>
      </c>
      <c r="VEE207" s="10">
        <f>varoventtiili_koestus_kuva.description</f>
        <v>0</v>
      </c>
      <c r="VEF207" s="10">
        <f>varoventtiili_koestus_kuva.description</f>
        <v>0</v>
      </c>
      <c r="VEG207" s="10">
        <f>varoventtiili_koestus_kuva.description</f>
        <v>0</v>
      </c>
      <c r="VEH207" s="10">
        <f>varoventtiili_koestus_kuva.description</f>
        <v>0</v>
      </c>
      <c r="VEI207" s="10">
        <f>varoventtiili_koestus_kuva.description</f>
        <v>0</v>
      </c>
      <c r="VEJ207" s="10">
        <f>varoventtiili_koestus_kuva.description</f>
        <v>0</v>
      </c>
      <c r="VEK207" s="10">
        <f>varoventtiili_koestus_kuva.description</f>
        <v>0</v>
      </c>
      <c r="VEL207" s="10">
        <f>varoventtiili_koestus_kuva.description</f>
        <v>0</v>
      </c>
      <c r="VEM207" s="10">
        <f>varoventtiili_koestus_kuva.description</f>
        <v>0</v>
      </c>
      <c r="VEN207" s="10">
        <f>varoventtiili_koestus_kuva.description</f>
        <v>0</v>
      </c>
      <c r="VEO207" s="10">
        <f>varoventtiili_koestus_kuva.description</f>
        <v>0</v>
      </c>
      <c r="VEP207" s="10">
        <f>varoventtiili_koestus_kuva.description</f>
        <v>0</v>
      </c>
      <c r="VEQ207" s="10">
        <f>varoventtiili_koestus_kuva.description</f>
        <v>0</v>
      </c>
      <c r="VER207" s="10">
        <f>varoventtiili_koestus_kuva.description</f>
        <v>0</v>
      </c>
      <c r="VES207" s="10">
        <f>varoventtiili_koestus_kuva.description</f>
        <v>0</v>
      </c>
      <c r="VET207" s="10">
        <f>varoventtiili_koestus_kuva.description</f>
        <v>0</v>
      </c>
      <c r="VEU207" s="10">
        <f>varoventtiili_koestus_kuva.description</f>
        <v>0</v>
      </c>
      <c r="VEV207" s="10">
        <f>varoventtiili_koestus_kuva.description</f>
        <v>0</v>
      </c>
      <c r="VEW207" s="10">
        <f>varoventtiili_koestus_kuva.description</f>
        <v>0</v>
      </c>
      <c r="VEX207" s="10">
        <f>varoventtiili_koestus_kuva.description</f>
        <v>0</v>
      </c>
      <c r="VEY207" s="10">
        <f>varoventtiili_koestus_kuva.description</f>
        <v>0</v>
      </c>
      <c r="VEZ207" s="10">
        <f>varoventtiili_koestus_kuva.description</f>
        <v>0</v>
      </c>
      <c r="VFA207" s="10">
        <f>varoventtiili_koestus_kuva.description</f>
        <v>0</v>
      </c>
      <c r="VFB207" s="10">
        <f>varoventtiili_koestus_kuva.description</f>
        <v>0</v>
      </c>
      <c r="VFC207" s="10">
        <f>varoventtiili_koestus_kuva.description</f>
        <v>0</v>
      </c>
      <c r="VFD207" s="10">
        <f>varoventtiili_koestus_kuva.description</f>
        <v>0</v>
      </c>
      <c r="VFE207" s="10">
        <f>varoventtiili_koestus_kuva.description</f>
        <v>0</v>
      </c>
      <c r="VFF207" s="10">
        <f>varoventtiili_koestus_kuva.description</f>
        <v>0</v>
      </c>
      <c r="VFG207" s="10">
        <f>varoventtiili_koestus_kuva.description</f>
        <v>0</v>
      </c>
      <c r="VFH207" s="10">
        <f>varoventtiili_koestus_kuva.description</f>
        <v>0</v>
      </c>
      <c r="VFI207" s="10">
        <f>varoventtiili_koestus_kuva.description</f>
        <v>0</v>
      </c>
      <c r="VFJ207" s="10">
        <f>varoventtiili_koestus_kuva.description</f>
        <v>0</v>
      </c>
      <c r="VFK207" s="10">
        <f>varoventtiili_koestus_kuva.description</f>
        <v>0</v>
      </c>
      <c r="VFL207" s="10">
        <f>varoventtiili_koestus_kuva.description</f>
        <v>0</v>
      </c>
      <c r="VFM207" s="10">
        <f>varoventtiili_koestus_kuva.description</f>
        <v>0</v>
      </c>
      <c r="VFN207" s="10">
        <f>varoventtiili_koestus_kuva.description</f>
        <v>0</v>
      </c>
      <c r="VFO207" s="10">
        <f>varoventtiili_koestus_kuva.description</f>
        <v>0</v>
      </c>
      <c r="VFP207" s="10">
        <f>varoventtiili_koestus_kuva.description</f>
        <v>0</v>
      </c>
      <c r="VFQ207" s="10">
        <f>varoventtiili_koestus_kuva.description</f>
        <v>0</v>
      </c>
      <c r="VFR207" s="10">
        <f>varoventtiili_koestus_kuva.description</f>
        <v>0</v>
      </c>
      <c r="VFS207" s="10">
        <f>varoventtiili_koestus_kuva.description</f>
        <v>0</v>
      </c>
      <c r="VFT207" s="10">
        <f>varoventtiili_koestus_kuva.description</f>
        <v>0</v>
      </c>
      <c r="VFU207" s="10">
        <f>varoventtiili_koestus_kuva.description</f>
        <v>0</v>
      </c>
      <c r="VFV207" s="10">
        <f>varoventtiili_koestus_kuva.description</f>
        <v>0</v>
      </c>
      <c r="VFW207" s="10">
        <f>varoventtiili_koestus_kuva.description</f>
        <v>0</v>
      </c>
      <c r="VFX207" s="10">
        <f>varoventtiili_koestus_kuva.description</f>
        <v>0</v>
      </c>
      <c r="VFY207" s="10">
        <f>varoventtiili_koestus_kuva.description</f>
        <v>0</v>
      </c>
      <c r="VFZ207" s="10">
        <f>varoventtiili_koestus_kuva.description</f>
        <v>0</v>
      </c>
      <c r="VGA207" s="10">
        <f>varoventtiili_koestus_kuva.description</f>
        <v>0</v>
      </c>
      <c r="VGB207" s="10">
        <f>varoventtiili_koestus_kuva.description</f>
        <v>0</v>
      </c>
      <c r="VGC207" s="10">
        <f>varoventtiili_koestus_kuva.description</f>
        <v>0</v>
      </c>
      <c r="VGD207" s="10">
        <f>varoventtiili_koestus_kuva.description</f>
        <v>0</v>
      </c>
      <c r="VGE207" s="10">
        <f>varoventtiili_koestus_kuva.description</f>
        <v>0</v>
      </c>
      <c r="VGF207" s="10">
        <f>varoventtiili_koestus_kuva.description</f>
        <v>0</v>
      </c>
      <c r="VGG207" s="10">
        <f>varoventtiili_koestus_kuva.description</f>
        <v>0</v>
      </c>
      <c r="VGH207" s="10">
        <f>varoventtiili_koestus_kuva.description</f>
        <v>0</v>
      </c>
      <c r="VGI207" s="10">
        <f>varoventtiili_koestus_kuva.description</f>
        <v>0</v>
      </c>
      <c r="VGJ207" s="10">
        <f>varoventtiili_koestus_kuva.description</f>
        <v>0</v>
      </c>
      <c r="VGK207" s="10">
        <f>varoventtiili_koestus_kuva.description</f>
        <v>0</v>
      </c>
      <c r="VGL207" s="10">
        <f>varoventtiili_koestus_kuva.description</f>
        <v>0</v>
      </c>
      <c r="VGM207" s="10">
        <f>varoventtiili_koestus_kuva.description</f>
        <v>0</v>
      </c>
      <c r="VGN207" s="10">
        <f>varoventtiili_koestus_kuva.description</f>
        <v>0</v>
      </c>
      <c r="VGO207" s="10">
        <f>varoventtiili_koestus_kuva.description</f>
        <v>0</v>
      </c>
      <c r="VGP207" s="10">
        <f>varoventtiili_koestus_kuva.description</f>
        <v>0</v>
      </c>
      <c r="VGQ207" s="10">
        <f>varoventtiili_koestus_kuva.description</f>
        <v>0</v>
      </c>
      <c r="VGR207" s="10">
        <f>varoventtiili_koestus_kuva.description</f>
        <v>0</v>
      </c>
      <c r="VGS207" s="10">
        <f>varoventtiili_koestus_kuva.description</f>
        <v>0</v>
      </c>
      <c r="VGT207" s="10">
        <f>varoventtiili_koestus_kuva.description</f>
        <v>0</v>
      </c>
      <c r="VGU207" s="10">
        <f>varoventtiili_koestus_kuva.description</f>
        <v>0</v>
      </c>
      <c r="VGV207" s="10">
        <f>varoventtiili_koestus_kuva.description</f>
        <v>0</v>
      </c>
      <c r="VGW207" s="10">
        <f>varoventtiili_koestus_kuva.description</f>
        <v>0</v>
      </c>
      <c r="VGX207" s="10">
        <f>varoventtiili_koestus_kuva.description</f>
        <v>0</v>
      </c>
      <c r="VGY207" s="10">
        <f>varoventtiili_koestus_kuva.description</f>
        <v>0</v>
      </c>
      <c r="VGZ207" s="10">
        <f>varoventtiili_koestus_kuva.description</f>
        <v>0</v>
      </c>
      <c r="VHA207" s="10">
        <f>varoventtiili_koestus_kuva.description</f>
        <v>0</v>
      </c>
      <c r="VHB207" s="10">
        <f>varoventtiili_koestus_kuva.description</f>
        <v>0</v>
      </c>
      <c r="VHC207" s="10">
        <f>varoventtiili_koestus_kuva.description</f>
        <v>0</v>
      </c>
      <c r="VHD207" s="10">
        <f>varoventtiili_koestus_kuva.description</f>
        <v>0</v>
      </c>
      <c r="VHE207" s="10">
        <f>varoventtiili_koestus_kuva.description</f>
        <v>0</v>
      </c>
      <c r="VHF207" s="10">
        <f>varoventtiili_koestus_kuva.description</f>
        <v>0</v>
      </c>
      <c r="VHG207" s="10">
        <f>varoventtiili_koestus_kuva.description</f>
        <v>0</v>
      </c>
      <c r="VHH207" s="10">
        <f>varoventtiili_koestus_kuva.description</f>
        <v>0</v>
      </c>
      <c r="VHI207" s="10">
        <f>varoventtiili_koestus_kuva.description</f>
        <v>0</v>
      </c>
      <c r="VHJ207" s="10">
        <f>varoventtiili_koestus_kuva.description</f>
        <v>0</v>
      </c>
      <c r="VHK207" s="10">
        <f>varoventtiili_koestus_kuva.description</f>
        <v>0</v>
      </c>
      <c r="VHL207" s="10">
        <f>varoventtiili_koestus_kuva.description</f>
        <v>0</v>
      </c>
      <c r="VHM207" s="10">
        <f>varoventtiili_koestus_kuva.description</f>
        <v>0</v>
      </c>
      <c r="VHN207" s="10">
        <f>varoventtiili_koestus_kuva.description</f>
        <v>0</v>
      </c>
      <c r="VHO207" s="10">
        <f>varoventtiili_koestus_kuva.description</f>
        <v>0</v>
      </c>
      <c r="VHP207" s="10">
        <f>varoventtiili_koestus_kuva.description</f>
        <v>0</v>
      </c>
      <c r="VHQ207" s="10">
        <f>varoventtiili_koestus_kuva.description</f>
        <v>0</v>
      </c>
      <c r="VHR207" s="10">
        <f>varoventtiili_koestus_kuva.description</f>
        <v>0</v>
      </c>
      <c r="VHS207" s="10">
        <f>varoventtiili_koestus_kuva.description</f>
        <v>0</v>
      </c>
      <c r="VHT207" s="10">
        <f>varoventtiili_koestus_kuva.description</f>
        <v>0</v>
      </c>
      <c r="VHU207" s="10">
        <f>varoventtiili_koestus_kuva.description</f>
        <v>0</v>
      </c>
      <c r="VHV207" s="10">
        <f>varoventtiili_koestus_kuva.description</f>
        <v>0</v>
      </c>
      <c r="VHW207" s="10">
        <f>varoventtiili_koestus_kuva.description</f>
        <v>0</v>
      </c>
      <c r="VHX207" s="10">
        <f>varoventtiili_koestus_kuva.description</f>
        <v>0</v>
      </c>
      <c r="VHY207" s="10">
        <f>varoventtiili_koestus_kuva.description</f>
        <v>0</v>
      </c>
      <c r="VHZ207" s="10">
        <f>varoventtiili_koestus_kuva.description</f>
        <v>0</v>
      </c>
      <c r="VIA207" s="10">
        <f>varoventtiili_koestus_kuva.description</f>
        <v>0</v>
      </c>
      <c r="VIB207" s="10">
        <f>varoventtiili_koestus_kuva.description</f>
        <v>0</v>
      </c>
      <c r="VIC207" s="10">
        <f>varoventtiili_koestus_kuva.description</f>
        <v>0</v>
      </c>
      <c r="VID207" s="10">
        <f>varoventtiili_koestus_kuva.description</f>
        <v>0</v>
      </c>
      <c r="VIE207" s="10">
        <f>varoventtiili_koestus_kuva.description</f>
        <v>0</v>
      </c>
      <c r="VIF207" s="10">
        <f>varoventtiili_koestus_kuva.description</f>
        <v>0</v>
      </c>
      <c r="VIG207" s="10">
        <f>varoventtiili_koestus_kuva.description</f>
        <v>0</v>
      </c>
      <c r="VIH207" s="10">
        <f>varoventtiili_koestus_kuva.description</f>
        <v>0</v>
      </c>
      <c r="VII207" s="10">
        <f>varoventtiili_koestus_kuva.description</f>
        <v>0</v>
      </c>
      <c r="VIJ207" s="10">
        <f>varoventtiili_koestus_kuva.description</f>
        <v>0</v>
      </c>
      <c r="VIK207" s="10">
        <f>varoventtiili_koestus_kuva.description</f>
        <v>0</v>
      </c>
      <c r="VIL207" s="10">
        <f>varoventtiili_koestus_kuva.description</f>
        <v>0</v>
      </c>
      <c r="VIM207" s="10">
        <f>varoventtiili_koestus_kuva.description</f>
        <v>0</v>
      </c>
      <c r="VIN207" s="10">
        <f>varoventtiili_koestus_kuva.description</f>
        <v>0</v>
      </c>
      <c r="VIO207" s="10">
        <f>varoventtiili_koestus_kuva.description</f>
        <v>0</v>
      </c>
      <c r="VIP207" s="10">
        <f>varoventtiili_koestus_kuva.description</f>
        <v>0</v>
      </c>
      <c r="VIQ207" s="10">
        <f>varoventtiili_koestus_kuva.description</f>
        <v>0</v>
      </c>
      <c r="VIR207" s="10">
        <f>varoventtiili_koestus_kuva.description</f>
        <v>0</v>
      </c>
      <c r="VIS207" s="10">
        <f>varoventtiili_koestus_kuva.description</f>
        <v>0</v>
      </c>
      <c r="VIT207" s="10">
        <f>varoventtiili_koestus_kuva.description</f>
        <v>0</v>
      </c>
      <c r="VIU207" s="10">
        <f>varoventtiili_koestus_kuva.description</f>
        <v>0</v>
      </c>
      <c r="VIV207" s="10">
        <f>varoventtiili_koestus_kuva.description</f>
        <v>0</v>
      </c>
      <c r="VIW207" s="10">
        <f>varoventtiili_koestus_kuva.description</f>
        <v>0</v>
      </c>
      <c r="VIX207" s="10">
        <f>varoventtiili_koestus_kuva.description</f>
        <v>0</v>
      </c>
      <c r="VIY207" s="10">
        <f>varoventtiili_koestus_kuva.description</f>
        <v>0</v>
      </c>
      <c r="VIZ207" s="10">
        <f>varoventtiili_koestus_kuva.description</f>
        <v>0</v>
      </c>
      <c r="VJA207" s="10">
        <f>varoventtiili_koestus_kuva.description</f>
        <v>0</v>
      </c>
      <c r="VJB207" s="10">
        <f>varoventtiili_koestus_kuva.description</f>
        <v>0</v>
      </c>
      <c r="VJC207" s="10">
        <f>varoventtiili_koestus_kuva.description</f>
        <v>0</v>
      </c>
      <c r="VJD207" s="10">
        <f>varoventtiili_koestus_kuva.description</f>
        <v>0</v>
      </c>
      <c r="VJE207" s="10">
        <f>varoventtiili_koestus_kuva.description</f>
        <v>0</v>
      </c>
      <c r="VJF207" s="10">
        <f>varoventtiili_koestus_kuva.description</f>
        <v>0</v>
      </c>
      <c r="VJG207" s="10">
        <f>varoventtiili_koestus_kuva.description</f>
        <v>0</v>
      </c>
      <c r="VJH207" s="10">
        <f>varoventtiili_koestus_kuva.description</f>
        <v>0</v>
      </c>
      <c r="VJI207" s="10">
        <f>varoventtiili_koestus_kuva.description</f>
        <v>0</v>
      </c>
      <c r="VJJ207" s="10">
        <f>varoventtiili_koestus_kuva.description</f>
        <v>0</v>
      </c>
      <c r="VJK207" s="10">
        <f>varoventtiili_koestus_kuva.description</f>
        <v>0</v>
      </c>
      <c r="VJL207" s="10">
        <f>varoventtiili_koestus_kuva.description</f>
        <v>0</v>
      </c>
      <c r="VJM207" s="10">
        <f>varoventtiili_koestus_kuva.description</f>
        <v>0</v>
      </c>
      <c r="VJN207" s="10">
        <f>varoventtiili_koestus_kuva.description</f>
        <v>0</v>
      </c>
      <c r="VJO207" s="10">
        <f>varoventtiili_koestus_kuva.description</f>
        <v>0</v>
      </c>
      <c r="VJP207" s="10">
        <f>varoventtiili_koestus_kuva.description</f>
        <v>0</v>
      </c>
      <c r="VJQ207" s="10">
        <f>varoventtiili_koestus_kuva.description</f>
        <v>0</v>
      </c>
      <c r="VJR207" s="10">
        <f>varoventtiili_koestus_kuva.description</f>
        <v>0</v>
      </c>
      <c r="VJS207" s="10">
        <f>varoventtiili_koestus_kuva.description</f>
        <v>0</v>
      </c>
      <c r="VJT207" s="10">
        <f>varoventtiili_koestus_kuva.description</f>
        <v>0</v>
      </c>
      <c r="VJU207" s="10">
        <f>varoventtiili_koestus_kuva.description</f>
        <v>0</v>
      </c>
      <c r="VJV207" s="10">
        <f>varoventtiili_koestus_kuva.description</f>
        <v>0</v>
      </c>
      <c r="VJW207" s="10">
        <f>varoventtiili_koestus_kuva.description</f>
        <v>0</v>
      </c>
      <c r="VJX207" s="10">
        <f>varoventtiili_koestus_kuva.description</f>
        <v>0</v>
      </c>
      <c r="VJY207" s="10">
        <f>varoventtiili_koestus_kuva.description</f>
        <v>0</v>
      </c>
      <c r="VJZ207" s="10">
        <f>varoventtiili_koestus_kuva.description</f>
        <v>0</v>
      </c>
      <c r="VKA207" s="10">
        <f>varoventtiili_koestus_kuva.description</f>
        <v>0</v>
      </c>
      <c r="VKB207" s="10">
        <f>varoventtiili_koestus_kuva.description</f>
        <v>0</v>
      </c>
      <c r="VKC207" s="10">
        <f>varoventtiili_koestus_kuva.description</f>
        <v>0</v>
      </c>
      <c r="VKD207" s="10">
        <f>varoventtiili_koestus_kuva.description</f>
        <v>0</v>
      </c>
      <c r="VKE207" s="10">
        <f>varoventtiili_koestus_kuva.description</f>
        <v>0</v>
      </c>
      <c r="VKF207" s="10">
        <f>varoventtiili_koestus_kuva.description</f>
        <v>0</v>
      </c>
      <c r="VKG207" s="10">
        <f>varoventtiili_koestus_kuva.description</f>
        <v>0</v>
      </c>
      <c r="VKH207" s="10">
        <f>varoventtiili_koestus_kuva.description</f>
        <v>0</v>
      </c>
      <c r="VKI207" s="10">
        <f>varoventtiili_koestus_kuva.description</f>
        <v>0</v>
      </c>
      <c r="VKJ207" s="10">
        <f>varoventtiili_koestus_kuva.description</f>
        <v>0</v>
      </c>
      <c r="VKK207" s="10">
        <f>varoventtiili_koestus_kuva.description</f>
        <v>0</v>
      </c>
      <c r="VKL207" s="10">
        <f>varoventtiili_koestus_kuva.description</f>
        <v>0</v>
      </c>
      <c r="VKM207" s="10">
        <f>varoventtiili_koestus_kuva.description</f>
        <v>0</v>
      </c>
      <c r="VKN207" s="10">
        <f>varoventtiili_koestus_kuva.description</f>
        <v>0</v>
      </c>
      <c r="VKO207" s="10">
        <f>varoventtiili_koestus_kuva.description</f>
        <v>0</v>
      </c>
      <c r="VKP207" s="10">
        <f>varoventtiili_koestus_kuva.description</f>
        <v>0</v>
      </c>
      <c r="VKQ207" s="10">
        <f>varoventtiili_koestus_kuva.description</f>
        <v>0</v>
      </c>
      <c r="VKR207" s="10">
        <f>varoventtiili_koestus_kuva.description</f>
        <v>0</v>
      </c>
      <c r="VKS207" s="10">
        <f>varoventtiili_koestus_kuva.description</f>
        <v>0</v>
      </c>
      <c r="VKT207" s="10">
        <f>varoventtiili_koestus_kuva.description</f>
        <v>0</v>
      </c>
      <c r="VKU207" s="10">
        <f>varoventtiili_koestus_kuva.description</f>
        <v>0</v>
      </c>
      <c r="VKV207" s="10">
        <f>varoventtiili_koestus_kuva.description</f>
        <v>0</v>
      </c>
      <c r="VKW207" s="10">
        <f>varoventtiili_koestus_kuva.description</f>
        <v>0</v>
      </c>
      <c r="VKX207" s="10">
        <f>varoventtiili_koestus_kuva.description</f>
        <v>0</v>
      </c>
      <c r="VKY207" s="10">
        <f>varoventtiili_koestus_kuva.description</f>
        <v>0</v>
      </c>
      <c r="VKZ207" s="10">
        <f>varoventtiili_koestus_kuva.description</f>
        <v>0</v>
      </c>
      <c r="VLA207" s="10">
        <f>varoventtiili_koestus_kuva.description</f>
        <v>0</v>
      </c>
      <c r="VLB207" s="10">
        <f>varoventtiili_koestus_kuva.description</f>
        <v>0</v>
      </c>
      <c r="VLC207" s="10">
        <f>varoventtiili_koestus_kuva.description</f>
        <v>0</v>
      </c>
      <c r="VLD207" s="10">
        <f>varoventtiili_koestus_kuva.description</f>
        <v>0</v>
      </c>
      <c r="VLE207" s="10">
        <f>varoventtiili_koestus_kuva.description</f>
        <v>0</v>
      </c>
      <c r="VLF207" s="10">
        <f>varoventtiili_koestus_kuva.description</f>
        <v>0</v>
      </c>
      <c r="VLG207" s="10">
        <f>varoventtiili_koestus_kuva.description</f>
        <v>0</v>
      </c>
      <c r="VLH207" s="10">
        <f>varoventtiili_koestus_kuva.description</f>
        <v>0</v>
      </c>
      <c r="VLI207" s="10">
        <f>varoventtiili_koestus_kuva.description</f>
        <v>0</v>
      </c>
      <c r="VLJ207" s="10">
        <f>varoventtiili_koestus_kuva.description</f>
        <v>0</v>
      </c>
      <c r="VLK207" s="10">
        <f>varoventtiili_koestus_kuva.description</f>
        <v>0</v>
      </c>
      <c r="VLL207" s="10">
        <f>varoventtiili_koestus_kuva.description</f>
        <v>0</v>
      </c>
      <c r="VLM207" s="10">
        <f>varoventtiili_koestus_kuva.description</f>
        <v>0</v>
      </c>
      <c r="VLN207" s="10">
        <f>varoventtiili_koestus_kuva.description</f>
        <v>0</v>
      </c>
      <c r="VLO207" s="10">
        <f>varoventtiili_koestus_kuva.description</f>
        <v>0</v>
      </c>
      <c r="VLP207" s="10">
        <f>varoventtiili_koestus_kuva.description</f>
        <v>0</v>
      </c>
      <c r="VLQ207" s="10">
        <f>varoventtiili_koestus_kuva.description</f>
        <v>0</v>
      </c>
      <c r="VLR207" s="10">
        <f>varoventtiili_koestus_kuva.description</f>
        <v>0</v>
      </c>
      <c r="VLS207" s="10">
        <f>varoventtiili_koestus_kuva.description</f>
        <v>0</v>
      </c>
      <c r="VLT207" s="10">
        <f>varoventtiili_koestus_kuva.description</f>
        <v>0</v>
      </c>
      <c r="VLU207" s="10">
        <f>varoventtiili_koestus_kuva.description</f>
        <v>0</v>
      </c>
      <c r="VLV207" s="10">
        <f>varoventtiili_koestus_kuva.description</f>
        <v>0</v>
      </c>
      <c r="VLW207" s="10">
        <f>varoventtiili_koestus_kuva.description</f>
        <v>0</v>
      </c>
      <c r="VLX207" s="10">
        <f>varoventtiili_koestus_kuva.description</f>
        <v>0</v>
      </c>
      <c r="VLY207" s="10">
        <f>varoventtiili_koestus_kuva.description</f>
        <v>0</v>
      </c>
      <c r="VLZ207" s="10">
        <f>varoventtiili_koestus_kuva.description</f>
        <v>0</v>
      </c>
      <c r="VMA207" s="10">
        <f>varoventtiili_koestus_kuva.description</f>
        <v>0</v>
      </c>
      <c r="VMB207" s="10">
        <f>varoventtiili_koestus_kuva.description</f>
        <v>0</v>
      </c>
      <c r="VMC207" s="10">
        <f>varoventtiili_koestus_kuva.description</f>
        <v>0</v>
      </c>
      <c r="VMD207" s="10">
        <f>varoventtiili_koestus_kuva.description</f>
        <v>0</v>
      </c>
      <c r="VME207" s="10">
        <f>varoventtiili_koestus_kuva.description</f>
        <v>0</v>
      </c>
      <c r="VMF207" s="10">
        <f>varoventtiili_koestus_kuva.description</f>
        <v>0</v>
      </c>
      <c r="VMG207" s="10">
        <f>varoventtiili_koestus_kuva.description</f>
        <v>0</v>
      </c>
      <c r="VMH207" s="10">
        <f>varoventtiili_koestus_kuva.description</f>
        <v>0</v>
      </c>
      <c r="VMI207" s="10">
        <f>varoventtiili_koestus_kuva.description</f>
        <v>0</v>
      </c>
      <c r="VMJ207" s="10">
        <f>varoventtiili_koestus_kuva.description</f>
        <v>0</v>
      </c>
      <c r="VMK207" s="10">
        <f>varoventtiili_koestus_kuva.description</f>
        <v>0</v>
      </c>
      <c r="VML207" s="10">
        <f>varoventtiili_koestus_kuva.description</f>
        <v>0</v>
      </c>
      <c r="VMM207" s="10">
        <f>varoventtiili_koestus_kuva.description</f>
        <v>0</v>
      </c>
      <c r="VMN207" s="10">
        <f>varoventtiili_koestus_kuva.description</f>
        <v>0</v>
      </c>
      <c r="VMO207" s="10">
        <f>varoventtiili_koestus_kuva.description</f>
        <v>0</v>
      </c>
      <c r="VMP207" s="10">
        <f>varoventtiili_koestus_kuva.description</f>
        <v>0</v>
      </c>
      <c r="VMQ207" s="10">
        <f>varoventtiili_koestus_kuva.description</f>
        <v>0</v>
      </c>
      <c r="VMR207" s="10">
        <f>varoventtiili_koestus_kuva.description</f>
        <v>0</v>
      </c>
      <c r="VMS207" s="10">
        <f>varoventtiili_koestus_kuva.description</f>
        <v>0</v>
      </c>
      <c r="VMT207" s="10">
        <f>varoventtiili_koestus_kuva.description</f>
        <v>0</v>
      </c>
      <c r="VMU207" s="10">
        <f>varoventtiili_koestus_kuva.description</f>
        <v>0</v>
      </c>
      <c r="VMV207" s="10">
        <f>varoventtiili_koestus_kuva.description</f>
        <v>0</v>
      </c>
      <c r="VMW207" s="10">
        <f>varoventtiili_koestus_kuva.description</f>
        <v>0</v>
      </c>
      <c r="VMX207" s="10">
        <f>varoventtiili_koestus_kuva.description</f>
        <v>0</v>
      </c>
      <c r="VMY207" s="10">
        <f>varoventtiili_koestus_kuva.description</f>
        <v>0</v>
      </c>
      <c r="VMZ207" s="10">
        <f>varoventtiili_koestus_kuva.description</f>
        <v>0</v>
      </c>
      <c r="VNA207" s="10">
        <f>varoventtiili_koestus_kuva.description</f>
        <v>0</v>
      </c>
      <c r="VNB207" s="10">
        <f>varoventtiili_koestus_kuva.description</f>
        <v>0</v>
      </c>
      <c r="VNC207" s="10">
        <f>varoventtiili_koestus_kuva.description</f>
        <v>0</v>
      </c>
      <c r="VND207" s="10">
        <f>varoventtiili_koestus_kuva.description</f>
        <v>0</v>
      </c>
      <c r="VNE207" s="10">
        <f>varoventtiili_koestus_kuva.description</f>
        <v>0</v>
      </c>
      <c r="VNF207" s="10">
        <f>varoventtiili_koestus_kuva.description</f>
        <v>0</v>
      </c>
      <c r="VNG207" s="10">
        <f>varoventtiili_koestus_kuva.description</f>
        <v>0</v>
      </c>
      <c r="VNH207" s="10">
        <f>varoventtiili_koestus_kuva.description</f>
        <v>0</v>
      </c>
      <c r="VNI207" s="10">
        <f>varoventtiili_koestus_kuva.description</f>
        <v>0</v>
      </c>
      <c r="VNJ207" s="10">
        <f>varoventtiili_koestus_kuva.description</f>
        <v>0</v>
      </c>
      <c r="VNK207" s="10">
        <f>varoventtiili_koestus_kuva.description</f>
        <v>0</v>
      </c>
      <c r="VNL207" s="10">
        <f>varoventtiili_koestus_kuva.description</f>
        <v>0</v>
      </c>
      <c r="VNM207" s="10">
        <f>varoventtiili_koestus_kuva.description</f>
        <v>0</v>
      </c>
      <c r="VNN207" s="10">
        <f>varoventtiili_koestus_kuva.description</f>
        <v>0</v>
      </c>
      <c r="VNO207" s="10">
        <f>varoventtiili_koestus_kuva.description</f>
        <v>0</v>
      </c>
      <c r="VNP207" s="10">
        <f>varoventtiili_koestus_kuva.description</f>
        <v>0</v>
      </c>
      <c r="VNQ207" s="10">
        <f>varoventtiili_koestus_kuva.description</f>
        <v>0</v>
      </c>
      <c r="VNR207" s="10">
        <f>varoventtiili_koestus_kuva.description</f>
        <v>0</v>
      </c>
      <c r="VNS207" s="10">
        <f>varoventtiili_koestus_kuva.description</f>
        <v>0</v>
      </c>
      <c r="VNT207" s="10">
        <f>varoventtiili_koestus_kuva.description</f>
        <v>0</v>
      </c>
      <c r="VNU207" s="10">
        <f>varoventtiili_koestus_kuva.description</f>
        <v>0</v>
      </c>
      <c r="VNV207" s="10">
        <f>varoventtiili_koestus_kuva.description</f>
        <v>0</v>
      </c>
      <c r="VNW207" s="10">
        <f>varoventtiili_koestus_kuva.description</f>
        <v>0</v>
      </c>
      <c r="VNX207" s="10">
        <f>varoventtiili_koestus_kuva.description</f>
        <v>0</v>
      </c>
      <c r="VNY207" s="10">
        <f>varoventtiili_koestus_kuva.description</f>
        <v>0</v>
      </c>
      <c r="VNZ207" s="10">
        <f>varoventtiili_koestus_kuva.description</f>
        <v>0</v>
      </c>
      <c r="VOA207" s="10">
        <f>varoventtiili_koestus_kuva.description</f>
        <v>0</v>
      </c>
      <c r="VOB207" s="10">
        <f>varoventtiili_koestus_kuva.description</f>
        <v>0</v>
      </c>
      <c r="VOC207" s="10">
        <f>varoventtiili_koestus_kuva.description</f>
        <v>0</v>
      </c>
      <c r="VOD207" s="10">
        <f>varoventtiili_koestus_kuva.description</f>
        <v>0</v>
      </c>
      <c r="VOE207" s="10">
        <f>varoventtiili_koestus_kuva.description</f>
        <v>0</v>
      </c>
      <c r="VOF207" s="10">
        <f>varoventtiili_koestus_kuva.description</f>
        <v>0</v>
      </c>
      <c r="VOG207" s="10">
        <f>varoventtiili_koestus_kuva.description</f>
        <v>0</v>
      </c>
      <c r="VOH207" s="10">
        <f>varoventtiili_koestus_kuva.description</f>
        <v>0</v>
      </c>
      <c r="VOI207" s="10">
        <f>varoventtiili_koestus_kuva.description</f>
        <v>0</v>
      </c>
      <c r="VOJ207" s="10">
        <f>varoventtiili_koestus_kuva.description</f>
        <v>0</v>
      </c>
      <c r="VOK207" s="10">
        <f>varoventtiili_koestus_kuva.description</f>
        <v>0</v>
      </c>
      <c r="VOL207" s="10">
        <f>varoventtiili_koestus_kuva.description</f>
        <v>0</v>
      </c>
      <c r="VOM207" s="10">
        <f>varoventtiili_koestus_kuva.description</f>
        <v>0</v>
      </c>
      <c r="VON207" s="10">
        <f>varoventtiili_koestus_kuva.description</f>
        <v>0</v>
      </c>
      <c r="VOO207" s="10">
        <f>varoventtiili_koestus_kuva.description</f>
        <v>0</v>
      </c>
      <c r="VOP207" s="10">
        <f>varoventtiili_koestus_kuva.description</f>
        <v>0</v>
      </c>
      <c r="VOQ207" s="10">
        <f>varoventtiili_koestus_kuva.description</f>
        <v>0</v>
      </c>
      <c r="VOR207" s="10">
        <f>varoventtiili_koestus_kuva.description</f>
        <v>0</v>
      </c>
      <c r="VOS207" s="10">
        <f>varoventtiili_koestus_kuva.description</f>
        <v>0</v>
      </c>
      <c r="VOT207" s="10">
        <f>varoventtiili_koestus_kuva.description</f>
        <v>0</v>
      </c>
      <c r="VOU207" s="10">
        <f>varoventtiili_koestus_kuva.description</f>
        <v>0</v>
      </c>
      <c r="VOV207" s="10">
        <f>varoventtiili_koestus_kuva.description</f>
        <v>0</v>
      </c>
      <c r="VOW207" s="10">
        <f>varoventtiili_koestus_kuva.description</f>
        <v>0</v>
      </c>
      <c r="VOX207" s="10">
        <f>varoventtiili_koestus_kuva.description</f>
        <v>0</v>
      </c>
      <c r="VOY207" s="10">
        <f>varoventtiili_koestus_kuva.description</f>
        <v>0</v>
      </c>
      <c r="VOZ207" s="10">
        <f>varoventtiili_koestus_kuva.description</f>
        <v>0</v>
      </c>
      <c r="VPA207" s="10">
        <f>varoventtiili_koestus_kuva.description</f>
        <v>0</v>
      </c>
      <c r="VPB207" s="10">
        <f>varoventtiili_koestus_kuva.description</f>
        <v>0</v>
      </c>
      <c r="VPC207" s="10">
        <f>varoventtiili_koestus_kuva.description</f>
        <v>0</v>
      </c>
      <c r="VPD207" s="10">
        <f>varoventtiili_koestus_kuva.description</f>
        <v>0</v>
      </c>
      <c r="VPE207" s="10">
        <f>varoventtiili_koestus_kuva.description</f>
        <v>0</v>
      </c>
      <c r="VPF207" s="10">
        <f>varoventtiili_koestus_kuva.description</f>
        <v>0</v>
      </c>
      <c r="VPG207" s="10">
        <f>varoventtiili_koestus_kuva.description</f>
        <v>0</v>
      </c>
      <c r="VPH207" s="10">
        <f>varoventtiili_koestus_kuva.description</f>
        <v>0</v>
      </c>
      <c r="VPI207" s="10">
        <f>varoventtiili_koestus_kuva.description</f>
        <v>0</v>
      </c>
      <c r="VPJ207" s="10">
        <f>varoventtiili_koestus_kuva.description</f>
        <v>0</v>
      </c>
      <c r="VPK207" s="10">
        <f>varoventtiili_koestus_kuva.description</f>
        <v>0</v>
      </c>
      <c r="VPL207" s="10">
        <f>varoventtiili_koestus_kuva.description</f>
        <v>0</v>
      </c>
      <c r="VPM207" s="10">
        <f>varoventtiili_koestus_kuva.description</f>
        <v>0</v>
      </c>
      <c r="VPN207" s="10">
        <f>varoventtiili_koestus_kuva.description</f>
        <v>0</v>
      </c>
      <c r="VPO207" s="10">
        <f>varoventtiili_koestus_kuva.description</f>
        <v>0</v>
      </c>
      <c r="VPP207" s="10">
        <f>varoventtiili_koestus_kuva.description</f>
        <v>0</v>
      </c>
      <c r="VPQ207" s="10">
        <f>varoventtiili_koestus_kuva.description</f>
        <v>0</v>
      </c>
      <c r="VPR207" s="10">
        <f>varoventtiili_koestus_kuva.description</f>
        <v>0</v>
      </c>
      <c r="VPS207" s="10">
        <f>varoventtiili_koestus_kuva.description</f>
        <v>0</v>
      </c>
      <c r="VPT207" s="10">
        <f>varoventtiili_koestus_kuva.description</f>
        <v>0</v>
      </c>
      <c r="VPU207" s="10">
        <f>varoventtiili_koestus_kuva.description</f>
        <v>0</v>
      </c>
      <c r="VPV207" s="10">
        <f>varoventtiili_koestus_kuva.description</f>
        <v>0</v>
      </c>
      <c r="VPW207" s="10">
        <f>varoventtiili_koestus_kuva.description</f>
        <v>0</v>
      </c>
      <c r="VPX207" s="10">
        <f>varoventtiili_koestus_kuva.description</f>
        <v>0</v>
      </c>
      <c r="VPY207" s="10">
        <f>varoventtiili_koestus_kuva.description</f>
        <v>0</v>
      </c>
      <c r="VPZ207" s="10">
        <f>varoventtiili_koestus_kuva.description</f>
        <v>0</v>
      </c>
      <c r="VQA207" s="10">
        <f>varoventtiili_koestus_kuva.description</f>
        <v>0</v>
      </c>
      <c r="VQB207" s="10">
        <f>varoventtiili_koestus_kuva.description</f>
        <v>0</v>
      </c>
      <c r="VQC207" s="10">
        <f>varoventtiili_koestus_kuva.description</f>
        <v>0</v>
      </c>
      <c r="VQD207" s="10">
        <f>varoventtiili_koestus_kuva.description</f>
        <v>0</v>
      </c>
      <c r="VQE207" s="10">
        <f>varoventtiili_koestus_kuva.description</f>
        <v>0</v>
      </c>
      <c r="VQF207" s="10">
        <f>varoventtiili_koestus_kuva.description</f>
        <v>0</v>
      </c>
      <c r="VQG207" s="10">
        <f>varoventtiili_koestus_kuva.description</f>
        <v>0</v>
      </c>
      <c r="VQH207" s="10">
        <f>varoventtiili_koestus_kuva.description</f>
        <v>0</v>
      </c>
      <c r="VQI207" s="10">
        <f>varoventtiili_koestus_kuva.description</f>
        <v>0</v>
      </c>
      <c r="VQJ207" s="10">
        <f>varoventtiili_koestus_kuva.description</f>
        <v>0</v>
      </c>
      <c r="VQK207" s="10">
        <f>varoventtiili_koestus_kuva.description</f>
        <v>0</v>
      </c>
      <c r="VQL207" s="10">
        <f>varoventtiili_koestus_kuva.description</f>
        <v>0</v>
      </c>
      <c r="VQM207" s="10">
        <f>varoventtiili_koestus_kuva.description</f>
        <v>0</v>
      </c>
      <c r="VQN207" s="10">
        <f>varoventtiili_koestus_kuva.description</f>
        <v>0</v>
      </c>
      <c r="VQO207" s="10">
        <f>varoventtiili_koestus_kuva.description</f>
        <v>0</v>
      </c>
      <c r="VQP207" s="10">
        <f>varoventtiili_koestus_kuva.description</f>
        <v>0</v>
      </c>
      <c r="VQQ207" s="10">
        <f>varoventtiili_koestus_kuva.description</f>
        <v>0</v>
      </c>
      <c r="VQR207" s="10">
        <f>varoventtiili_koestus_kuva.description</f>
        <v>0</v>
      </c>
      <c r="VQS207" s="10">
        <f>varoventtiili_koestus_kuva.description</f>
        <v>0</v>
      </c>
      <c r="VQT207" s="10">
        <f>varoventtiili_koestus_kuva.description</f>
        <v>0</v>
      </c>
      <c r="VQU207" s="10">
        <f>varoventtiili_koestus_kuva.description</f>
        <v>0</v>
      </c>
      <c r="VQV207" s="10">
        <f>varoventtiili_koestus_kuva.description</f>
        <v>0</v>
      </c>
      <c r="VQW207" s="10">
        <f>varoventtiili_koestus_kuva.description</f>
        <v>0</v>
      </c>
      <c r="VQX207" s="10">
        <f>varoventtiili_koestus_kuva.description</f>
        <v>0</v>
      </c>
      <c r="VQY207" s="10">
        <f>varoventtiili_koestus_kuva.description</f>
        <v>0</v>
      </c>
      <c r="VQZ207" s="10">
        <f>varoventtiili_koestus_kuva.description</f>
        <v>0</v>
      </c>
      <c r="VRA207" s="10">
        <f>varoventtiili_koestus_kuva.description</f>
        <v>0</v>
      </c>
      <c r="VRB207" s="10">
        <f>varoventtiili_koestus_kuva.description</f>
        <v>0</v>
      </c>
      <c r="VRC207" s="10">
        <f>varoventtiili_koestus_kuva.description</f>
        <v>0</v>
      </c>
      <c r="VRD207" s="10">
        <f>varoventtiili_koestus_kuva.description</f>
        <v>0</v>
      </c>
      <c r="VRE207" s="10">
        <f>varoventtiili_koestus_kuva.description</f>
        <v>0</v>
      </c>
      <c r="VRF207" s="10">
        <f>varoventtiili_koestus_kuva.description</f>
        <v>0</v>
      </c>
      <c r="VRG207" s="10">
        <f>varoventtiili_koestus_kuva.description</f>
        <v>0</v>
      </c>
      <c r="VRH207" s="10">
        <f>varoventtiili_koestus_kuva.description</f>
        <v>0</v>
      </c>
      <c r="VRI207" s="10">
        <f>varoventtiili_koestus_kuva.description</f>
        <v>0</v>
      </c>
      <c r="VRJ207" s="10">
        <f>varoventtiili_koestus_kuva.description</f>
        <v>0</v>
      </c>
      <c r="VRK207" s="10">
        <f>varoventtiili_koestus_kuva.description</f>
        <v>0</v>
      </c>
      <c r="VRL207" s="10">
        <f>varoventtiili_koestus_kuva.description</f>
        <v>0</v>
      </c>
      <c r="VRM207" s="10">
        <f>varoventtiili_koestus_kuva.description</f>
        <v>0</v>
      </c>
      <c r="VRN207" s="10">
        <f>varoventtiili_koestus_kuva.description</f>
        <v>0</v>
      </c>
      <c r="VRO207" s="10">
        <f>varoventtiili_koestus_kuva.description</f>
        <v>0</v>
      </c>
      <c r="VRP207" s="10">
        <f>varoventtiili_koestus_kuva.description</f>
        <v>0</v>
      </c>
      <c r="VRQ207" s="10">
        <f>varoventtiili_koestus_kuva.description</f>
        <v>0</v>
      </c>
      <c r="VRR207" s="10">
        <f>varoventtiili_koestus_kuva.description</f>
        <v>0</v>
      </c>
      <c r="VRS207" s="10">
        <f>varoventtiili_koestus_kuva.description</f>
        <v>0</v>
      </c>
      <c r="VRT207" s="10">
        <f>varoventtiili_koestus_kuva.description</f>
        <v>0</v>
      </c>
      <c r="VRU207" s="10">
        <f>varoventtiili_koestus_kuva.description</f>
        <v>0</v>
      </c>
      <c r="VRV207" s="10">
        <f>varoventtiili_koestus_kuva.description</f>
        <v>0</v>
      </c>
      <c r="VRW207" s="10">
        <f>varoventtiili_koestus_kuva.description</f>
        <v>0</v>
      </c>
      <c r="VRX207" s="10">
        <f>varoventtiili_koestus_kuva.description</f>
        <v>0</v>
      </c>
      <c r="VRY207" s="10">
        <f>varoventtiili_koestus_kuva.description</f>
        <v>0</v>
      </c>
      <c r="VRZ207" s="10">
        <f>varoventtiili_koestus_kuva.description</f>
        <v>0</v>
      </c>
      <c r="VSA207" s="10">
        <f>varoventtiili_koestus_kuva.description</f>
        <v>0</v>
      </c>
      <c r="VSB207" s="10">
        <f>varoventtiili_koestus_kuva.description</f>
        <v>0</v>
      </c>
      <c r="VSC207" s="10">
        <f>varoventtiili_koestus_kuva.description</f>
        <v>0</v>
      </c>
      <c r="VSD207" s="10">
        <f>varoventtiili_koestus_kuva.description</f>
        <v>0</v>
      </c>
      <c r="VSE207" s="10">
        <f>varoventtiili_koestus_kuva.description</f>
        <v>0</v>
      </c>
      <c r="VSF207" s="10">
        <f>varoventtiili_koestus_kuva.description</f>
        <v>0</v>
      </c>
      <c r="VSG207" s="10">
        <f>varoventtiili_koestus_kuva.description</f>
        <v>0</v>
      </c>
      <c r="VSH207" s="10">
        <f>varoventtiili_koestus_kuva.description</f>
        <v>0</v>
      </c>
      <c r="VSI207" s="10">
        <f>varoventtiili_koestus_kuva.description</f>
        <v>0</v>
      </c>
      <c r="VSJ207" s="10">
        <f>varoventtiili_koestus_kuva.description</f>
        <v>0</v>
      </c>
      <c r="VSK207" s="10">
        <f>varoventtiili_koestus_kuva.description</f>
        <v>0</v>
      </c>
      <c r="VSL207" s="10">
        <f>varoventtiili_koestus_kuva.description</f>
        <v>0</v>
      </c>
      <c r="VSM207" s="10">
        <f>varoventtiili_koestus_kuva.description</f>
        <v>0</v>
      </c>
      <c r="VSN207" s="10">
        <f>varoventtiili_koestus_kuva.description</f>
        <v>0</v>
      </c>
      <c r="VSO207" s="10">
        <f>varoventtiili_koestus_kuva.description</f>
        <v>0</v>
      </c>
      <c r="VSP207" s="10">
        <f>varoventtiili_koestus_kuva.description</f>
        <v>0</v>
      </c>
      <c r="VSQ207" s="10">
        <f>varoventtiili_koestus_kuva.description</f>
        <v>0</v>
      </c>
      <c r="VSR207" s="10">
        <f>varoventtiili_koestus_kuva.description</f>
        <v>0</v>
      </c>
      <c r="VSS207" s="10">
        <f>varoventtiili_koestus_kuva.description</f>
        <v>0</v>
      </c>
      <c r="VST207" s="10">
        <f>varoventtiili_koestus_kuva.description</f>
        <v>0</v>
      </c>
      <c r="VSU207" s="10">
        <f>varoventtiili_koestus_kuva.description</f>
        <v>0</v>
      </c>
      <c r="VSV207" s="10">
        <f>varoventtiili_koestus_kuva.description</f>
        <v>0</v>
      </c>
      <c r="VSW207" s="10">
        <f>varoventtiili_koestus_kuva.description</f>
        <v>0</v>
      </c>
      <c r="VSX207" s="10">
        <f>varoventtiili_koestus_kuva.description</f>
        <v>0</v>
      </c>
      <c r="VSY207" s="10">
        <f>varoventtiili_koestus_kuva.description</f>
        <v>0</v>
      </c>
      <c r="VSZ207" s="10">
        <f>varoventtiili_koestus_kuva.description</f>
        <v>0</v>
      </c>
      <c r="VTA207" s="10">
        <f>varoventtiili_koestus_kuva.description</f>
        <v>0</v>
      </c>
      <c r="VTB207" s="10">
        <f>varoventtiili_koestus_kuva.description</f>
        <v>0</v>
      </c>
      <c r="VTC207" s="10">
        <f>varoventtiili_koestus_kuva.description</f>
        <v>0</v>
      </c>
      <c r="VTD207" s="10">
        <f>varoventtiili_koestus_kuva.description</f>
        <v>0</v>
      </c>
      <c r="VTE207" s="10">
        <f>varoventtiili_koestus_kuva.description</f>
        <v>0</v>
      </c>
      <c r="VTF207" s="10">
        <f>varoventtiili_koestus_kuva.description</f>
        <v>0</v>
      </c>
      <c r="VTG207" s="10">
        <f>varoventtiili_koestus_kuva.description</f>
        <v>0</v>
      </c>
      <c r="VTH207" s="10">
        <f>varoventtiili_koestus_kuva.description</f>
        <v>0</v>
      </c>
      <c r="VTI207" s="10">
        <f>varoventtiili_koestus_kuva.description</f>
        <v>0</v>
      </c>
      <c r="VTJ207" s="10">
        <f>varoventtiili_koestus_kuva.description</f>
        <v>0</v>
      </c>
      <c r="VTK207" s="10">
        <f>varoventtiili_koestus_kuva.description</f>
        <v>0</v>
      </c>
      <c r="VTL207" s="10">
        <f>varoventtiili_koestus_kuva.description</f>
        <v>0</v>
      </c>
      <c r="VTM207" s="10">
        <f>varoventtiili_koestus_kuva.description</f>
        <v>0</v>
      </c>
      <c r="VTN207" s="10">
        <f>varoventtiili_koestus_kuva.description</f>
        <v>0</v>
      </c>
      <c r="VTO207" s="10">
        <f>varoventtiili_koestus_kuva.description</f>
        <v>0</v>
      </c>
      <c r="VTP207" s="10">
        <f>varoventtiili_koestus_kuva.description</f>
        <v>0</v>
      </c>
      <c r="VTQ207" s="10">
        <f>varoventtiili_koestus_kuva.description</f>
        <v>0</v>
      </c>
      <c r="VTR207" s="10">
        <f>varoventtiili_koestus_kuva.description</f>
        <v>0</v>
      </c>
      <c r="VTS207" s="10">
        <f>varoventtiili_koestus_kuva.description</f>
        <v>0</v>
      </c>
      <c r="VTT207" s="10">
        <f>varoventtiili_koestus_kuva.description</f>
        <v>0</v>
      </c>
      <c r="VTU207" s="10">
        <f>varoventtiili_koestus_kuva.description</f>
        <v>0</v>
      </c>
      <c r="VTV207" s="10">
        <f>varoventtiili_koestus_kuva.description</f>
        <v>0</v>
      </c>
      <c r="VTW207" s="10">
        <f>varoventtiili_koestus_kuva.description</f>
        <v>0</v>
      </c>
      <c r="VTX207" s="10">
        <f>varoventtiili_koestus_kuva.description</f>
        <v>0</v>
      </c>
      <c r="VTY207" s="10">
        <f>varoventtiili_koestus_kuva.description</f>
        <v>0</v>
      </c>
      <c r="VTZ207" s="10">
        <f>varoventtiili_koestus_kuva.description</f>
        <v>0</v>
      </c>
      <c r="VUA207" s="10">
        <f>varoventtiili_koestus_kuva.description</f>
        <v>0</v>
      </c>
      <c r="VUB207" s="10">
        <f>varoventtiili_koestus_kuva.description</f>
        <v>0</v>
      </c>
      <c r="VUC207" s="10">
        <f>varoventtiili_koestus_kuva.description</f>
        <v>0</v>
      </c>
      <c r="VUD207" s="10">
        <f>varoventtiili_koestus_kuva.description</f>
        <v>0</v>
      </c>
      <c r="VUE207" s="10">
        <f>varoventtiili_koestus_kuva.description</f>
        <v>0</v>
      </c>
      <c r="VUF207" s="10">
        <f>varoventtiili_koestus_kuva.description</f>
        <v>0</v>
      </c>
      <c r="VUG207" s="10">
        <f>varoventtiili_koestus_kuva.description</f>
        <v>0</v>
      </c>
      <c r="VUH207" s="10">
        <f>varoventtiili_koestus_kuva.description</f>
        <v>0</v>
      </c>
      <c r="VUI207" s="10">
        <f>varoventtiili_koestus_kuva.description</f>
        <v>0</v>
      </c>
      <c r="VUJ207" s="10">
        <f>varoventtiili_koestus_kuva.description</f>
        <v>0</v>
      </c>
      <c r="VUK207" s="10">
        <f>varoventtiili_koestus_kuva.description</f>
        <v>0</v>
      </c>
      <c r="VUL207" s="10">
        <f>varoventtiili_koestus_kuva.description</f>
        <v>0</v>
      </c>
      <c r="VUM207" s="10">
        <f>varoventtiili_koestus_kuva.description</f>
        <v>0</v>
      </c>
      <c r="VUN207" s="10">
        <f>varoventtiili_koestus_kuva.description</f>
        <v>0</v>
      </c>
      <c r="VUO207" s="10">
        <f>varoventtiili_koestus_kuva.description</f>
        <v>0</v>
      </c>
      <c r="VUP207" s="10">
        <f>varoventtiili_koestus_kuva.description</f>
        <v>0</v>
      </c>
      <c r="VUQ207" s="10">
        <f>varoventtiili_koestus_kuva.description</f>
        <v>0</v>
      </c>
      <c r="VUR207" s="10">
        <f>varoventtiili_koestus_kuva.description</f>
        <v>0</v>
      </c>
      <c r="VUS207" s="10">
        <f>varoventtiili_koestus_kuva.description</f>
        <v>0</v>
      </c>
      <c r="VUT207" s="10">
        <f>varoventtiili_koestus_kuva.description</f>
        <v>0</v>
      </c>
      <c r="VUU207" s="10">
        <f>varoventtiili_koestus_kuva.description</f>
        <v>0</v>
      </c>
      <c r="VUV207" s="10">
        <f>varoventtiili_koestus_kuva.description</f>
        <v>0</v>
      </c>
      <c r="VUW207" s="10">
        <f>varoventtiili_koestus_kuva.description</f>
        <v>0</v>
      </c>
      <c r="VUX207" s="10">
        <f>varoventtiili_koestus_kuva.description</f>
        <v>0</v>
      </c>
      <c r="VUY207" s="10">
        <f>varoventtiili_koestus_kuva.description</f>
        <v>0</v>
      </c>
      <c r="VUZ207" s="10">
        <f>varoventtiili_koestus_kuva.description</f>
        <v>0</v>
      </c>
      <c r="VVA207" s="10">
        <f>varoventtiili_koestus_kuva.description</f>
        <v>0</v>
      </c>
      <c r="VVB207" s="10">
        <f>varoventtiili_koestus_kuva.description</f>
        <v>0</v>
      </c>
      <c r="VVC207" s="10">
        <f>varoventtiili_koestus_kuva.description</f>
        <v>0</v>
      </c>
      <c r="VVD207" s="10">
        <f>varoventtiili_koestus_kuva.description</f>
        <v>0</v>
      </c>
      <c r="VVE207" s="10">
        <f>varoventtiili_koestus_kuva.description</f>
        <v>0</v>
      </c>
      <c r="VVF207" s="10">
        <f>varoventtiili_koestus_kuva.description</f>
        <v>0</v>
      </c>
      <c r="VVG207" s="10">
        <f>varoventtiili_koestus_kuva.description</f>
        <v>0</v>
      </c>
      <c r="VVH207" s="10">
        <f>varoventtiili_koestus_kuva.description</f>
        <v>0</v>
      </c>
      <c r="VVI207" s="10">
        <f>varoventtiili_koestus_kuva.description</f>
        <v>0</v>
      </c>
      <c r="VVJ207" s="10">
        <f>varoventtiili_koestus_kuva.description</f>
        <v>0</v>
      </c>
      <c r="VVK207" s="10">
        <f>varoventtiili_koestus_kuva.description</f>
        <v>0</v>
      </c>
      <c r="VVL207" s="10">
        <f>varoventtiili_koestus_kuva.description</f>
        <v>0</v>
      </c>
      <c r="VVM207" s="10">
        <f>varoventtiili_koestus_kuva.description</f>
        <v>0</v>
      </c>
      <c r="VVN207" s="10">
        <f>varoventtiili_koestus_kuva.description</f>
        <v>0</v>
      </c>
      <c r="VVO207" s="10">
        <f>varoventtiili_koestus_kuva.description</f>
        <v>0</v>
      </c>
      <c r="VVP207" s="10">
        <f>varoventtiili_koestus_kuva.description</f>
        <v>0</v>
      </c>
      <c r="VVQ207" s="10">
        <f>varoventtiili_koestus_kuva.description</f>
        <v>0</v>
      </c>
      <c r="VVR207" s="10">
        <f>varoventtiili_koestus_kuva.description</f>
        <v>0</v>
      </c>
      <c r="VVS207" s="10">
        <f>varoventtiili_koestus_kuva.description</f>
        <v>0</v>
      </c>
      <c r="VVT207" s="10">
        <f>varoventtiili_koestus_kuva.description</f>
        <v>0</v>
      </c>
      <c r="VVU207" s="10">
        <f>varoventtiili_koestus_kuva.description</f>
        <v>0</v>
      </c>
      <c r="VVV207" s="10">
        <f>varoventtiili_koestus_kuva.description</f>
        <v>0</v>
      </c>
      <c r="VVW207" s="10">
        <f>varoventtiili_koestus_kuva.description</f>
        <v>0</v>
      </c>
      <c r="VVX207" s="10">
        <f>varoventtiili_koestus_kuva.description</f>
        <v>0</v>
      </c>
      <c r="VVY207" s="10">
        <f>varoventtiili_koestus_kuva.description</f>
        <v>0</v>
      </c>
      <c r="VVZ207" s="10">
        <f>varoventtiili_koestus_kuva.description</f>
        <v>0</v>
      </c>
      <c r="VWA207" s="10">
        <f>varoventtiili_koestus_kuva.description</f>
        <v>0</v>
      </c>
      <c r="VWB207" s="10">
        <f>varoventtiili_koestus_kuva.description</f>
        <v>0</v>
      </c>
      <c r="VWC207" s="10">
        <f>varoventtiili_koestus_kuva.description</f>
        <v>0</v>
      </c>
      <c r="VWD207" s="10">
        <f>varoventtiili_koestus_kuva.description</f>
        <v>0</v>
      </c>
      <c r="VWE207" s="10">
        <f>varoventtiili_koestus_kuva.description</f>
        <v>0</v>
      </c>
      <c r="VWF207" s="10">
        <f>varoventtiili_koestus_kuva.description</f>
        <v>0</v>
      </c>
      <c r="VWG207" s="10">
        <f>varoventtiili_koestus_kuva.description</f>
        <v>0</v>
      </c>
      <c r="VWH207" s="10">
        <f>varoventtiili_koestus_kuva.description</f>
        <v>0</v>
      </c>
      <c r="VWI207" s="10">
        <f>varoventtiili_koestus_kuva.description</f>
        <v>0</v>
      </c>
      <c r="VWJ207" s="10">
        <f>varoventtiili_koestus_kuva.description</f>
        <v>0</v>
      </c>
      <c r="VWK207" s="10">
        <f>varoventtiili_koestus_kuva.description</f>
        <v>0</v>
      </c>
      <c r="VWL207" s="10">
        <f>varoventtiili_koestus_kuva.description</f>
        <v>0</v>
      </c>
      <c r="VWM207" s="10">
        <f>varoventtiili_koestus_kuva.description</f>
        <v>0</v>
      </c>
      <c r="VWN207" s="10">
        <f>varoventtiili_koestus_kuva.description</f>
        <v>0</v>
      </c>
      <c r="VWO207" s="10">
        <f>varoventtiili_koestus_kuva.description</f>
        <v>0</v>
      </c>
      <c r="VWP207" s="10">
        <f>varoventtiili_koestus_kuva.description</f>
        <v>0</v>
      </c>
      <c r="VWQ207" s="10">
        <f>varoventtiili_koestus_kuva.description</f>
        <v>0</v>
      </c>
      <c r="VWR207" s="10">
        <f>varoventtiili_koestus_kuva.description</f>
        <v>0</v>
      </c>
      <c r="VWS207" s="10">
        <f>varoventtiili_koestus_kuva.description</f>
        <v>0</v>
      </c>
      <c r="VWT207" s="10">
        <f>varoventtiili_koestus_kuva.description</f>
        <v>0</v>
      </c>
      <c r="VWU207" s="10">
        <f>varoventtiili_koestus_kuva.description</f>
        <v>0</v>
      </c>
      <c r="VWV207" s="10">
        <f>varoventtiili_koestus_kuva.description</f>
        <v>0</v>
      </c>
      <c r="VWW207" s="10">
        <f>varoventtiili_koestus_kuva.description</f>
        <v>0</v>
      </c>
      <c r="VWX207" s="10">
        <f>varoventtiili_koestus_kuva.description</f>
        <v>0</v>
      </c>
      <c r="VWY207" s="10">
        <f>varoventtiili_koestus_kuva.description</f>
        <v>0</v>
      </c>
      <c r="VWZ207" s="10">
        <f>varoventtiili_koestus_kuva.description</f>
        <v>0</v>
      </c>
      <c r="VXA207" s="10">
        <f>varoventtiili_koestus_kuva.description</f>
        <v>0</v>
      </c>
      <c r="VXB207" s="10">
        <f>varoventtiili_koestus_kuva.description</f>
        <v>0</v>
      </c>
      <c r="VXC207" s="10">
        <f>varoventtiili_koestus_kuva.description</f>
        <v>0</v>
      </c>
      <c r="VXD207" s="10">
        <f>varoventtiili_koestus_kuva.description</f>
        <v>0</v>
      </c>
      <c r="VXE207" s="10">
        <f>varoventtiili_koestus_kuva.description</f>
        <v>0</v>
      </c>
      <c r="VXF207" s="10">
        <f>varoventtiili_koestus_kuva.description</f>
        <v>0</v>
      </c>
      <c r="VXG207" s="10">
        <f>varoventtiili_koestus_kuva.description</f>
        <v>0</v>
      </c>
      <c r="VXH207" s="10">
        <f>varoventtiili_koestus_kuva.description</f>
        <v>0</v>
      </c>
      <c r="VXI207" s="10">
        <f>varoventtiili_koestus_kuva.description</f>
        <v>0</v>
      </c>
      <c r="VXJ207" s="10">
        <f>varoventtiili_koestus_kuva.description</f>
        <v>0</v>
      </c>
      <c r="VXK207" s="10">
        <f>varoventtiili_koestus_kuva.description</f>
        <v>0</v>
      </c>
      <c r="VXL207" s="10">
        <f>varoventtiili_koestus_kuva.description</f>
        <v>0</v>
      </c>
      <c r="VXM207" s="10">
        <f>varoventtiili_koestus_kuva.description</f>
        <v>0</v>
      </c>
      <c r="VXN207" s="10">
        <f>varoventtiili_koestus_kuva.description</f>
        <v>0</v>
      </c>
      <c r="VXO207" s="10">
        <f>varoventtiili_koestus_kuva.description</f>
        <v>0</v>
      </c>
      <c r="VXP207" s="10">
        <f>varoventtiili_koestus_kuva.description</f>
        <v>0</v>
      </c>
      <c r="VXQ207" s="10">
        <f>varoventtiili_koestus_kuva.description</f>
        <v>0</v>
      </c>
      <c r="VXR207" s="10">
        <f>varoventtiili_koestus_kuva.description</f>
        <v>0</v>
      </c>
      <c r="VXS207" s="10">
        <f>varoventtiili_koestus_kuva.description</f>
        <v>0</v>
      </c>
      <c r="VXT207" s="10">
        <f>varoventtiili_koestus_kuva.description</f>
        <v>0</v>
      </c>
      <c r="VXU207" s="10">
        <f>varoventtiili_koestus_kuva.description</f>
        <v>0</v>
      </c>
      <c r="VXV207" s="10">
        <f>varoventtiili_koestus_kuva.description</f>
        <v>0</v>
      </c>
      <c r="VXW207" s="10">
        <f>varoventtiili_koestus_kuva.description</f>
        <v>0</v>
      </c>
      <c r="VXX207" s="10">
        <f>varoventtiili_koestus_kuva.description</f>
        <v>0</v>
      </c>
      <c r="VXY207" s="10">
        <f>varoventtiili_koestus_kuva.description</f>
        <v>0</v>
      </c>
      <c r="VXZ207" s="10">
        <f>varoventtiili_koestus_kuva.description</f>
        <v>0</v>
      </c>
      <c r="VYA207" s="10">
        <f>varoventtiili_koestus_kuva.description</f>
        <v>0</v>
      </c>
      <c r="VYB207" s="10">
        <f>varoventtiili_koestus_kuva.description</f>
        <v>0</v>
      </c>
      <c r="VYC207" s="10">
        <f>varoventtiili_koestus_kuva.description</f>
        <v>0</v>
      </c>
      <c r="VYD207" s="10">
        <f>varoventtiili_koestus_kuva.description</f>
        <v>0</v>
      </c>
      <c r="VYE207" s="10">
        <f>varoventtiili_koestus_kuva.description</f>
        <v>0</v>
      </c>
      <c r="VYF207" s="10">
        <f>varoventtiili_koestus_kuva.description</f>
        <v>0</v>
      </c>
      <c r="VYG207" s="10">
        <f>varoventtiili_koestus_kuva.description</f>
        <v>0</v>
      </c>
      <c r="VYH207" s="10">
        <f>varoventtiili_koestus_kuva.description</f>
        <v>0</v>
      </c>
      <c r="VYI207" s="10">
        <f>varoventtiili_koestus_kuva.description</f>
        <v>0</v>
      </c>
      <c r="VYJ207" s="10">
        <f>varoventtiili_koestus_kuva.description</f>
        <v>0</v>
      </c>
      <c r="VYK207" s="10">
        <f>varoventtiili_koestus_kuva.description</f>
        <v>0</v>
      </c>
      <c r="VYL207" s="10">
        <f>varoventtiili_koestus_kuva.description</f>
        <v>0</v>
      </c>
      <c r="VYM207" s="10">
        <f>varoventtiili_koestus_kuva.description</f>
        <v>0</v>
      </c>
      <c r="VYN207" s="10">
        <f>varoventtiili_koestus_kuva.description</f>
        <v>0</v>
      </c>
      <c r="VYO207" s="10">
        <f>varoventtiili_koestus_kuva.description</f>
        <v>0</v>
      </c>
      <c r="VYP207" s="10">
        <f>varoventtiili_koestus_kuva.description</f>
        <v>0</v>
      </c>
      <c r="VYQ207" s="10">
        <f>varoventtiili_koestus_kuva.description</f>
        <v>0</v>
      </c>
      <c r="VYR207" s="10">
        <f>varoventtiili_koestus_kuva.description</f>
        <v>0</v>
      </c>
      <c r="VYS207" s="10">
        <f>varoventtiili_koestus_kuva.description</f>
        <v>0</v>
      </c>
      <c r="VYT207" s="10">
        <f>varoventtiili_koestus_kuva.description</f>
        <v>0</v>
      </c>
      <c r="VYU207" s="10">
        <f>varoventtiili_koestus_kuva.description</f>
        <v>0</v>
      </c>
      <c r="VYV207" s="10">
        <f>varoventtiili_koestus_kuva.description</f>
        <v>0</v>
      </c>
      <c r="VYW207" s="10">
        <f>varoventtiili_koestus_kuva.description</f>
        <v>0</v>
      </c>
      <c r="VYX207" s="10">
        <f>varoventtiili_koestus_kuva.description</f>
        <v>0</v>
      </c>
      <c r="VYY207" s="10">
        <f>varoventtiili_koestus_kuva.description</f>
        <v>0</v>
      </c>
      <c r="VYZ207" s="10">
        <f>varoventtiili_koestus_kuva.description</f>
        <v>0</v>
      </c>
      <c r="VZA207" s="10">
        <f>varoventtiili_koestus_kuva.description</f>
        <v>0</v>
      </c>
      <c r="VZB207" s="10">
        <f>varoventtiili_koestus_kuva.description</f>
        <v>0</v>
      </c>
      <c r="VZC207" s="10">
        <f>varoventtiili_koestus_kuva.description</f>
        <v>0</v>
      </c>
      <c r="VZD207" s="10">
        <f>varoventtiili_koestus_kuva.description</f>
        <v>0</v>
      </c>
      <c r="VZE207" s="10">
        <f>varoventtiili_koestus_kuva.description</f>
        <v>0</v>
      </c>
      <c r="VZF207" s="10">
        <f>varoventtiili_koestus_kuva.description</f>
        <v>0</v>
      </c>
      <c r="VZG207" s="10">
        <f>varoventtiili_koestus_kuva.description</f>
        <v>0</v>
      </c>
      <c r="VZH207" s="10">
        <f>varoventtiili_koestus_kuva.description</f>
        <v>0</v>
      </c>
      <c r="VZI207" s="10">
        <f>varoventtiili_koestus_kuva.description</f>
        <v>0</v>
      </c>
      <c r="VZJ207" s="10">
        <f>varoventtiili_koestus_kuva.description</f>
        <v>0</v>
      </c>
      <c r="VZK207" s="10">
        <f>varoventtiili_koestus_kuva.description</f>
        <v>0</v>
      </c>
      <c r="VZL207" s="10">
        <f>varoventtiili_koestus_kuva.description</f>
        <v>0</v>
      </c>
      <c r="VZM207" s="10">
        <f>varoventtiili_koestus_kuva.description</f>
        <v>0</v>
      </c>
      <c r="VZN207" s="10">
        <f>varoventtiili_koestus_kuva.description</f>
        <v>0</v>
      </c>
      <c r="VZO207" s="10">
        <f>varoventtiili_koestus_kuva.description</f>
        <v>0</v>
      </c>
      <c r="VZP207" s="10">
        <f>varoventtiili_koestus_kuva.description</f>
        <v>0</v>
      </c>
      <c r="VZQ207" s="10">
        <f>varoventtiili_koestus_kuva.description</f>
        <v>0</v>
      </c>
      <c r="VZR207" s="10">
        <f>varoventtiili_koestus_kuva.description</f>
        <v>0</v>
      </c>
      <c r="VZS207" s="10">
        <f>varoventtiili_koestus_kuva.description</f>
        <v>0</v>
      </c>
      <c r="VZT207" s="10">
        <f>varoventtiili_koestus_kuva.description</f>
        <v>0</v>
      </c>
      <c r="VZU207" s="10">
        <f>varoventtiili_koestus_kuva.description</f>
        <v>0</v>
      </c>
      <c r="VZV207" s="10">
        <f>varoventtiili_koestus_kuva.description</f>
        <v>0</v>
      </c>
      <c r="VZW207" s="10">
        <f>varoventtiili_koestus_kuva.description</f>
        <v>0</v>
      </c>
      <c r="VZX207" s="10">
        <f>varoventtiili_koestus_kuva.description</f>
        <v>0</v>
      </c>
      <c r="VZY207" s="10">
        <f>varoventtiili_koestus_kuva.description</f>
        <v>0</v>
      </c>
      <c r="VZZ207" s="10">
        <f>varoventtiili_koestus_kuva.description</f>
        <v>0</v>
      </c>
      <c r="WAA207" s="10">
        <f>varoventtiili_koestus_kuva.description</f>
        <v>0</v>
      </c>
      <c r="WAB207" s="10">
        <f>varoventtiili_koestus_kuva.description</f>
        <v>0</v>
      </c>
      <c r="WAC207" s="10">
        <f>varoventtiili_koestus_kuva.description</f>
        <v>0</v>
      </c>
      <c r="WAD207" s="10">
        <f>varoventtiili_koestus_kuva.description</f>
        <v>0</v>
      </c>
      <c r="WAE207" s="10">
        <f>varoventtiili_koestus_kuva.description</f>
        <v>0</v>
      </c>
      <c r="WAF207" s="10">
        <f>varoventtiili_koestus_kuva.description</f>
        <v>0</v>
      </c>
      <c r="WAG207" s="10">
        <f>varoventtiili_koestus_kuva.description</f>
        <v>0</v>
      </c>
      <c r="WAH207" s="10">
        <f>varoventtiili_koestus_kuva.description</f>
        <v>0</v>
      </c>
      <c r="WAI207" s="10">
        <f>varoventtiili_koestus_kuva.description</f>
        <v>0</v>
      </c>
      <c r="WAJ207" s="10">
        <f>varoventtiili_koestus_kuva.description</f>
        <v>0</v>
      </c>
      <c r="WAK207" s="10">
        <f>varoventtiili_koestus_kuva.description</f>
        <v>0</v>
      </c>
      <c r="WAL207" s="10">
        <f>varoventtiili_koestus_kuva.description</f>
        <v>0</v>
      </c>
      <c r="WAM207" s="10">
        <f>varoventtiili_koestus_kuva.description</f>
        <v>0</v>
      </c>
      <c r="WAN207" s="10">
        <f>varoventtiili_koestus_kuva.description</f>
        <v>0</v>
      </c>
      <c r="WAO207" s="10">
        <f>varoventtiili_koestus_kuva.description</f>
        <v>0</v>
      </c>
      <c r="WAP207" s="10">
        <f>varoventtiili_koestus_kuva.description</f>
        <v>0</v>
      </c>
      <c r="WAQ207" s="10">
        <f>varoventtiili_koestus_kuva.description</f>
        <v>0</v>
      </c>
      <c r="WAR207" s="10">
        <f>varoventtiili_koestus_kuva.description</f>
        <v>0</v>
      </c>
      <c r="WAS207" s="10">
        <f>varoventtiili_koestus_kuva.description</f>
        <v>0</v>
      </c>
      <c r="WAT207" s="10">
        <f>varoventtiili_koestus_kuva.description</f>
        <v>0</v>
      </c>
      <c r="WAU207" s="10">
        <f>varoventtiili_koestus_kuva.description</f>
        <v>0</v>
      </c>
      <c r="WAV207" s="10">
        <f>varoventtiili_koestus_kuva.description</f>
        <v>0</v>
      </c>
      <c r="WAW207" s="10">
        <f>varoventtiili_koestus_kuva.description</f>
        <v>0</v>
      </c>
      <c r="WAX207" s="10">
        <f>varoventtiili_koestus_kuva.description</f>
        <v>0</v>
      </c>
      <c r="WAY207" s="10">
        <f>varoventtiili_koestus_kuva.description</f>
        <v>0</v>
      </c>
      <c r="WAZ207" s="10">
        <f>varoventtiili_koestus_kuva.description</f>
        <v>0</v>
      </c>
      <c r="WBA207" s="10">
        <f>varoventtiili_koestus_kuva.description</f>
        <v>0</v>
      </c>
      <c r="WBB207" s="10">
        <f>varoventtiili_koestus_kuva.description</f>
        <v>0</v>
      </c>
      <c r="WBC207" s="10">
        <f>varoventtiili_koestus_kuva.description</f>
        <v>0</v>
      </c>
      <c r="WBD207" s="10">
        <f>varoventtiili_koestus_kuva.description</f>
        <v>0</v>
      </c>
      <c r="WBE207" s="10">
        <f>varoventtiili_koestus_kuva.description</f>
        <v>0</v>
      </c>
      <c r="WBF207" s="10">
        <f>varoventtiili_koestus_kuva.description</f>
        <v>0</v>
      </c>
      <c r="WBG207" s="10">
        <f>varoventtiili_koestus_kuva.description</f>
        <v>0</v>
      </c>
      <c r="WBH207" s="10">
        <f>varoventtiili_koestus_kuva.description</f>
        <v>0</v>
      </c>
      <c r="WBI207" s="10">
        <f>varoventtiili_koestus_kuva.description</f>
        <v>0</v>
      </c>
      <c r="WBJ207" s="10">
        <f>varoventtiili_koestus_kuva.description</f>
        <v>0</v>
      </c>
      <c r="WBK207" s="10">
        <f>varoventtiili_koestus_kuva.description</f>
        <v>0</v>
      </c>
      <c r="WBL207" s="10">
        <f>varoventtiili_koestus_kuva.description</f>
        <v>0</v>
      </c>
      <c r="WBM207" s="10">
        <f>varoventtiili_koestus_kuva.description</f>
        <v>0</v>
      </c>
      <c r="WBN207" s="10">
        <f>varoventtiili_koestus_kuva.description</f>
        <v>0</v>
      </c>
      <c r="WBO207" s="10">
        <f>varoventtiili_koestus_kuva.description</f>
        <v>0</v>
      </c>
      <c r="WBP207" s="10">
        <f>varoventtiili_koestus_kuva.description</f>
        <v>0</v>
      </c>
      <c r="WBQ207" s="10">
        <f>varoventtiili_koestus_kuva.description</f>
        <v>0</v>
      </c>
      <c r="WBR207" s="10">
        <f>varoventtiili_koestus_kuva.description</f>
        <v>0</v>
      </c>
      <c r="WBS207" s="10">
        <f>varoventtiili_koestus_kuva.description</f>
        <v>0</v>
      </c>
      <c r="WBT207" s="10">
        <f>varoventtiili_koestus_kuva.description</f>
        <v>0</v>
      </c>
      <c r="WBU207" s="10">
        <f>varoventtiili_koestus_kuva.description</f>
        <v>0</v>
      </c>
      <c r="WBV207" s="10">
        <f>varoventtiili_koestus_kuva.description</f>
        <v>0</v>
      </c>
      <c r="WBW207" s="10">
        <f>varoventtiili_koestus_kuva.description</f>
        <v>0</v>
      </c>
      <c r="WBX207" s="10">
        <f>varoventtiili_koestus_kuva.description</f>
        <v>0</v>
      </c>
      <c r="WBY207" s="10">
        <f>varoventtiili_koestus_kuva.description</f>
        <v>0</v>
      </c>
      <c r="WBZ207" s="10">
        <f>varoventtiili_koestus_kuva.description</f>
        <v>0</v>
      </c>
      <c r="WCA207" s="10">
        <f>varoventtiili_koestus_kuva.description</f>
        <v>0</v>
      </c>
      <c r="WCB207" s="10">
        <f>varoventtiili_koestus_kuva.description</f>
        <v>0</v>
      </c>
      <c r="WCC207" s="10">
        <f>varoventtiili_koestus_kuva.description</f>
        <v>0</v>
      </c>
      <c r="WCD207" s="10">
        <f>varoventtiili_koestus_kuva.description</f>
        <v>0</v>
      </c>
      <c r="WCE207" s="10">
        <f>varoventtiili_koestus_kuva.description</f>
        <v>0</v>
      </c>
      <c r="WCF207" s="10">
        <f>varoventtiili_koestus_kuva.description</f>
        <v>0</v>
      </c>
      <c r="WCG207" s="10">
        <f>varoventtiili_koestus_kuva.description</f>
        <v>0</v>
      </c>
      <c r="WCH207" s="10">
        <f>varoventtiili_koestus_kuva.description</f>
        <v>0</v>
      </c>
      <c r="WCI207" s="10">
        <f>varoventtiili_koestus_kuva.description</f>
        <v>0</v>
      </c>
      <c r="WCJ207" s="10">
        <f>varoventtiili_koestus_kuva.description</f>
        <v>0</v>
      </c>
      <c r="WCK207" s="10">
        <f>varoventtiili_koestus_kuva.description</f>
        <v>0</v>
      </c>
      <c r="WCL207" s="10">
        <f>varoventtiili_koestus_kuva.description</f>
        <v>0</v>
      </c>
      <c r="WCM207" s="10">
        <f>varoventtiili_koestus_kuva.description</f>
        <v>0</v>
      </c>
      <c r="WCN207" s="10">
        <f>varoventtiili_koestus_kuva.description</f>
        <v>0</v>
      </c>
      <c r="WCO207" s="10">
        <f>varoventtiili_koestus_kuva.description</f>
        <v>0</v>
      </c>
      <c r="WCP207" s="10">
        <f>varoventtiili_koestus_kuva.description</f>
        <v>0</v>
      </c>
      <c r="WCQ207" s="10">
        <f>varoventtiili_koestus_kuva.description</f>
        <v>0</v>
      </c>
      <c r="WCR207" s="10">
        <f>varoventtiili_koestus_kuva.description</f>
        <v>0</v>
      </c>
      <c r="WCS207" s="10">
        <f>varoventtiili_koestus_kuva.description</f>
        <v>0</v>
      </c>
      <c r="WCT207" s="10">
        <f>varoventtiili_koestus_kuva.description</f>
        <v>0</v>
      </c>
      <c r="WCU207" s="10">
        <f>varoventtiili_koestus_kuva.description</f>
        <v>0</v>
      </c>
      <c r="WCV207" s="10">
        <f>varoventtiili_koestus_kuva.description</f>
        <v>0</v>
      </c>
      <c r="WCW207" s="10">
        <f>varoventtiili_koestus_kuva.description</f>
        <v>0</v>
      </c>
      <c r="WCX207" s="10">
        <f>varoventtiili_koestus_kuva.description</f>
        <v>0</v>
      </c>
      <c r="WCY207" s="10">
        <f>varoventtiili_koestus_kuva.description</f>
        <v>0</v>
      </c>
      <c r="WCZ207" s="10">
        <f>varoventtiili_koestus_kuva.description</f>
        <v>0</v>
      </c>
      <c r="WDA207" s="10">
        <f>varoventtiili_koestus_kuva.description</f>
        <v>0</v>
      </c>
      <c r="WDB207" s="10">
        <f>varoventtiili_koestus_kuva.description</f>
        <v>0</v>
      </c>
      <c r="WDC207" s="10">
        <f>varoventtiili_koestus_kuva.description</f>
        <v>0</v>
      </c>
      <c r="WDD207" s="10">
        <f>varoventtiili_koestus_kuva.description</f>
        <v>0</v>
      </c>
      <c r="WDE207" s="10">
        <f>varoventtiili_koestus_kuva.description</f>
        <v>0</v>
      </c>
      <c r="WDF207" s="10">
        <f>varoventtiili_koestus_kuva.description</f>
        <v>0</v>
      </c>
      <c r="WDG207" s="10">
        <f>varoventtiili_koestus_kuva.description</f>
        <v>0</v>
      </c>
      <c r="WDH207" s="10">
        <f>varoventtiili_koestus_kuva.description</f>
        <v>0</v>
      </c>
      <c r="WDI207" s="10">
        <f>varoventtiili_koestus_kuva.description</f>
        <v>0</v>
      </c>
      <c r="WDJ207" s="10">
        <f>varoventtiili_koestus_kuva.description</f>
        <v>0</v>
      </c>
      <c r="WDK207" s="10">
        <f>varoventtiili_koestus_kuva.description</f>
        <v>0</v>
      </c>
      <c r="WDL207" s="10">
        <f>varoventtiili_koestus_kuva.description</f>
        <v>0</v>
      </c>
      <c r="WDM207" s="10">
        <f>varoventtiili_koestus_kuva.description</f>
        <v>0</v>
      </c>
      <c r="WDN207" s="10">
        <f>varoventtiili_koestus_kuva.description</f>
        <v>0</v>
      </c>
      <c r="WDO207" s="10">
        <f>varoventtiili_koestus_kuva.description</f>
        <v>0</v>
      </c>
      <c r="WDP207" s="10">
        <f>varoventtiili_koestus_kuva.description</f>
        <v>0</v>
      </c>
      <c r="WDQ207" s="10">
        <f>varoventtiili_koestus_kuva.description</f>
        <v>0</v>
      </c>
      <c r="WDR207" s="10">
        <f>varoventtiili_koestus_kuva.description</f>
        <v>0</v>
      </c>
      <c r="WDS207" s="10">
        <f>varoventtiili_koestus_kuva.description</f>
        <v>0</v>
      </c>
      <c r="WDT207" s="10">
        <f>varoventtiili_koestus_kuva.description</f>
        <v>0</v>
      </c>
      <c r="WDU207" s="10">
        <f>varoventtiili_koestus_kuva.description</f>
        <v>0</v>
      </c>
      <c r="WDV207" s="10">
        <f>varoventtiili_koestus_kuva.description</f>
        <v>0</v>
      </c>
      <c r="WDW207" s="10">
        <f>varoventtiili_koestus_kuva.description</f>
        <v>0</v>
      </c>
      <c r="WDX207" s="10">
        <f>varoventtiili_koestus_kuva.description</f>
        <v>0</v>
      </c>
      <c r="WDY207" s="10">
        <f>varoventtiili_koestus_kuva.description</f>
        <v>0</v>
      </c>
      <c r="WDZ207" s="10">
        <f>varoventtiili_koestus_kuva.description</f>
        <v>0</v>
      </c>
      <c r="WEA207" s="10">
        <f>varoventtiili_koestus_kuva.description</f>
        <v>0</v>
      </c>
      <c r="WEB207" s="10">
        <f>varoventtiili_koestus_kuva.description</f>
        <v>0</v>
      </c>
      <c r="WEC207" s="10">
        <f>varoventtiili_koestus_kuva.description</f>
        <v>0</v>
      </c>
      <c r="WED207" s="10">
        <f>varoventtiili_koestus_kuva.description</f>
        <v>0</v>
      </c>
      <c r="WEE207" s="10">
        <f>varoventtiili_koestus_kuva.description</f>
        <v>0</v>
      </c>
      <c r="WEF207" s="10">
        <f>varoventtiili_koestus_kuva.description</f>
        <v>0</v>
      </c>
      <c r="WEG207" s="10">
        <f>varoventtiili_koestus_kuva.description</f>
        <v>0</v>
      </c>
      <c r="WEH207" s="10">
        <f>varoventtiili_koestus_kuva.description</f>
        <v>0</v>
      </c>
      <c r="WEI207" s="10">
        <f>varoventtiili_koestus_kuva.description</f>
        <v>0</v>
      </c>
      <c r="WEJ207" s="10">
        <f>varoventtiili_koestus_kuva.description</f>
        <v>0</v>
      </c>
      <c r="WEK207" s="10">
        <f>varoventtiili_koestus_kuva.description</f>
        <v>0</v>
      </c>
      <c r="WEL207" s="10">
        <f>varoventtiili_koestus_kuva.description</f>
        <v>0</v>
      </c>
      <c r="WEM207" s="10">
        <f>varoventtiili_koestus_kuva.description</f>
        <v>0</v>
      </c>
      <c r="WEN207" s="10">
        <f>varoventtiili_koestus_kuva.description</f>
        <v>0</v>
      </c>
      <c r="WEO207" s="10">
        <f>varoventtiili_koestus_kuva.description</f>
        <v>0</v>
      </c>
      <c r="WEP207" s="10">
        <f>varoventtiili_koestus_kuva.description</f>
        <v>0</v>
      </c>
      <c r="WEQ207" s="10">
        <f>varoventtiili_koestus_kuva.description</f>
        <v>0</v>
      </c>
      <c r="WER207" s="10">
        <f>varoventtiili_koestus_kuva.description</f>
        <v>0</v>
      </c>
      <c r="WES207" s="10">
        <f>varoventtiili_koestus_kuva.description</f>
        <v>0</v>
      </c>
      <c r="WET207" s="10">
        <f>varoventtiili_koestus_kuva.description</f>
        <v>0</v>
      </c>
      <c r="WEU207" s="10">
        <f>varoventtiili_koestus_kuva.description</f>
        <v>0</v>
      </c>
      <c r="WEV207" s="10">
        <f>varoventtiili_koestus_kuva.description</f>
        <v>0</v>
      </c>
      <c r="WEW207" s="10">
        <f>varoventtiili_koestus_kuva.description</f>
        <v>0</v>
      </c>
      <c r="WEX207" s="10">
        <f>varoventtiili_koestus_kuva.description</f>
        <v>0</v>
      </c>
      <c r="WEY207" s="10">
        <f>varoventtiili_koestus_kuva.description</f>
        <v>0</v>
      </c>
      <c r="WEZ207" s="10">
        <f>varoventtiili_koestus_kuva.description</f>
        <v>0</v>
      </c>
      <c r="WFA207" s="10">
        <f>varoventtiili_koestus_kuva.description</f>
        <v>0</v>
      </c>
      <c r="WFB207" s="10">
        <f>varoventtiili_koestus_kuva.description</f>
        <v>0</v>
      </c>
      <c r="WFC207" s="10">
        <f>varoventtiili_koestus_kuva.description</f>
        <v>0</v>
      </c>
      <c r="WFD207" s="10">
        <f>varoventtiili_koestus_kuva.description</f>
        <v>0</v>
      </c>
      <c r="WFE207" s="10">
        <f>varoventtiili_koestus_kuva.description</f>
        <v>0</v>
      </c>
      <c r="WFF207" s="10">
        <f>varoventtiili_koestus_kuva.description</f>
        <v>0</v>
      </c>
      <c r="WFG207" s="10">
        <f>varoventtiili_koestus_kuva.description</f>
        <v>0</v>
      </c>
      <c r="WFH207" s="10">
        <f>varoventtiili_koestus_kuva.description</f>
        <v>0</v>
      </c>
      <c r="WFI207" s="10">
        <f>varoventtiili_koestus_kuva.description</f>
        <v>0</v>
      </c>
      <c r="WFJ207" s="10">
        <f>varoventtiili_koestus_kuva.description</f>
        <v>0</v>
      </c>
      <c r="WFK207" s="10">
        <f>varoventtiili_koestus_kuva.description</f>
        <v>0</v>
      </c>
      <c r="WFL207" s="10">
        <f>varoventtiili_koestus_kuva.description</f>
        <v>0</v>
      </c>
      <c r="WFM207" s="10">
        <f>varoventtiili_koestus_kuva.description</f>
        <v>0</v>
      </c>
      <c r="WFN207" s="10">
        <f>varoventtiili_koestus_kuva.description</f>
        <v>0</v>
      </c>
      <c r="WFO207" s="10">
        <f>varoventtiili_koestus_kuva.description</f>
        <v>0</v>
      </c>
      <c r="WFP207" s="10">
        <f>varoventtiili_koestus_kuva.description</f>
        <v>0</v>
      </c>
      <c r="WFQ207" s="10">
        <f>varoventtiili_koestus_kuva.description</f>
        <v>0</v>
      </c>
      <c r="WFR207" s="10">
        <f>varoventtiili_koestus_kuva.description</f>
        <v>0</v>
      </c>
      <c r="WFS207" s="10">
        <f>varoventtiili_koestus_kuva.description</f>
        <v>0</v>
      </c>
      <c r="WFT207" s="10">
        <f>varoventtiili_koestus_kuva.description</f>
        <v>0</v>
      </c>
      <c r="WFU207" s="10">
        <f>varoventtiili_koestus_kuva.description</f>
        <v>0</v>
      </c>
      <c r="WFV207" s="10">
        <f>varoventtiili_koestus_kuva.description</f>
        <v>0</v>
      </c>
      <c r="WFW207" s="10">
        <f>varoventtiili_koestus_kuva.description</f>
        <v>0</v>
      </c>
      <c r="WFX207" s="10">
        <f>varoventtiili_koestus_kuva.description</f>
        <v>0</v>
      </c>
      <c r="WFY207" s="10">
        <f>varoventtiili_koestus_kuva.description</f>
        <v>0</v>
      </c>
      <c r="WFZ207" s="10">
        <f>varoventtiili_koestus_kuva.description</f>
        <v>0</v>
      </c>
      <c r="WGA207" s="10">
        <f>varoventtiili_koestus_kuva.description</f>
        <v>0</v>
      </c>
      <c r="WGB207" s="10">
        <f>varoventtiili_koestus_kuva.description</f>
        <v>0</v>
      </c>
      <c r="WGC207" s="10">
        <f>varoventtiili_koestus_kuva.description</f>
        <v>0</v>
      </c>
      <c r="WGD207" s="10">
        <f>varoventtiili_koestus_kuva.description</f>
        <v>0</v>
      </c>
      <c r="WGE207" s="10">
        <f>varoventtiili_koestus_kuva.description</f>
        <v>0</v>
      </c>
      <c r="WGF207" s="10">
        <f>varoventtiili_koestus_kuva.description</f>
        <v>0</v>
      </c>
      <c r="WGG207" s="10">
        <f>varoventtiili_koestus_kuva.description</f>
        <v>0</v>
      </c>
      <c r="WGH207" s="10">
        <f>varoventtiili_koestus_kuva.description</f>
        <v>0</v>
      </c>
      <c r="WGI207" s="10">
        <f>varoventtiili_koestus_kuva.description</f>
        <v>0</v>
      </c>
      <c r="WGJ207" s="10">
        <f>varoventtiili_koestus_kuva.description</f>
        <v>0</v>
      </c>
      <c r="WGK207" s="10">
        <f>varoventtiili_koestus_kuva.description</f>
        <v>0</v>
      </c>
      <c r="WGL207" s="10">
        <f>varoventtiili_koestus_kuva.description</f>
        <v>0</v>
      </c>
      <c r="WGM207" s="10">
        <f>varoventtiili_koestus_kuva.description</f>
        <v>0</v>
      </c>
      <c r="WGN207" s="10">
        <f>varoventtiili_koestus_kuva.description</f>
        <v>0</v>
      </c>
      <c r="WGO207" s="10">
        <f>varoventtiili_koestus_kuva.description</f>
        <v>0</v>
      </c>
      <c r="WGP207" s="10">
        <f>varoventtiili_koestus_kuva.description</f>
        <v>0</v>
      </c>
      <c r="WGQ207" s="10">
        <f>varoventtiili_koestus_kuva.description</f>
        <v>0</v>
      </c>
      <c r="WGR207" s="10">
        <f>varoventtiili_koestus_kuva.description</f>
        <v>0</v>
      </c>
      <c r="WGS207" s="10">
        <f>varoventtiili_koestus_kuva.description</f>
        <v>0</v>
      </c>
      <c r="WGT207" s="10">
        <f>varoventtiili_koestus_kuva.description</f>
        <v>0</v>
      </c>
      <c r="WGU207" s="10">
        <f>varoventtiili_koestus_kuva.description</f>
        <v>0</v>
      </c>
      <c r="WGV207" s="10">
        <f>varoventtiili_koestus_kuva.description</f>
        <v>0</v>
      </c>
      <c r="WGW207" s="10">
        <f>varoventtiili_koestus_kuva.description</f>
        <v>0</v>
      </c>
      <c r="WGX207" s="10">
        <f>varoventtiili_koestus_kuva.description</f>
        <v>0</v>
      </c>
      <c r="WGY207" s="10">
        <f>varoventtiili_koestus_kuva.description</f>
        <v>0</v>
      </c>
      <c r="WGZ207" s="10">
        <f>varoventtiili_koestus_kuva.description</f>
        <v>0</v>
      </c>
      <c r="WHA207" s="10">
        <f>varoventtiili_koestus_kuva.description</f>
        <v>0</v>
      </c>
      <c r="WHB207" s="10">
        <f>varoventtiili_koestus_kuva.description</f>
        <v>0</v>
      </c>
      <c r="WHC207" s="10">
        <f>varoventtiili_koestus_kuva.description</f>
        <v>0</v>
      </c>
      <c r="WHD207" s="10">
        <f>varoventtiili_koestus_kuva.description</f>
        <v>0</v>
      </c>
      <c r="WHE207" s="10">
        <f>varoventtiili_koestus_kuva.description</f>
        <v>0</v>
      </c>
      <c r="WHF207" s="10">
        <f>varoventtiili_koestus_kuva.description</f>
        <v>0</v>
      </c>
      <c r="WHG207" s="10">
        <f>varoventtiili_koestus_kuva.description</f>
        <v>0</v>
      </c>
      <c r="WHH207" s="10">
        <f>varoventtiili_koestus_kuva.description</f>
        <v>0</v>
      </c>
      <c r="WHI207" s="10">
        <f>varoventtiili_koestus_kuva.description</f>
        <v>0</v>
      </c>
      <c r="WHJ207" s="10">
        <f>varoventtiili_koestus_kuva.description</f>
        <v>0</v>
      </c>
      <c r="WHK207" s="10">
        <f>varoventtiili_koestus_kuva.description</f>
        <v>0</v>
      </c>
      <c r="WHL207" s="10">
        <f>varoventtiili_koestus_kuva.description</f>
        <v>0</v>
      </c>
      <c r="WHM207" s="10">
        <f>varoventtiili_koestus_kuva.description</f>
        <v>0</v>
      </c>
      <c r="WHN207" s="10">
        <f>varoventtiili_koestus_kuva.description</f>
        <v>0</v>
      </c>
      <c r="WHO207" s="10">
        <f>varoventtiili_koestus_kuva.description</f>
        <v>0</v>
      </c>
      <c r="WHP207" s="10">
        <f>varoventtiili_koestus_kuva.description</f>
        <v>0</v>
      </c>
      <c r="WHQ207" s="10">
        <f>varoventtiili_koestus_kuva.description</f>
        <v>0</v>
      </c>
      <c r="WHR207" s="10">
        <f>varoventtiili_koestus_kuva.description</f>
        <v>0</v>
      </c>
      <c r="WHS207" s="10">
        <f>varoventtiili_koestus_kuva.description</f>
        <v>0</v>
      </c>
      <c r="WHT207" s="10">
        <f>varoventtiili_koestus_kuva.description</f>
        <v>0</v>
      </c>
      <c r="WHU207" s="10">
        <f>varoventtiili_koestus_kuva.description</f>
        <v>0</v>
      </c>
      <c r="WHV207" s="10">
        <f>varoventtiili_koestus_kuva.description</f>
        <v>0</v>
      </c>
      <c r="WHW207" s="10">
        <f>varoventtiili_koestus_kuva.description</f>
        <v>0</v>
      </c>
      <c r="WHX207" s="10">
        <f>varoventtiili_koestus_kuva.description</f>
        <v>0</v>
      </c>
      <c r="WHY207" s="10">
        <f>varoventtiili_koestus_kuva.description</f>
        <v>0</v>
      </c>
      <c r="WHZ207" s="10">
        <f>varoventtiili_koestus_kuva.description</f>
        <v>0</v>
      </c>
      <c r="WIA207" s="10">
        <f>varoventtiili_koestus_kuva.description</f>
        <v>0</v>
      </c>
      <c r="WIB207" s="10">
        <f>varoventtiili_koestus_kuva.description</f>
        <v>0</v>
      </c>
      <c r="WIC207" s="10">
        <f>varoventtiili_koestus_kuva.description</f>
        <v>0</v>
      </c>
      <c r="WID207" s="10">
        <f>varoventtiili_koestus_kuva.description</f>
        <v>0</v>
      </c>
      <c r="WIE207" s="10">
        <f>varoventtiili_koestus_kuva.description</f>
        <v>0</v>
      </c>
      <c r="WIF207" s="10">
        <f>varoventtiili_koestus_kuva.description</f>
        <v>0</v>
      </c>
      <c r="WIG207" s="10">
        <f>varoventtiili_koestus_kuva.description</f>
        <v>0</v>
      </c>
      <c r="WIH207" s="10">
        <f>varoventtiili_koestus_kuva.description</f>
        <v>0</v>
      </c>
      <c r="WII207" s="10">
        <f>varoventtiili_koestus_kuva.description</f>
        <v>0</v>
      </c>
      <c r="WIJ207" s="10">
        <f>varoventtiili_koestus_kuva.description</f>
        <v>0</v>
      </c>
      <c r="WIK207" s="10">
        <f>varoventtiili_koestus_kuva.description</f>
        <v>0</v>
      </c>
      <c r="WIL207" s="10">
        <f>varoventtiili_koestus_kuva.description</f>
        <v>0</v>
      </c>
      <c r="WIM207" s="10">
        <f>varoventtiili_koestus_kuva.description</f>
        <v>0</v>
      </c>
      <c r="WIN207" s="10">
        <f>varoventtiili_koestus_kuva.description</f>
        <v>0</v>
      </c>
      <c r="WIO207" s="10">
        <f>varoventtiili_koestus_kuva.description</f>
        <v>0</v>
      </c>
      <c r="WIP207" s="10">
        <f>varoventtiili_koestus_kuva.description</f>
        <v>0</v>
      </c>
      <c r="WIQ207" s="10">
        <f>varoventtiili_koestus_kuva.description</f>
        <v>0</v>
      </c>
      <c r="WIR207" s="10">
        <f>varoventtiili_koestus_kuva.description</f>
        <v>0</v>
      </c>
      <c r="WIS207" s="10">
        <f>varoventtiili_koestus_kuva.description</f>
        <v>0</v>
      </c>
      <c r="WIT207" s="10">
        <f>varoventtiili_koestus_kuva.description</f>
        <v>0</v>
      </c>
      <c r="WIU207" s="10">
        <f>varoventtiili_koestus_kuva.description</f>
        <v>0</v>
      </c>
      <c r="WIV207" s="10">
        <f>varoventtiili_koestus_kuva.description</f>
        <v>0</v>
      </c>
      <c r="WIW207" s="10">
        <f>varoventtiili_koestus_kuva.description</f>
        <v>0</v>
      </c>
      <c r="WIX207" s="10">
        <f>varoventtiili_koestus_kuva.description</f>
        <v>0</v>
      </c>
      <c r="WIY207" s="10">
        <f>varoventtiili_koestus_kuva.description</f>
        <v>0</v>
      </c>
      <c r="WIZ207" s="10">
        <f>varoventtiili_koestus_kuva.description</f>
        <v>0</v>
      </c>
      <c r="WJA207" s="10">
        <f>varoventtiili_koestus_kuva.description</f>
        <v>0</v>
      </c>
      <c r="WJB207" s="10">
        <f>varoventtiili_koestus_kuva.description</f>
        <v>0</v>
      </c>
      <c r="WJC207" s="10">
        <f>varoventtiili_koestus_kuva.description</f>
        <v>0</v>
      </c>
      <c r="WJD207" s="10">
        <f>varoventtiili_koestus_kuva.description</f>
        <v>0</v>
      </c>
      <c r="WJE207" s="10">
        <f>varoventtiili_koestus_kuva.description</f>
        <v>0</v>
      </c>
      <c r="WJF207" s="10">
        <f>varoventtiili_koestus_kuva.description</f>
        <v>0</v>
      </c>
      <c r="WJG207" s="10">
        <f>varoventtiili_koestus_kuva.description</f>
        <v>0</v>
      </c>
      <c r="WJH207" s="10">
        <f>varoventtiili_koestus_kuva.description</f>
        <v>0</v>
      </c>
      <c r="WJI207" s="10">
        <f>varoventtiili_koestus_kuva.description</f>
        <v>0</v>
      </c>
      <c r="WJJ207" s="10">
        <f>varoventtiili_koestus_kuva.description</f>
        <v>0</v>
      </c>
      <c r="WJK207" s="10">
        <f>varoventtiili_koestus_kuva.description</f>
        <v>0</v>
      </c>
      <c r="WJL207" s="10">
        <f>varoventtiili_koestus_kuva.description</f>
        <v>0</v>
      </c>
      <c r="WJM207" s="10">
        <f>varoventtiili_koestus_kuva.description</f>
        <v>0</v>
      </c>
      <c r="WJN207" s="10">
        <f>varoventtiili_koestus_kuva.description</f>
        <v>0</v>
      </c>
      <c r="WJO207" s="10">
        <f>varoventtiili_koestus_kuva.description</f>
        <v>0</v>
      </c>
      <c r="WJP207" s="10">
        <f>varoventtiili_koestus_kuva.description</f>
        <v>0</v>
      </c>
      <c r="WJQ207" s="10">
        <f>varoventtiili_koestus_kuva.description</f>
        <v>0</v>
      </c>
      <c r="WJR207" s="10">
        <f>varoventtiili_koestus_kuva.description</f>
        <v>0</v>
      </c>
      <c r="WJS207" s="10">
        <f>varoventtiili_koestus_kuva.description</f>
        <v>0</v>
      </c>
      <c r="WJT207" s="10">
        <f>varoventtiili_koestus_kuva.description</f>
        <v>0</v>
      </c>
      <c r="WJU207" s="10">
        <f>varoventtiili_koestus_kuva.description</f>
        <v>0</v>
      </c>
      <c r="WJV207" s="10">
        <f>varoventtiili_koestus_kuva.description</f>
        <v>0</v>
      </c>
      <c r="WJW207" s="10">
        <f>varoventtiili_koestus_kuva.description</f>
        <v>0</v>
      </c>
      <c r="WJX207" s="10">
        <f>varoventtiili_koestus_kuva.description</f>
        <v>0</v>
      </c>
      <c r="WJY207" s="10">
        <f>varoventtiili_koestus_kuva.description</f>
        <v>0</v>
      </c>
      <c r="WJZ207" s="10">
        <f>varoventtiili_koestus_kuva.description</f>
        <v>0</v>
      </c>
      <c r="WKA207" s="10">
        <f>varoventtiili_koestus_kuva.description</f>
        <v>0</v>
      </c>
      <c r="WKB207" s="10">
        <f>varoventtiili_koestus_kuva.description</f>
        <v>0</v>
      </c>
      <c r="WKC207" s="10">
        <f>varoventtiili_koestus_kuva.description</f>
        <v>0</v>
      </c>
      <c r="WKD207" s="10">
        <f>varoventtiili_koestus_kuva.description</f>
        <v>0</v>
      </c>
      <c r="WKE207" s="10">
        <f>varoventtiili_koestus_kuva.description</f>
        <v>0</v>
      </c>
      <c r="WKF207" s="10">
        <f>varoventtiili_koestus_kuva.description</f>
        <v>0</v>
      </c>
      <c r="WKG207" s="10">
        <f>varoventtiili_koestus_kuva.description</f>
        <v>0</v>
      </c>
      <c r="WKH207" s="10">
        <f>varoventtiili_koestus_kuva.description</f>
        <v>0</v>
      </c>
      <c r="WKI207" s="10">
        <f>varoventtiili_koestus_kuva.description</f>
        <v>0</v>
      </c>
      <c r="WKJ207" s="10">
        <f>varoventtiili_koestus_kuva.description</f>
        <v>0</v>
      </c>
      <c r="WKK207" s="10">
        <f>varoventtiili_koestus_kuva.description</f>
        <v>0</v>
      </c>
      <c r="WKL207" s="10">
        <f>varoventtiili_koestus_kuva.description</f>
        <v>0</v>
      </c>
      <c r="WKM207" s="10">
        <f>varoventtiili_koestus_kuva.description</f>
        <v>0</v>
      </c>
      <c r="WKN207" s="10">
        <f>varoventtiili_koestus_kuva.description</f>
        <v>0</v>
      </c>
      <c r="WKO207" s="10">
        <f>varoventtiili_koestus_kuva.description</f>
        <v>0</v>
      </c>
      <c r="WKP207" s="10">
        <f>varoventtiili_koestus_kuva.description</f>
        <v>0</v>
      </c>
      <c r="WKQ207" s="10">
        <f>varoventtiili_koestus_kuva.description</f>
        <v>0</v>
      </c>
      <c r="WKR207" s="10">
        <f>varoventtiili_koestus_kuva.description</f>
        <v>0</v>
      </c>
      <c r="WKS207" s="10">
        <f>varoventtiili_koestus_kuva.description</f>
        <v>0</v>
      </c>
      <c r="WKT207" s="10">
        <f>varoventtiili_koestus_kuva.description</f>
        <v>0</v>
      </c>
      <c r="WKU207" s="10">
        <f>varoventtiili_koestus_kuva.description</f>
        <v>0</v>
      </c>
      <c r="WKV207" s="10">
        <f>varoventtiili_koestus_kuva.description</f>
        <v>0</v>
      </c>
      <c r="WKW207" s="10">
        <f>varoventtiili_koestus_kuva.description</f>
        <v>0</v>
      </c>
      <c r="WKX207" s="10">
        <f>varoventtiili_koestus_kuva.description</f>
        <v>0</v>
      </c>
      <c r="WKY207" s="10">
        <f>varoventtiili_koestus_kuva.description</f>
        <v>0</v>
      </c>
      <c r="WKZ207" s="10">
        <f>varoventtiili_koestus_kuva.description</f>
        <v>0</v>
      </c>
      <c r="WLA207" s="10">
        <f>varoventtiili_koestus_kuva.description</f>
        <v>0</v>
      </c>
      <c r="WLB207" s="10">
        <f>varoventtiili_koestus_kuva.description</f>
        <v>0</v>
      </c>
      <c r="WLC207" s="10">
        <f>varoventtiili_koestus_kuva.description</f>
        <v>0</v>
      </c>
      <c r="WLD207" s="10">
        <f>varoventtiili_koestus_kuva.description</f>
        <v>0</v>
      </c>
      <c r="WLE207" s="10">
        <f>varoventtiili_koestus_kuva.description</f>
        <v>0</v>
      </c>
      <c r="WLF207" s="10">
        <f>varoventtiili_koestus_kuva.description</f>
        <v>0</v>
      </c>
      <c r="WLG207" s="10">
        <f>varoventtiili_koestus_kuva.description</f>
        <v>0</v>
      </c>
      <c r="WLH207" s="10">
        <f>varoventtiili_koestus_kuva.description</f>
        <v>0</v>
      </c>
      <c r="WLI207" s="10">
        <f>varoventtiili_koestus_kuva.description</f>
        <v>0</v>
      </c>
      <c r="WLJ207" s="10">
        <f>varoventtiili_koestus_kuva.description</f>
        <v>0</v>
      </c>
      <c r="WLK207" s="10">
        <f>varoventtiili_koestus_kuva.description</f>
        <v>0</v>
      </c>
      <c r="WLL207" s="10">
        <f>varoventtiili_koestus_kuva.description</f>
        <v>0</v>
      </c>
      <c r="WLM207" s="10">
        <f>varoventtiili_koestus_kuva.description</f>
        <v>0</v>
      </c>
      <c r="WLN207" s="10">
        <f>varoventtiili_koestus_kuva.description</f>
        <v>0</v>
      </c>
      <c r="WLO207" s="10">
        <f>varoventtiili_koestus_kuva.description</f>
        <v>0</v>
      </c>
      <c r="WLP207" s="10">
        <f>varoventtiili_koestus_kuva.description</f>
        <v>0</v>
      </c>
      <c r="WLQ207" s="10">
        <f>varoventtiili_koestus_kuva.description</f>
        <v>0</v>
      </c>
      <c r="WLR207" s="10">
        <f>varoventtiili_koestus_kuva.description</f>
        <v>0</v>
      </c>
      <c r="WLS207" s="10">
        <f>varoventtiili_koestus_kuva.description</f>
        <v>0</v>
      </c>
      <c r="WLT207" s="10">
        <f>varoventtiili_koestus_kuva.description</f>
        <v>0</v>
      </c>
      <c r="WLU207" s="10">
        <f>varoventtiili_koestus_kuva.description</f>
        <v>0</v>
      </c>
      <c r="WLV207" s="10">
        <f>varoventtiili_koestus_kuva.description</f>
        <v>0</v>
      </c>
      <c r="WLW207" s="10">
        <f>varoventtiili_koestus_kuva.description</f>
        <v>0</v>
      </c>
      <c r="WLX207" s="10">
        <f>varoventtiili_koestus_kuva.description</f>
        <v>0</v>
      </c>
      <c r="WLY207" s="10">
        <f>varoventtiili_koestus_kuva.description</f>
        <v>0</v>
      </c>
      <c r="WLZ207" s="10">
        <f>varoventtiili_koestus_kuva.description</f>
        <v>0</v>
      </c>
      <c r="WMA207" s="10">
        <f>varoventtiili_koestus_kuva.description</f>
        <v>0</v>
      </c>
      <c r="WMB207" s="10">
        <f>varoventtiili_koestus_kuva.description</f>
        <v>0</v>
      </c>
      <c r="WMC207" s="10">
        <f>varoventtiili_koestus_kuva.description</f>
        <v>0</v>
      </c>
      <c r="WMD207" s="10">
        <f>varoventtiili_koestus_kuva.description</f>
        <v>0</v>
      </c>
      <c r="WME207" s="10">
        <f>varoventtiili_koestus_kuva.description</f>
        <v>0</v>
      </c>
      <c r="WMF207" s="10">
        <f>varoventtiili_koestus_kuva.description</f>
        <v>0</v>
      </c>
      <c r="WMG207" s="10">
        <f>varoventtiili_koestus_kuva.description</f>
        <v>0</v>
      </c>
      <c r="WMH207" s="10">
        <f>varoventtiili_koestus_kuva.description</f>
        <v>0</v>
      </c>
      <c r="WMI207" s="10">
        <f>varoventtiili_koestus_kuva.description</f>
        <v>0</v>
      </c>
      <c r="WMJ207" s="10">
        <f>varoventtiili_koestus_kuva.description</f>
        <v>0</v>
      </c>
      <c r="WMK207" s="10">
        <f>varoventtiili_koestus_kuva.description</f>
        <v>0</v>
      </c>
      <c r="WML207" s="10">
        <f>varoventtiili_koestus_kuva.description</f>
        <v>0</v>
      </c>
      <c r="WMM207" s="10">
        <f>varoventtiili_koestus_kuva.description</f>
        <v>0</v>
      </c>
      <c r="WMN207" s="10">
        <f>varoventtiili_koestus_kuva.description</f>
        <v>0</v>
      </c>
      <c r="WMO207" s="10">
        <f>varoventtiili_koestus_kuva.description</f>
        <v>0</v>
      </c>
      <c r="WMP207" s="10">
        <f>varoventtiili_koestus_kuva.description</f>
        <v>0</v>
      </c>
      <c r="WMQ207" s="10">
        <f>varoventtiili_koestus_kuva.description</f>
        <v>0</v>
      </c>
      <c r="WMR207" s="10">
        <f>varoventtiili_koestus_kuva.description</f>
        <v>0</v>
      </c>
      <c r="WMS207" s="10">
        <f>varoventtiili_koestus_kuva.description</f>
        <v>0</v>
      </c>
      <c r="WMT207" s="10">
        <f>varoventtiili_koestus_kuva.description</f>
        <v>0</v>
      </c>
      <c r="WMU207" s="10">
        <f>varoventtiili_koestus_kuva.description</f>
        <v>0</v>
      </c>
      <c r="WMV207" s="10">
        <f>varoventtiili_koestus_kuva.description</f>
        <v>0</v>
      </c>
      <c r="WMW207" s="10">
        <f>varoventtiili_koestus_kuva.description</f>
        <v>0</v>
      </c>
      <c r="WMX207" s="10">
        <f>varoventtiili_koestus_kuva.description</f>
        <v>0</v>
      </c>
      <c r="WMY207" s="10">
        <f>varoventtiili_koestus_kuva.description</f>
        <v>0</v>
      </c>
      <c r="WMZ207" s="10">
        <f>varoventtiili_koestus_kuva.description</f>
        <v>0</v>
      </c>
      <c r="WNA207" s="10">
        <f>varoventtiili_koestus_kuva.description</f>
        <v>0</v>
      </c>
      <c r="WNB207" s="10">
        <f>varoventtiili_koestus_kuva.description</f>
        <v>0</v>
      </c>
      <c r="WNC207" s="10">
        <f>varoventtiili_koestus_kuva.description</f>
        <v>0</v>
      </c>
      <c r="WND207" s="10">
        <f>varoventtiili_koestus_kuva.description</f>
        <v>0</v>
      </c>
      <c r="WNE207" s="10">
        <f>varoventtiili_koestus_kuva.description</f>
        <v>0</v>
      </c>
      <c r="WNF207" s="10">
        <f>varoventtiili_koestus_kuva.description</f>
        <v>0</v>
      </c>
      <c r="WNG207" s="10">
        <f>varoventtiili_koestus_kuva.description</f>
        <v>0</v>
      </c>
      <c r="WNH207" s="10">
        <f>varoventtiili_koestus_kuva.description</f>
        <v>0</v>
      </c>
      <c r="WNI207" s="10">
        <f>varoventtiili_koestus_kuva.description</f>
        <v>0</v>
      </c>
      <c r="WNJ207" s="10">
        <f>varoventtiili_koestus_kuva.description</f>
        <v>0</v>
      </c>
      <c r="WNK207" s="10">
        <f>varoventtiili_koestus_kuva.description</f>
        <v>0</v>
      </c>
      <c r="WNL207" s="10">
        <f>varoventtiili_koestus_kuva.description</f>
        <v>0</v>
      </c>
      <c r="WNM207" s="10">
        <f>varoventtiili_koestus_kuva.description</f>
        <v>0</v>
      </c>
      <c r="WNN207" s="10">
        <f>varoventtiili_koestus_kuva.description</f>
        <v>0</v>
      </c>
      <c r="WNO207" s="10">
        <f>varoventtiili_koestus_kuva.description</f>
        <v>0</v>
      </c>
      <c r="WNP207" s="10">
        <f>varoventtiili_koestus_kuva.description</f>
        <v>0</v>
      </c>
      <c r="WNQ207" s="10">
        <f>varoventtiili_koestus_kuva.description</f>
        <v>0</v>
      </c>
      <c r="WNR207" s="10">
        <f>varoventtiili_koestus_kuva.description</f>
        <v>0</v>
      </c>
      <c r="WNS207" s="10">
        <f>varoventtiili_koestus_kuva.description</f>
        <v>0</v>
      </c>
      <c r="WNT207" s="10">
        <f>varoventtiili_koestus_kuva.description</f>
        <v>0</v>
      </c>
      <c r="WNU207" s="10">
        <f>varoventtiili_koestus_kuva.description</f>
        <v>0</v>
      </c>
      <c r="WNV207" s="10">
        <f>varoventtiili_koestus_kuva.description</f>
        <v>0</v>
      </c>
      <c r="WNW207" s="10">
        <f>varoventtiili_koestus_kuva.description</f>
        <v>0</v>
      </c>
      <c r="WNX207" s="10">
        <f>varoventtiili_koestus_kuva.description</f>
        <v>0</v>
      </c>
      <c r="WNY207" s="10">
        <f>varoventtiili_koestus_kuva.description</f>
        <v>0</v>
      </c>
      <c r="WNZ207" s="10">
        <f>varoventtiili_koestus_kuva.description</f>
        <v>0</v>
      </c>
      <c r="WOA207" s="10">
        <f>varoventtiili_koestus_kuva.description</f>
        <v>0</v>
      </c>
      <c r="WOB207" s="10">
        <f>varoventtiili_koestus_kuva.description</f>
        <v>0</v>
      </c>
      <c r="WOC207" s="10">
        <f>varoventtiili_koestus_kuva.description</f>
        <v>0</v>
      </c>
      <c r="WOD207" s="10">
        <f>varoventtiili_koestus_kuva.description</f>
        <v>0</v>
      </c>
      <c r="WOE207" s="10">
        <f>varoventtiili_koestus_kuva.description</f>
        <v>0</v>
      </c>
      <c r="WOF207" s="10">
        <f>varoventtiili_koestus_kuva.description</f>
        <v>0</v>
      </c>
      <c r="WOG207" s="10">
        <f>varoventtiili_koestus_kuva.description</f>
        <v>0</v>
      </c>
      <c r="WOH207" s="10">
        <f>varoventtiili_koestus_kuva.description</f>
        <v>0</v>
      </c>
      <c r="WOI207" s="10">
        <f>varoventtiili_koestus_kuva.description</f>
        <v>0</v>
      </c>
      <c r="WOJ207" s="10">
        <f>varoventtiili_koestus_kuva.description</f>
        <v>0</v>
      </c>
      <c r="WOK207" s="10">
        <f>varoventtiili_koestus_kuva.description</f>
        <v>0</v>
      </c>
      <c r="WOL207" s="10">
        <f>varoventtiili_koestus_kuva.description</f>
        <v>0</v>
      </c>
      <c r="WOM207" s="10">
        <f>varoventtiili_koestus_kuva.description</f>
        <v>0</v>
      </c>
      <c r="WON207" s="10">
        <f>varoventtiili_koestus_kuva.description</f>
        <v>0</v>
      </c>
      <c r="WOO207" s="10">
        <f>varoventtiili_koestus_kuva.description</f>
        <v>0</v>
      </c>
      <c r="WOP207" s="10">
        <f>varoventtiili_koestus_kuva.description</f>
        <v>0</v>
      </c>
      <c r="WOQ207" s="10">
        <f>varoventtiili_koestus_kuva.description</f>
        <v>0</v>
      </c>
      <c r="WOR207" s="10">
        <f>varoventtiili_koestus_kuva.description</f>
        <v>0</v>
      </c>
      <c r="WOS207" s="10">
        <f>varoventtiili_koestus_kuva.description</f>
        <v>0</v>
      </c>
      <c r="WOT207" s="10">
        <f>varoventtiili_koestus_kuva.description</f>
        <v>0</v>
      </c>
      <c r="WOU207" s="10">
        <f>varoventtiili_koestus_kuva.description</f>
        <v>0</v>
      </c>
      <c r="WOV207" s="10">
        <f>varoventtiili_koestus_kuva.description</f>
        <v>0</v>
      </c>
      <c r="WOW207" s="10">
        <f>varoventtiili_koestus_kuva.description</f>
        <v>0</v>
      </c>
      <c r="WOX207" s="10">
        <f>varoventtiili_koestus_kuva.description</f>
        <v>0</v>
      </c>
      <c r="WOY207" s="10">
        <f>varoventtiili_koestus_kuva.description</f>
        <v>0</v>
      </c>
      <c r="WOZ207" s="10">
        <f>varoventtiili_koestus_kuva.description</f>
        <v>0</v>
      </c>
      <c r="WPA207" s="10">
        <f>varoventtiili_koestus_kuva.description</f>
        <v>0</v>
      </c>
      <c r="WPB207" s="10">
        <f>varoventtiili_koestus_kuva.description</f>
        <v>0</v>
      </c>
      <c r="WPC207" s="10">
        <f>varoventtiili_koestus_kuva.description</f>
        <v>0</v>
      </c>
      <c r="WPD207" s="10">
        <f>varoventtiili_koestus_kuva.description</f>
        <v>0</v>
      </c>
      <c r="WPE207" s="10">
        <f>varoventtiili_koestus_kuva.description</f>
        <v>0</v>
      </c>
      <c r="WPF207" s="10">
        <f>varoventtiili_koestus_kuva.description</f>
        <v>0</v>
      </c>
      <c r="WPG207" s="10">
        <f>varoventtiili_koestus_kuva.description</f>
        <v>0</v>
      </c>
      <c r="WPH207" s="10">
        <f>varoventtiili_koestus_kuva.description</f>
        <v>0</v>
      </c>
      <c r="WPI207" s="10">
        <f>varoventtiili_koestus_kuva.description</f>
        <v>0</v>
      </c>
      <c r="WPJ207" s="10">
        <f>varoventtiili_koestus_kuva.description</f>
        <v>0</v>
      </c>
      <c r="WPK207" s="10">
        <f>varoventtiili_koestus_kuva.description</f>
        <v>0</v>
      </c>
      <c r="WPL207" s="10">
        <f>varoventtiili_koestus_kuva.description</f>
        <v>0</v>
      </c>
      <c r="WPM207" s="10">
        <f>varoventtiili_koestus_kuva.description</f>
        <v>0</v>
      </c>
      <c r="WPN207" s="10">
        <f>varoventtiili_koestus_kuva.description</f>
        <v>0</v>
      </c>
      <c r="WPO207" s="10">
        <f>varoventtiili_koestus_kuva.description</f>
        <v>0</v>
      </c>
      <c r="WPP207" s="10">
        <f>varoventtiili_koestus_kuva.description</f>
        <v>0</v>
      </c>
      <c r="WPQ207" s="10">
        <f>varoventtiili_koestus_kuva.description</f>
        <v>0</v>
      </c>
      <c r="WPR207" s="10">
        <f>varoventtiili_koestus_kuva.description</f>
        <v>0</v>
      </c>
      <c r="WPS207" s="10">
        <f>varoventtiili_koestus_kuva.description</f>
        <v>0</v>
      </c>
      <c r="WPT207" s="10">
        <f>varoventtiili_koestus_kuva.description</f>
        <v>0</v>
      </c>
      <c r="WPU207" s="10">
        <f>varoventtiili_koestus_kuva.description</f>
        <v>0</v>
      </c>
      <c r="WPV207" s="10">
        <f>varoventtiili_koestus_kuva.description</f>
        <v>0</v>
      </c>
      <c r="WPW207" s="10">
        <f>varoventtiili_koestus_kuva.description</f>
        <v>0</v>
      </c>
      <c r="WPX207" s="10">
        <f>varoventtiili_koestus_kuva.description</f>
        <v>0</v>
      </c>
      <c r="WPY207" s="10">
        <f>varoventtiili_koestus_kuva.description</f>
        <v>0</v>
      </c>
      <c r="WPZ207" s="10">
        <f>varoventtiili_koestus_kuva.description</f>
        <v>0</v>
      </c>
      <c r="WQA207" s="10">
        <f>varoventtiili_koestus_kuva.description</f>
        <v>0</v>
      </c>
      <c r="WQB207" s="10">
        <f>varoventtiili_koestus_kuva.description</f>
        <v>0</v>
      </c>
      <c r="WQC207" s="10">
        <f>varoventtiili_koestus_kuva.description</f>
        <v>0</v>
      </c>
      <c r="WQD207" s="10">
        <f>varoventtiili_koestus_kuva.description</f>
        <v>0</v>
      </c>
      <c r="WQE207" s="10">
        <f>varoventtiili_koestus_kuva.description</f>
        <v>0</v>
      </c>
      <c r="WQF207" s="10">
        <f>varoventtiili_koestus_kuva.description</f>
        <v>0</v>
      </c>
      <c r="WQG207" s="10">
        <f>varoventtiili_koestus_kuva.description</f>
        <v>0</v>
      </c>
      <c r="WQH207" s="10">
        <f>varoventtiili_koestus_kuva.description</f>
        <v>0</v>
      </c>
      <c r="WQI207" s="10">
        <f>varoventtiili_koestus_kuva.description</f>
        <v>0</v>
      </c>
      <c r="WQJ207" s="10">
        <f>varoventtiili_koestus_kuva.description</f>
        <v>0</v>
      </c>
      <c r="WQK207" s="10">
        <f>varoventtiili_koestus_kuva.description</f>
        <v>0</v>
      </c>
      <c r="WQL207" s="10">
        <f>varoventtiili_koestus_kuva.description</f>
        <v>0</v>
      </c>
      <c r="WQM207" s="10">
        <f>varoventtiili_koestus_kuva.description</f>
        <v>0</v>
      </c>
      <c r="WQN207" s="10">
        <f>varoventtiili_koestus_kuva.description</f>
        <v>0</v>
      </c>
      <c r="WQO207" s="10">
        <f>varoventtiili_koestus_kuva.description</f>
        <v>0</v>
      </c>
      <c r="WQP207" s="10">
        <f>varoventtiili_koestus_kuva.description</f>
        <v>0</v>
      </c>
      <c r="WQQ207" s="10">
        <f>varoventtiili_koestus_kuva.description</f>
        <v>0</v>
      </c>
      <c r="WQR207" s="10">
        <f>varoventtiili_koestus_kuva.description</f>
        <v>0</v>
      </c>
      <c r="WQS207" s="10">
        <f>varoventtiili_koestus_kuva.description</f>
        <v>0</v>
      </c>
      <c r="WQT207" s="10">
        <f>varoventtiili_koestus_kuva.description</f>
        <v>0</v>
      </c>
      <c r="WQU207" s="10">
        <f>varoventtiili_koestus_kuva.description</f>
        <v>0</v>
      </c>
      <c r="WQV207" s="10">
        <f>varoventtiili_koestus_kuva.description</f>
        <v>0</v>
      </c>
      <c r="WQW207" s="10">
        <f>varoventtiili_koestus_kuva.description</f>
        <v>0</v>
      </c>
      <c r="WQX207" s="10">
        <f>varoventtiili_koestus_kuva.description</f>
        <v>0</v>
      </c>
      <c r="WQY207" s="10">
        <f>varoventtiili_koestus_kuva.description</f>
        <v>0</v>
      </c>
      <c r="WQZ207" s="10">
        <f>varoventtiili_koestus_kuva.description</f>
        <v>0</v>
      </c>
      <c r="WRA207" s="10">
        <f>varoventtiili_koestus_kuva.description</f>
        <v>0</v>
      </c>
      <c r="WRB207" s="10">
        <f>varoventtiili_koestus_kuva.description</f>
        <v>0</v>
      </c>
      <c r="WRC207" s="10">
        <f>varoventtiili_koestus_kuva.description</f>
        <v>0</v>
      </c>
      <c r="WRD207" s="10">
        <f>varoventtiili_koestus_kuva.description</f>
        <v>0</v>
      </c>
      <c r="WRE207" s="10">
        <f>varoventtiili_koestus_kuva.description</f>
        <v>0</v>
      </c>
      <c r="WRF207" s="10">
        <f>varoventtiili_koestus_kuva.description</f>
        <v>0</v>
      </c>
      <c r="WRG207" s="10">
        <f>varoventtiili_koestus_kuva.description</f>
        <v>0</v>
      </c>
      <c r="WRH207" s="10">
        <f>varoventtiili_koestus_kuva.description</f>
        <v>0</v>
      </c>
      <c r="WRI207" s="10">
        <f>varoventtiili_koestus_kuva.description</f>
        <v>0</v>
      </c>
      <c r="WRJ207" s="10">
        <f>varoventtiili_koestus_kuva.description</f>
        <v>0</v>
      </c>
      <c r="WRK207" s="10">
        <f>varoventtiili_koestus_kuva.description</f>
        <v>0</v>
      </c>
      <c r="WRL207" s="10">
        <f>varoventtiili_koestus_kuva.description</f>
        <v>0</v>
      </c>
      <c r="WRM207" s="10">
        <f>varoventtiili_koestus_kuva.description</f>
        <v>0</v>
      </c>
      <c r="WRN207" s="10">
        <f>varoventtiili_koestus_kuva.description</f>
        <v>0</v>
      </c>
      <c r="WRO207" s="10">
        <f>varoventtiili_koestus_kuva.description</f>
        <v>0</v>
      </c>
      <c r="WRP207" s="10">
        <f>varoventtiili_koestus_kuva.description</f>
        <v>0</v>
      </c>
      <c r="WRQ207" s="10">
        <f>varoventtiili_koestus_kuva.description</f>
        <v>0</v>
      </c>
      <c r="WRR207" s="10">
        <f>varoventtiili_koestus_kuva.description</f>
        <v>0</v>
      </c>
      <c r="WRS207" s="10">
        <f>varoventtiili_koestus_kuva.description</f>
        <v>0</v>
      </c>
      <c r="WRT207" s="10">
        <f>varoventtiili_koestus_kuva.description</f>
        <v>0</v>
      </c>
      <c r="WRU207" s="10">
        <f>varoventtiili_koestus_kuva.description</f>
        <v>0</v>
      </c>
      <c r="WRV207" s="10">
        <f>varoventtiili_koestus_kuva.description</f>
        <v>0</v>
      </c>
      <c r="WRW207" s="10">
        <f>varoventtiili_koestus_kuva.description</f>
        <v>0</v>
      </c>
      <c r="WRX207" s="10">
        <f>varoventtiili_koestus_kuva.description</f>
        <v>0</v>
      </c>
      <c r="WRY207" s="10">
        <f>varoventtiili_koestus_kuva.description</f>
        <v>0</v>
      </c>
      <c r="WRZ207" s="10">
        <f>varoventtiili_koestus_kuva.description</f>
        <v>0</v>
      </c>
      <c r="WSA207" s="10">
        <f>varoventtiili_koestus_kuva.description</f>
        <v>0</v>
      </c>
      <c r="WSB207" s="10">
        <f>varoventtiili_koestus_kuva.description</f>
        <v>0</v>
      </c>
      <c r="WSC207" s="10">
        <f>varoventtiili_koestus_kuva.description</f>
        <v>0</v>
      </c>
      <c r="WSD207" s="10">
        <f>varoventtiili_koestus_kuva.description</f>
        <v>0</v>
      </c>
      <c r="WSE207" s="10">
        <f>varoventtiili_koestus_kuva.description</f>
        <v>0</v>
      </c>
      <c r="WSF207" s="10">
        <f>varoventtiili_koestus_kuva.description</f>
        <v>0</v>
      </c>
      <c r="WSG207" s="10">
        <f>varoventtiili_koestus_kuva.description</f>
        <v>0</v>
      </c>
      <c r="WSH207" s="10">
        <f>varoventtiili_koestus_kuva.description</f>
        <v>0</v>
      </c>
      <c r="WSI207" s="10">
        <f>varoventtiili_koestus_kuva.description</f>
        <v>0</v>
      </c>
      <c r="WSJ207" s="10">
        <f>varoventtiili_koestus_kuva.description</f>
        <v>0</v>
      </c>
      <c r="WSK207" s="10">
        <f>varoventtiili_koestus_kuva.description</f>
        <v>0</v>
      </c>
      <c r="WSL207" s="10">
        <f>varoventtiili_koestus_kuva.description</f>
        <v>0</v>
      </c>
      <c r="WSM207" s="10">
        <f>varoventtiili_koestus_kuva.description</f>
        <v>0</v>
      </c>
      <c r="WSN207" s="10">
        <f>varoventtiili_koestus_kuva.description</f>
        <v>0</v>
      </c>
      <c r="WSO207" s="10">
        <f>varoventtiili_koestus_kuva.description</f>
        <v>0</v>
      </c>
      <c r="WSP207" s="10">
        <f>varoventtiili_koestus_kuva.description</f>
        <v>0</v>
      </c>
      <c r="WSQ207" s="10">
        <f>varoventtiili_koestus_kuva.description</f>
        <v>0</v>
      </c>
      <c r="WSR207" s="10">
        <f>varoventtiili_koestus_kuva.description</f>
        <v>0</v>
      </c>
      <c r="WSS207" s="10">
        <f>varoventtiili_koestus_kuva.description</f>
        <v>0</v>
      </c>
      <c r="WST207" s="10">
        <f>varoventtiili_koestus_kuva.description</f>
        <v>0</v>
      </c>
      <c r="WSU207" s="10">
        <f>varoventtiili_koestus_kuva.description</f>
        <v>0</v>
      </c>
      <c r="WSV207" s="10">
        <f>varoventtiili_koestus_kuva.description</f>
        <v>0</v>
      </c>
      <c r="WSW207" s="10">
        <f>varoventtiili_koestus_kuva.description</f>
        <v>0</v>
      </c>
      <c r="WSX207" s="10">
        <f>varoventtiili_koestus_kuva.description</f>
        <v>0</v>
      </c>
      <c r="WSY207" s="10">
        <f>varoventtiili_koestus_kuva.description</f>
        <v>0</v>
      </c>
      <c r="WSZ207" s="10">
        <f>varoventtiili_koestus_kuva.description</f>
        <v>0</v>
      </c>
      <c r="WTA207" s="10">
        <f>varoventtiili_koestus_kuva.description</f>
        <v>0</v>
      </c>
      <c r="WTB207" s="10">
        <f>varoventtiili_koestus_kuva.description</f>
        <v>0</v>
      </c>
      <c r="WTC207" s="10">
        <f>varoventtiili_koestus_kuva.description</f>
        <v>0</v>
      </c>
      <c r="WTD207" s="10">
        <f>varoventtiili_koestus_kuva.description</f>
        <v>0</v>
      </c>
      <c r="WTE207" s="10">
        <f>varoventtiili_koestus_kuva.description</f>
        <v>0</v>
      </c>
      <c r="WTF207" s="10">
        <f>varoventtiili_koestus_kuva.description</f>
        <v>0</v>
      </c>
      <c r="WTG207" s="10">
        <f>varoventtiili_koestus_kuva.description</f>
        <v>0</v>
      </c>
      <c r="WTH207" s="10">
        <f>varoventtiili_koestus_kuva.description</f>
        <v>0</v>
      </c>
      <c r="WTI207" s="10">
        <f>varoventtiili_koestus_kuva.description</f>
        <v>0</v>
      </c>
      <c r="WTJ207" s="10">
        <f>varoventtiili_koestus_kuva.description</f>
        <v>0</v>
      </c>
      <c r="WTK207" s="10">
        <f>varoventtiili_koestus_kuva.description</f>
        <v>0</v>
      </c>
      <c r="WTL207" s="10">
        <f>varoventtiili_koestus_kuva.description</f>
        <v>0</v>
      </c>
      <c r="WTM207" s="10">
        <f>varoventtiili_koestus_kuva.description</f>
        <v>0</v>
      </c>
      <c r="WTN207" s="10">
        <f>varoventtiili_koestus_kuva.description</f>
        <v>0</v>
      </c>
      <c r="WTO207" s="10">
        <f>varoventtiili_koestus_kuva.description</f>
        <v>0</v>
      </c>
      <c r="WTP207" s="10">
        <f>varoventtiili_koestus_kuva.description</f>
        <v>0</v>
      </c>
      <c r="WTQ207" s="10">
        <f>varoventtiili_koestus_kuva.description</f>
        <v>0</v>
      </c>
      <c r="WTR207" s="10">
        <f>varoventtiili_koestus_kuva.description</f>
        <v>0</v>
      </c>
      <c r="WTS207" s="10">
        <f>varoventtiili_koestus_kuva.description</f>
        <v>0</v>
      </c>
      <c r="WTT207" s="10">
        <f>varoventtiili_koestus_kuva.description</f>
        <v>0</v>
      </c>
      <c r="WTU207" s="10">
        <f>varoventtiili_koestus_kuva.description</f>
        <v>0</v>
      </c>
      <c r="WTV207" s="10">
        <f>varoventtiili_koestus_kuva.description</f>
        <v>0</v>
      </c>
      <c r="WTW207" s="10">
        <f>varoventtiili_koestus_kuva.description</f>
        <v>0</v>
      </c>
      <c r="WTX207" s="10">
        <f>varoventtiili_koestus_kuva.description</f>
        <v>0</v>
      </c>
      <c r="WTY207" s="10">
        <f>varoventtiili_koestus_kuva.description</f>
        <v>0</v>
      </c>
      <c r="WTZ207" s="10">
        <f>varoventtiili_koestus_kuva.description</f>
        <v>0</v>
      </c>
      <c r="WUA207" s="10">
        <f>varoventtiili_koestus_kuva.description</f>
        <v>0</v>
      </c>
      <c r="WUB207" s="10">
        <f>varoventtiili_koestus_kuva.description</f>
        <v>0</v>
      </c>
      <c r="WUC207" s="10">
        <f>varoventtiili_koestus_kuva.description</f>
        <v>0</v>
      </c>
      <c r="WUD207" s="10">
        <f>varoventtiili_koestus_kuva.description</f>
        <v>0</v>
      </c>
      <c r="WUE207" s="10">
        <f>varoventtiili_koestus_kuva.description</f>
        <v>0</v>
      </c>
      <c r="WUF207" s="10">
        <f>varoventtiili_koestus_kuva.description</f>
        <v>0</v>
      </c>
      <c r="WUG207" s="10">
        <f>varoventtiili_koestus_kuva.description</f>
        <v>0</v>
      </c>
      <c r="WUH207" s="10">
        <f>varoventtiili_koestus_kuva.description</f>
        <v>0</v>
      </c>
      <c r="WUI207" s="10">
        <f>varoventtiili_koestus_kuva.description</f>
        <v>0</v>
      </c>
      <c r="WUJ207" s="10">
        <f>varoventtiili_koestus_kuva.description</f>
        <v>0</v>
      </c>
      <c r="WUK207" s="10">
        <f>varoventtiili_koestus_kuva.description</f>
        <v>0</v>
      </c>
      <c r="WUL207" s="10">
        <f>varoventtiili_koestus_kuva.description</f>
        <v>0</v>
      </c>
      <c r="WUM207" s="10">
        <f>varoventtiili_koestus_kuva.description</f>
        <v>0</v>
      </c>
      <c r="WUN207" s="10">
        <f>varoventtiili_koestus_kuva.description</f>
        <v>0</v>
      </c>
      <c r="WUO207" s="10">
        <f>varoventtiili_koestus_kuva.description</f>
        <v>0</v>
      </c>
      <c r="WUP207" s="10">
        <f>varoventtiili_koestus_kuva.description</f>
        <v>0</v>
      </c>
      <c r="WUQ207" s="10">
        <f>varoventtiili_koestus_kuva.description</f>
        <v>0</v>
      </c>
      <c r="WUR207" s="10">
        <f>varoventtiili_koestus_kuva.description</f>
        <v>0</v>
      </c>
      <c r="WUS207" s="10">
        <f>varoventtiili_koestus_kuva.description</f>
        <v>0</v>
      </c>
      <c r="WUT207" s="10">
        <f>varoventtiili_koestus_kuva.description</f>
        <v>0</v>
      </c>
      <c r="WUU207" s="10">
        <f>varoventtiili_koestus_kuva.description</f>
        <v>0</v>
      </c>
      <c r="WUV207" s="10">
        <f>varoventtiili_koestus_kuva.description</f>
        <v>0</v>
      </c>
      <c r="WUW207" s="10">
        <f>varoventtiili_koestus_kuva.description</f>
        <v>0</v>
      </c>
      <c r="WUX207" s="10">
        <f>varoventtiili_koestus_kuva.description</f>
        <v>0</v>
      </c>
      <c r="WUY207" s="10">
        <f>varoventtiili_koestus_kuva.description</f>
        <v>0</v>
      </c>
      <c r="WUZ207" s="10">
        <f>varoventtiili_koestus_kuva.description</f>
        <v>0</v>
      </c>
      <c r="WVA207" s="10">
        <f>varoventtiili_koestus_kuva.description</f>
        <v>0</v>
      </c>
      <c r="WVB207" s="10">
        <f>varoventtiili_koestus_kuva.description</f>
        <v>0</v>
      </c>
      <c r="WVC207" s="10">
        <f>varoventtiili_koestus_kuva.description</f>
        <v>0</v>
      </c>
      <c r="WVD207" s="10">
        <f>varoventtiili_koestus_kuva.description</f>
        <v>0</v>
      </c>
      <c r="WVE207" s="10">
        <f>varoventtiili_koestus_kuva.description</f>
        <v>0</v>
      </c>
      <c r="WVF207" s="10">
        <f>varoventtiili_koestus_kuva.description</f>
        <v>0</v>
      </c>
      <c r="WVG207" s="10">
        <f>varoventtiili_koestus_kuva.description</f>
        <v>0</v>
      </c>
      <c r="WVH207" s="10">
        <f>varoventtiili_koestus_kuva.description</f>
        <v>0</v>
      </c>
      <c r="WVI207" s="10">
        <f>varoventtiili_koestus_kuva.description</f>
        <v>0</v>
      </c>
      <c r="WVJ207" s="10">
        <f>varoventtiili_koestus_kuva.description</f>
        <v>0</v>
      </c>
      <c r="WVK207" s="10">
        <f>varoventtiili_koestus_kuva.description</f>
        <v>0</v>
      </c>
      <c r="WVL207" s="10">
        <f>varoventtiili_koestus_kuva.description</f>
        <v>0</v>
      </c>
      <c r="WVM207" s="10">
        <f>varoventtiili_koestus_kuva.description</f>
        <v>0</v>
      </c>
      <c r="WVN207" s="10">
        <f>varoventtiili_koestus_kuva.description</f>
        <v>0</v>
      </c>
      <c r="WVO207" s="10">
        <f>varoventtiili_koestus_kuva.description</f>
        <v>0</v>
      </c>
      <c r="WVP207" s="10">
        <f>varoventtiili_koestus_kuva.description</f>
        <v>0</v>
      </c>
      <c r="WVQ207" s="10">
        <f>varoventtiili_koestus_kuva.description</f>
        <v>0</v>
      </c>
      <c r="WVR207" s="10">
        <f>varoventtiili_koestus_kuva.description</f>
        <v>0</v>
      </c>
      <c r="WVS207" s="10">
        <f>varoventtiili_koestus_kuva.description</f>
        <v>0</v>
      </c>
      <c r="WVT207" s="10">
        <f>varoventtiili_koestus_kuva.description</f>
        <v>0</v>
      </c>
      <c r="WVU207" s="10">
        <f>varoventtiili_koestus_kuva.description</f>
        <v>0</v>
      </c>
      <c r="WVV207" s="10">
        <f>varoventtiili_koestus_kuva.description</f>
        <v>0</v>
      </c>
      <c r="WVW207" s="10">
        <f>varoventtiili_koestus_kuva.description</f>
        <v>0</v>
      </c>
      <c r="WVX207" s="10">
        <f>varoventtiili_koestus_kuva.description</f>
        <v>0</v>
      </c>
      <c r="WVY207" s="10">
        <f>varoventtiili_koestus_kuva.description</f>
        <v>0</v>
      </c>
      <c r="WVZ207" s="10">
        <f>varoventtiili_koestus_kuva.description</f>
        <v>0</v>
      </c>
      <c r="WWA207" s="10">
        <f>varoventtiili_koestus_kuva.description</f>
        <v>0</v>
      </c>
      <c r="WWB207" s="10">
        <f>varoventtiili_koestus_kuva.description</f>
        <v>0</v>
      </c>
      <c r="WWC207" s="10">
        <f>varoventtiili_koestus_kuva.description</f>
        <v>0</v>
      </c>
      <c r="WWD207" s="10">
        <f>varoventtiili_koestus_kuva.description</f>
        <v>0</v>
      </c>
      <c r="WWE207" s="10">
        <f>varoventtiili_koestus_kuva.description</f>
        <v>0</v>
      </c>
      <c r="WWF207" s="10">
        <f>varoventtiili_koestus_kuva.description</f>
        <v>0</v>
      </c>
      <c r="WWG207" s="10">
        <f>varoventtiili_koestus_kuva.description</f>
        <v>0</v>
      </c>
      <c r="WWH207" s="10">
        <f>varoventtiili_koestus_kuva.description</f>
        <v>0</v>
      </c>
      <c r="WWI207" s="10">
        <f>varoventtiili_koestus_kuva.description</f>
        <v>0</v>
      </c>
      <c r="WWJ207" s="10">
        <f>varoventtiili_koestus_kuva.description</f>
        <v>0</v>
      </c>
      <c r="WWK207" s="10">
        <f>varoventtiili_koestus_kuva.description</f>
        <v>0</v>
      </c>
      <c r="WWL207" s="10">
        <f>varoventtiili_koestus_kuva.description</f>
        <v>0</v>
      </c>
      <c r="WWM207" s="10">
        <f>varoventtiili_koestus_kuva.description</f>
        <v>0</v>
      </c>
      <c r="WWN207" s="10">
        <f>varoventtiili_koestus_kuva.description</f>
        <v>0</v>
      </c>
      <c r="WWO207" s="10">
        <f>varoventtiili_koestus_kuva.description</f>
        <v>0</v>
      </c>
      <c r="WWP207" s="10">
        <f>varoventtiili_koestus_kuva.description</f>
        <v>0</v>
      </c>
      <c r="WWQ207" s="10">
        <f>varoventtiili_koestus_kuva.description</f>
        <v>0</v>
      </c>
      <c r="WWR207" s="10">
        <f>varoventtiili_koestus_kuva.description</f>
        <v>0</v>
      </c>
      <c r="WWS207" s="10">
        <f>varoventtiili_koestus_kuva.description</f>
        <v>0</v>
      </c>
      <c r="WWT207" s="10">
        <f>varoventtiili_koestus_kuva.description</f>
        <v>0</v>
      </c>
      <c r="WWU207" s="10">
        <f>varoventtiili_koestus_kuva.description</f>
        <v>0</v>
      </c>
      <c r="WWV207" s="10">
        <f>varoventtiili_koestus_kuva.description</f>
        <v>0</v>
      </c>
      <c r="WWW207" s="10">
        <f>varoventtiili_koestus_kuva.description</f>
        <v>0</v>
      </c>
      <c r="WWX207" s="10">
        <f>varoventtiili_koestus_kuva.description</f>
        <v>0</v>
      </c>
      <c r="WWY207" s="10">
        <f>varoventtiili_koestus_kuva.description</f>
        <v>0</v>
      </c>
      <c r="WWZ207" s="10">
        <f>varoventtiili_koestus_kuva.description</f>
        <v>0</v>
      </c>
      <c r="WXA207" s="10">
        <f>varoventtiili_koestus_kuva.description</f>
        <v>0</v>
      </c>
      <c r="WXB207" s="10">
        <f>varoventtiili_koestus_kuva.description</f>
        <v>0</v>
      </c>
      <c r="WXC207" s="10">
        <f>varoventtiili_koestus_kuva.description</f>
        <v>0</v>
      </c>
      <c r="WXD207" s="10">
        <f>varoventtiili_koestus_kuva.description</f>
        <v>0</v>
      </c>
      <c r="WXE207" s="10">
        <f>varoventtiili_koestus_kuva.description</f>
        <v>0</v>
      </c>
      <c r="WXF207" s="10">
        <f>varoventtiili_koestus_kuva.description</f>
        <v>0</v>
      </c>
      <c r="WXG207" s="10">
        <f>varoventtiili_koestus_kuva.description</f>
        <v>0</v>
      </c>
      <c r="WXH207" s="10">
        <f>varoventtiili_koestus_kuva.description</f>
        <v>0</v>
      </c>
      <c r="WXI207" s="10">
        <f>varoventtiili_koestus_kuva.description</f>
        <v>0</v>
      </c>
      <c r="WXJ207" s="10">
        <f>varoventtiili_koestus_kuva.description</f>
        <v>0</v>
      </c>
      <c r="WXK207" s="10">
        <f>varoventtiili_koestus_kuva.description</f>
        <v>0</v>
      </c>
      <c r="WXL207" s="10">
        <f>varoventtiili_koestus_kuva.description</f>
        <v>0</v>
      </c>
      <c r="WXM207" s="10">
        <f>varoventtiili_koestus_kuva.description</f>
        <v>0</v>
      </c>
      <c r="WXN207" s="10">
        <f>varoventtiili_koestus_kuva.description</f>
        <v>0</v>
      </c>
      <c r="WXO207" s="10">
        <f>varoventtiili_koestus_kuva.description</f>
        <v>0</v>
      </c>
      <c r="WXP207" s="10">
        <f>varoventtiili_koestus_kuva.description</f>
        <v>0</v>
      </c>
      <c r="WXQ207" s="10">
        <f>varoventtiili_koestus_kuva.description</f>
        <v>0</v>
      </c>
      <c r="WXR207" s="10">
        <f>varoventtiili_koestus_kuva.description</f>
        <v>0</v>
      </c>
      <c r="WXS207" s="10">
        <f>varoventtiili_koestus_kuva.description</f>
        <v>0</v>
      </c>
      <c r="WXT207" s="10">
        <f>varoventtiili_koestus_kuva.description</f>
        <v>0</v>
      </c>
      <c r="WXU207" s="10">
        <f>varoventtiili_koestus_kuva.description</f>
        <v>0</v>
      </c>
      <c r="WXV207" s="10">
        <f>varoventtiili_koestus_kuva.description</f>
        <v>0</v>
      </c>
      <c r="WXW207" s="10">
        <f>varoventtiili_koestus_kuva.description</f>
        <v>0</v>
      </c>
      <c r="WXX207" s="10">
        <f>varoventtiili_koestus_kuva.description</f>
        <v>0</v>
      </c>
      <c r="WXY207" s="10">
        <f>varoventtiili_koestus_kuva.description</f>
        <v>0</v>
      </c>
      <c r="WXZ207" s="10">
        <f>varoventtiili_koestus_kuva.description</f>
        <v>0</v>
      </c>
      <c r="WYA207" s="10">
        <f>varoventtiili_koestus_kuva.description</f>
        <v>0</v>
      </c>
      <c r="WYB207" s="10">
        <f>varoventtiili_koestus_kuva.description</f>
        <v>0</v>
      </c>
      <c r="WYC207" s="10">
        <f>varoventtiili_koestus_kuva.description</f>
        <v>0</v>
      </c>
      <c r="WYD207" s="10">
        <f>varoventtiili_koestus_kuva.description</f>
        <v>0</v>
      </c>
      <c r="WYE207" s="10">
        <f>varoventtiili_koestus_kuva.description</f>
        <v>0</v>
      </c>
      <c r="WYF207" s="10">
        <f>varoventtiili_koestus_kuva.description</f>
        <v>0</v>
      </c>
      <c r="WYG207" s="10">
        <f>varoventtiili_koestus_kuva.description</f>
        <v>0</v>
      </c>
      <c r="WYH207" s="10">
        <f>varoventtiili_koestus_kuva.description</f>
        <v>0</v>
      </c>
      <c r="WYI207" s="10">
        <f>varoventtiili_koestus_kuva.description</f>
        <v>0</v>
      </c>
      <c r="WYJ207" s="10">
        <f>varoventtiili_koestus_kuva.description</f>
        <v>0</v>
      </c>
      <c r="WYK207" s="10">
        <f>varoventtiili_koestus_kuva.description</f>
        <v>0</v>
      </c>
      <c r="WYL207" s="10">
        <f>varoventtiili_koestus_kuva.description</f>
        <v>0</v>
      </c>
      <c r="WYM207" s="10">
        <f>varoventtiili_koestus_kuva.description</f>
        <v>0</v>
      </c>
      <c r="WYN207" s="10">
        <f>varoventtiili_koestus_kuva.description</f>
        <v>0</v>
      </c>
      <c r="WYO207" s="10">
        <f>varoventtiili_koestus_kuva.description</f>
        <v>0</v>
      </c>
      <c r="WYP207" s="10">
        <f>varoventtiili_koestus_kuva.description</f>
        <v>0</v>
      </c>
      <c r="WYQ207" s="10">
        <f>varoventtiili_koestus_kuva.description</f>
        <v>0</v>
      </c>
      <c r="WYR207" s="10">
        <f>varoventtiili_koestus_kuva.description</f>
        <v>0</v>
      </c>
      <c r="WYS207" s="10">
        <f>varoventtiili_koestus_kuva.description</f>
        <v>0</v>
      </c>
      <c r="WYT207" s="10">
        <f>varoventtiili_koestus_kuva.description</f>
        <v>0</v>
      </c>
      <c r="WYU207" s="10">
        <f>varoventtiili_koestus_kuva.description</f>
        <v>0</v>
      </c>
      <c r="WYV207" s="10">
        <f>varoventtiili_koestus_kuva.description</f>
        <v>0</v>
      </c>
      <c r="WYW207" s="10">
        <f>varoventtiili_koestus_kuva.description</f>
        <v>0</v>
      </c>
      <c r="WYX207" s="10">
        <f>varoventtiili_koestus_kuva.description</f>
        <v>0</v>
      </c>
      <c r="WYY207" s="10">
        <f>varoventtiili_koestus_kuva.description</f>
        <v>0</v>
      </c>
      <c r="WYZ207" s="10">
        <f>varoventtiili_koestus_kuva.description</f>
        <v>0</v>
      </c>
      <c r="WZA207" s="10">
        <f>varoventtiili_koestus_kuva.description</f>
        <v>0</v>
      </c>
      <c r="WZB207" s="10">
        <f>varoventtiili_koestus_kuva.description</f>
        <v>0</v>
      </c>
      <c r="WZC207" s="10">
        <f>varoventtiili_koestus_kuva.description</f>
        <v>0</v>
      </c>
      <c r="WZD207" s="10">
        <f>varoventtiili_koestus_kuva.description</f>
        <v>0</v>
      </c>
      <c r="WZE207" s="10">
        <f>varoventtiili_koestus_kuva.description</f>
        <v>0</v>
      </c>
      <c r="WZF207" s="10">
        <f>varoventtiili_koestus_kuva.description</f>
        <v>0</v>
      </c>
      <c r="WZG207" s="10">
        <f>varoventtiili_koestus_kuva.description</f>
        <v>0</v>
      </c>
      <c r="WZH207" s="10">
        <f>varoventtiili_koestus_kuva.description</f>
        <v>0</v>
      </c>
      <c r="WZI207" s="10">
        <f>varoventtiili_koestus_kuva.description</f>
        <v>0</v>
      </c>
      <c r="WZJ207" s="10">
        <f>varoventtiili_koestus_kuva.description</f>
        <v>0</v>
      </c>
      <c r="WZK207" s="10">
        <f>varoventtiili_koestus_kuva.description</f>
        <v>0</v>
      </c>
      <c r="WZL207" s="10">
        <f>varoventtiili_koestus_kuva.description</f>
        <v>0</v>
      </c>
      <c r="WZM207" s="10">
        <f>varoventtiili_koestus_kuva.description</f>
        <v>0</v>
      </c>
      <c r="WZN207" s="10">
        <f>varoventtiili_koestus_kuva.description</f>
        <v>0</v>
      </c>
      <c r="WZO207" s="10">
        <f>varoventtiili_koestus_kuva.description</f>
        <v>0</v>
      </c>
      <c r="WZP207" s="10">
        <f>varoventtiili_koestus_kuva.description</f>
        <v>0</v>
      </c>
      <c r="WZQ207" s="10">
        <f>varoventtiili_koestus_kuva.description</f>
        <v>0</v>
      </c>
      <c r="WZR207" s="10">
        <f>varoventtiili_koestus_kuva.description</f>
        <v>0</v>
      </c>
      <c r="WZS207" s="10">
        <f>varoventtiili_koestus_kuva.description</f>
        <v>0</v>
      </c>
      <c r="WZT207" s="10">
        <f>varoventtiili_koestus_kuva.description</f>
        <v>0</v>
      </c>
      <c r="WZU207" s="10">
        <f>varoventtiili_koestus_kuva.description</f>
        <v>0</v>
      </c>
      <c r="WZV207" s="10">
        <f>varoventtiili_koestus_kuva.description</f>
        <v>0</v>
      </c>
      <c r="WZW207" s="10">
        <f>varoventtiili_koestus_kuva.description</f>
        <v>0</v>
      </c>
      <c r="WZX207" s="10">
        <f>varoventtiili_koestus_kuva.description</f>
        <v>0</v>
      </c>
      <c r="WZY207" s="10">
        <f>varoventtiili_koestus_kuva.description</f>
        <v>0</v>
      </c>
      <c r="WZZ207" s="10">
        <f>varoventtiili_koestus_kuva.description</f>
        <v>0</v>
      </c>
      <c r="XAA207" s="10">
        <f>varoventtiili_koestus_kuva.description</f>
        <v>0</v>
      </c>
      <c r="XAB207" s="10">
        <f>varoventtiili_koestus_kuva.description</f>
        <v>0</v>
      </c>
      <c r="XAC207" s="10">
        <f>varoventtiili_koestus_kuva.description</f>
        <v>0</v>
      </c>
      <c r="XAD207" s="10">
        <f>varoventtiili_koestus_kuva.description</f>
        <v>0</v>
      </c>
      <c r="XAE207" s="10">
        <f>varoventtiili_koestus_kuva.description</f>
        <v>0</v>
      </c>
      <c r="XAF207" s="10">
        <f>varoventtiili_koestus_kuva.description</f>
        <v>0</v>
      </c>
      <c r="XAG207" s="10">
        <f>varoventtiili_koestus_kuva.description</f>
        <v>0</v>
      </c>
      <c r="XAH207" s="10">
        <f>varoventtiili_koestus_kuva.description</f>
        <v>0</v>
      </c>
      <c r="XAI207" s="10">
        <f>varoventtiili_koestus_kuva.description</f>
        <v>0</v>
      </c>
      <c r="XAJ207" s="10">
        <f>varoventtiili_koestus_kuva.description</f>
        <v>0</v>
      </c>
      <c r="XAK207" s="10">
        <f>varoventtiili_koestus_kuva.description</f>
        <v>0</v>
      </c>
      <c r="XAL207" s="10">
        <f>varoventtiili_koestus_kuva.description</f>
        <v>0</v>
      </c>
      <c r="XAM207" s="10">
        <f>varoventtiili_koestus_kuva.description</f>
        <v>0</v>
      </c>
      <c r="XAN207" s="10">
        <f>varoventtiili_koestus_kuva.description</f>
        <v>0</v>
      </c>
      <c r="XAO207" s="10">
        <f>varoventtiili_koestus_kuva.description</f>
        <v>0</v>
      </c>
      <c r="XAP207" s="10">
        <f>varoventtiili_koestus_kuva.description</f>
        <v>0</v>
      </c>
      <c r="XAQ207" s="10">
        <f>varoventtiili_koestus_kuva.description</f>
        <v>0</v>
      </c>
      <c r="XAR207" s="10">
        <f>varoventtiili_koestus_kuva.description</f>
        <v>0</v>
      </c>
      <c r="XAS207" s="10">
        <f>varoventtiili_koestus_kuva.description</f>
        <v>0</v>
      </c>
      <c r="XAT207" s="10">
        <f>varoventtiili_koestus_kuva.description</f>
        <v>0</v>
      </c>
      <c r="XAU207" s="10">
        <f>varoventtiili_koestus_kuva.description</f>
        <v>0</v>
      </c>
      <c r="XAV207" s="10">
        <f>varoventtiili_koestus_kuva.description</f>
        <v>0</v>
      </c>
      <c r="XAW207" s="10">
        <f>varoventtiili_koestus_kuva.description</f>
        <v>0</v>
      </c>
      <c r="XAX207" s="10">
        <f>varoventtiili_koestus_kuva.description</f>
        <v>0</v>
      </c>
      <c r="XAY207" s="10">
        <f>varoventtiili_koestus_kuva.description</f>
        <v>0</v>
      </c>
      <c r="XAZ207" s="10">
        <f>varoventtiili_koestus_kuva.description</f>
        <v>0</v>
      </c>
      <c r="XBA207" s="10">
        <f>varoventtiili_koestus_kuva.description</f>
        <v>0</v>
      </c>
      <c r="XBB207" s="10">
        <f>varoventtiili_koestus_kuva.description</f>
        <v>0</v>
      </c>
      <c r="XBC207" s="10">
        <f>varoventtiili_koestus_kuva.description</f>
        <v>0</v>
      </c>
      <c r="XBD207" s="10">
        <f>varoventtiili_koestus_kuva.description</f>
        <v>0</v>
      </c>
      <c r="XBE207" s="10">
        <f>varoventtiili_koestus_kuva.description</f>
        <v>0</v>
      </c>
      <c r="XBF207" s="10">
        <f>varoventtiili_koestus_kuva.description</f>
        <v>0</v>
      </c>
      <c r="XBG207" s="10">
        <f>varoventtiili_koestus_kuva.description</f>
        <v>0</v>
      </c>
      <c r="XBH207" s="10">
        <f>varoventtiili_koestus_kuva.description</f>
        <v>0</v>
      </c>
      <c r="XBI207" s="10">
        <f>varoventtiili_koestus_kuva.description</f>
        <v>0</v>
      </c>
      <c r="XBJ207" s="10">
        <f>varoventtiili_koestus_kuva.description</f>
        <v>0</v>
      </c>
      <c r="XBK207" s="10">
        <f>varoventtiili_koestus_kuva.description</f>
        <v>0</v>
      </c>
      <c r="XBL207" s="10">
        <f>varoventtiili_koestus_kuva.description</f>
        <v>0</v>
      </c>
      <c r="XBM207" s="10">
        <f>varoventtiili_koestus_kuva.description</f>
        <v>0</v>
      </c>
      <c r="XBN207" s="10">
        <f>varoventtiili_koestus_kuva.description</f>
        <v>0</v>
      </c>
      <c r="XBO207" s="10">
        <f>varoventtiili_koestus_kuva.description</f>
        <v>0</v>
      </c>
      <c r="XBP207" s="10">
        <f>varoventtiili_koestus_kuva.description</f>
        <v>0</v>
      </c>
      <c r="XBQ207" s="10">
        <f>varoventtiili_koestus_kuva.description</f>
        <v>0</v>
      </c>
      <c r="XBR207" s="10">
        <f>varoventtiili_koestus_kuva.description</f>
        <v>0</v>
      </c>
      <c r="XBS207" s="10">
        <f>varoventtiili_koestus_kuva.description</f>
        <v>0</v>
      </c>
      <c r="XBT207" s="10">
        <f>varoventtiili_koestus_kuva.description</f>
        <v>0</v>
      </c>
      <c r="XBU207" s="10">
        <f>varoventtiili_koestus_kuva.description</f>
        <v>0</v>
      </c>
      <c r="XBV207" s="10">
        <f>varoventtiili_koestus_kuva.description</f>
        <v>0</v>
      </c>
      <c r="XBW207" s="10">
        <f>varoventtiili_koestus_kuva.description</f>
        <v>0</v>
      </c>
      <c r="XBX207" s="10">
        <f>varoventtiili_koestus_kuva.description</f>
        <v>0</v>
      </c>
      <c r="XBY207" s="10">
        <f>varoventtiili_koestus_kuva.description</f>
        <v>0</v>
      </c>
      <c r="XBZ207" s="10">
        <f>varoventtiili_koestus_kuva.description</f>
        <v>0</v>
      </c>
      <c r="XCA207" s="10">
        <f>varoventtiili_koestus_kuva.description</f>
        <v>0</v>
      </c>
      <c r="XCB207" s="10">
        <f>varoventtiili_koestus_kuva.description</f>
        <v>0</v>
      </c>
      <c r="XCC207" s="10">
        <f>varoventtiili_koestus_kuva.description</f>
        <v>0</v>
      </c>
      <c r="XCD207" s="10">
        <f>varoventtiili_koestus_kuva.description</f>
        <v>0</v>
      </c>
      <c r="XCE207" s="10">
        <f>varoventtiili_koestus_kuva.description</f>
        <v>0</v>
      </c>
      <c r="XCF207" s="10">
        <f>varoventtiili_koestus_kuva.description</f>
        <v>0</v>
      </c>
      <c r="XCG207" s="10">
        <f>varoventtiili_koestus_kuva.description</f>
        <v>0</v>
      </c>
      <c r="XCH207" s="10">
        <f>varoventtiili_koestus_kuva.description</f>
        <v>0</v>
      </c>
      <c r="XCI207" s="10">
        <f>varoventtiili_koestus_kuva.description</f>
        <v>0</v>
      </c>
      <c r="XCJ207" s="10">
        <f>varoventtiili_koestus_kuva.description</f>
        <v>0</v>
      </c>
      <c r="XCK207" s="10">
        <f>varoventtiili_koestus_kuva.description</f>
        <v>0</v>
      </c>
      <c r="XCL207" s="10">
        <f>varoventtiili_koestus_kuva.description</f>
        <v>0</v>
      </c>
      <c r="XCM207" s="10">
        <f>varoventtiili_koestus_kuva.description</f>
        <v>0</v>
      </c>
      <c r="XCN207" s="10">
        <f>varoventtiili_koestus_kuva.description</f>
        <v>0</v>
      </c>
      <c r="XCO207" s="10">
        <f>varoventtiili_koestus_kuva.description</f>
        <v>0</v>
      </c>
      <c r="XCP207" s="10">
        <f>varoventtiili_koestus_kuva.description</f>
        <v>0</v>
      </c>
      <c r="XCQ207" s="10">
        <f>varoventtiili_koestus_kuva.description</f>
        <v>0</v>
      </c>
      <c r="XCR207" s="10">
        <f>varoventtiili_koestus_kuva.description</f>
        <v>0</v>
      </c>
      <c r="XCS207" s="10">
        <f>varoventtiili_koestus_kuva.description</f>
        <v>0</v>
      </c>
      <c r="XCT207" s="10">
        <f>varoventtiili_koestus_kuva.description</f>
        <v>0</v>
      </c>
      <c r="XCU207" s="10">
        <f>varoventtiili_koestus_kuva.description</f>
        <v>0</v>
      </c>
      <c r="XCV207" s="10">
        <f>varoventtiili_koestus_kuva.description</f>
        <v>0</v>
      </c>
      <c r="XCW207" s="10">
        <f>varoventtiili_koestus_kuva.description</f>
        <v>0</v>
      </c>
      <c r="XCX207" s="10">
        <f>varoventtiili_koestus_kuva.description</f>
        <v>0</v>
      </c>
      <c r="XCY207" s="10">
        <f>varoventtiili_koestus_kuva.description</f>
        <v>0</v>
      </c>
      <c r="XCZ207" s="10">
        <f>varoventtiili_koestus_kuva.description</f>
        <v>0</v>
      </c>
      <c r="XDA207" s="10">
        <f>varoventtiili_koestus_kuva.description</f>
        <v>0</v>
      </c>
      <c r="XDB207" s="10">
        <f>varoventtiili_koestus_kuva.description</f>
        <v>0</v>
      </c>
      <c r="XDC207" s="10">
        <f>varoventtiili_koestus_kuva.description</f>
        <v>0</v>
      </c>
      <c r="XDD207" s="10">
        <f>varoventtiili_koestus_kuva.description</f>
        <v>0</v>
      </c>
      <c r="XDE207" s="10">
        <f>varoventtiili_koestus_kuva.description</f>
        <v>0</v>
      </c>
      <c r="XDF207" s="10">
        <f>varoventtiili_koestus_kuva.description</f>
        <v>0</v>
      </c>
      <c r="XDG207" s="10">
        <f>varoventtiili_koestus_kuva.description</f>
        <v>0</v>
      </c>
      <c r="XDH207" s="10">
        <f>varoventtiili_koestus_kuva.description</f>
        <v>0</v>
      </c>
      <c r="XDI207" s="10">
        <f>varoventtiili_koestus_kuva.description</f>
        <v>0</v>
      </c>
      <c r="XDJ207" s="10">
        <f>varoventtiili_koestus_kuva.description</f>
        <v>0</v>
      </c>
      <c r="XDK207" s="10">
        <f>varoventtiili_koestus_kuva.description</f>
        <v>0</v>
      </c>
      <c r="XDL207" s="10">
        <f>varoventtiili_koestus_kuva.description</f>
        <v>0</v>
      </c>
      <c r="XDM207" s="10">
        <f>varoventtiili_koestus_kuva.description</f>
        <v>0</v>
      </c>
      <c r="XDN207" s="10">
        <f>varoventtiili_koestus_kuva.description</f>
        <v>0</v>
      </c>
      <c r="XDO207" s="10">
        <f>varoventtiili_koestus_kuva.description</f>
        <v>0</v>
      </c>
      <c r="XDP207" s="10">
        <f>varoventtiili_koestus_kuva.description</f>
        <v>0</v>
      </c>
      <c r="XDQ207" s="10">
        <f>varoventtiili_koestus_kuva.description</f>
        <v>0</v>
      </c>
      <c r="XDR207" s="10">
        <f>varoventtiili_koestus_kuva.description</f>
        <v>0</v>
      </c>
      <c r="XDS207" s="10">
        <f>varoventtiili_koestus_kuva.description</f>
        <v>0</v>
      </c>
      <c r="XDT207" s="10">
        <f>varoventtiili_koestus_kuva.description</f>
        <v>0</v>
      </c>
      <c r="XDU207" s="10">
        <f>varoventtiili_koestus_kuva.description</f>
        <v>0</v>
      </c>
      <c r="XDV207" s="10">
        <f>varoventtiili_koestus_kuva.description</f>
        <v>0</v>
      </c>
      <c r="XDW207" s="10">
        <f>varoventtiili_koestus_kuva.description</f>
        <v>0</v>
      </c>
      <c r="XDX207" s="10">
        <f>varoventtiili_koestus_kuva.description</f>
        <v>0</v>
      </c>
      <c r="XDY207" s="10">
        <f>varoventtiili_koestus_kuva.description</f>
        <v>0</v>
      </c>
      <c r="XDZ207" s="10">
        <f>varoventtiili_koestus_kuva.description</f>
        <v>0</v>
      </c>
      <c r="XEA207" s="10">
        <f>varoventtiili_koestus_kuva.description</f>
        <v>0</v>
      </c>
      <c r="XEB207" s="10">
        <f>varoventtiili_koestus_kuva.description</f>
        <v>0</v>
      </c>
      <c r="XEC207" s="10">
        <f>varoventtiili_koestus_kuva.description</f>
        <v>0</v>
      </c>
      <c r="XED207" s="10">
        <f>varoventtiili_koestus_kuva.description</f>
        <v>0</v>
      </c>
      <c r="XEE207" s="10">
        <f>varoventtiili_koestus_kuva.description</f>
        <v>0</v>
      </c>
      <c r="XEF207" s="10">
        <f>varoventtiili_koestus_kuva.description</f>
        <v>0</v>
      </c>
      <c r="XEG207" s="10">
        <f>varoventtiili_koestus_kuva.description</f>
        <v>0</v>
      </c>
      <c r="XEH207" s="10">
        <f>varoventtiili_koestus_kuva.description</f>
        <v>0</v>
      </c>
      <c r="XEI207" s="10">
        <f>varoventtiili_koestus_kuva.description</f>
        <v>0</v>
      </c>
      <c r="XEJ207" s="10">
        <f>varoventtiili_koestus_kuva.description</f>
        <v>0</v>
      </c>
      <c r="XEK207" s="10">
        <f>varoventtiili_koestus_kuva.description</f>
        <v>0</v>
      </c>
      <c r="XEL207" s="10">
        <f>varoventtiili_koestus_kuva.description</f>
        <v>0</v>
      </c>
      <c r="XEM207" s="10">
        <f>varoventtiili_koestus_kuva.description</f>
        <v>0</v>
      </c>
      <c r="XEN207" s="10">
        <f>varoventtiili_koestus_kuva.description</f>
        <v>0</v>
      </c>
      <c r="XEO207" s="10">
        <f>varoventtiili_koestus_kuva.description</f>
        <v>0</v>
      </c>
      <c r="XEP207" s="10">
        <f>varoventtiili_koestus_kuva.description</f>
        <v>0</v>
      </c>
      <c r="XEQ207" s="10">
        <f>varoventtiili_koestus_kuva.description</f>
        <v>0</v>
      </c>
      <c r="XER207" s="10">
        <f>varoventtiili_koestus_kuva.description</f>
        <v>0</v>
      </c>
      <c r="XES207" s="10">
        <f>varoventtiili_koestus_kuva.description</f>
        <v>0</v>
      </c>
      <c r="XET207" s="10">
        <f>varoventtiili_koestus_kuva.description</f>
        <v>0</v>
      </c>
      <c r="XEU207" s="10">
        <f>varoventtiili_koestus_kuva.description</f>
        <v>0</v>
      </c>
      <c r="XEV207" s="10">
        <f>varoventtiili_koestus_kuva.description</f>
        <v>0</v>
      </c>
      <c r="XEW207" s="10">
        <f>varoventtiili_koestus_kuva.description</f>
        <v>0</v>
      </c>
      <c r="XEX207" s="10">
        <f>varoventtiili_koestus_kuva.description</f>
        <v>0</v>
      </c>
      <c r="XEY207" s="10">
        <f>varoventtiili_koestus_kuva.description</f>
        <v>0</v>
      </c>
      <c r="XEZ207" s="10">
        <f>varoventtiili_koestus_kuva.description</f>
        <v>0</v>
      </c>
      <c r="XFA207" s="10">
        <f>varoventtiili_koestus_kuva.description</f>
        <v>0</v>
      </c>
      <c r="XFB207" s="10">
        <f>varoventtiili_koestus_kuva.description</f>
        <v>0</v>
      </c>
      <c r="XFC207" s="10">
        <f>varoventtiili_koestus_kuva.description</f>
        <v>0</v>
      </c>
      <c r="XFD207" s="10">
        <f>varoventtiili_koestus_kuva.description</f>
        <v>0</v>
      </c>
    </row>
    <row r="208" spans="1:16383" customHeight="1" ht="179.25">
      <c r="A208" s="26">
        <f>kayttotarkastus_yleiskuva</f>
        <v>0</v>
      </c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</row>
    <row r="209" spans="1:16383" customHeight="1" ht="14.4">
      <c r="A209" s="25" t="str">
        <f>$A$51</f>
        <v>Rev 7
Muutoksen haku: Jos olet tyytymätön Insteamin tarkastuspäätökseen, voit hakea siihen oikaisua täyttämällä lomakkeen osoitteessa https://tarkes.fi/muutoksenhakulomake/.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</row>
    <row r="210" spans="1:16383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</row>
    <row r="211" spans="1:16383">
      <c r="A211" s="1" t="str">
        <f>$A$1</f>
        <v>Tarkes Inspection Oy</v>
      </c>
      <c r="B211"/>
      <c r="C211"/>
      <c r="D211"/>
      <c r="E211"/>
      <c r="F211"/>
      <c r="G211"/>
      <c r="H211"/>
      <c r="I211"/>
      <c r="J211"/>
      <c r="K211"/>
      <c r="L211"/>
      <c r="M211"/>
      <c r="N211" s="1" t="s">
        <v>1</v>
      </c>
      <c r="O211"/>
      <c r="P211"/>
      <c r="Q211"/>
      <c r="R211"/>
      <c r="S211"/>
      <c r="T211"/>
      <c r="U211"/>
      <c r="V211"/>
      <c r="W211"/>
      <c r="X211" s="24" t="str">
        <f>TEXT(form.aindex_bundle,"0000000")</f>
        <v>0100002</v>
      </c>
    </row>
    <row r="212" spans="1:16383">
      <c r="A212" t="str">
        <f>$A$2</f>
        <v>info@tarkes.fi</v>
      </c>
      <c r="B212"/>
      <c r="C212"/>
      <c r="D212"/>
      <c r="E212"/>
      <c r="F212"/>
      <c r="G212"/>
      <c r="H212"/>
      <c r="I212"/>
      <c r="J212"/>
      <c r="K212"/>
      <c r="L212"/>
      <c r="M212"/>
      <c r="N212" s="1" t="s">
        <v>3</v>
      </c>
      <c r="O212"/>
      <c r="P212"/>
      <c r="Q212"/>
      <c r="R212"/>
      <c r="S212" s="108" t="str">
        <f>DAY(NOW())&amp;"."&amp;MONTH(NOW())&amp;"."&amp;YEAR(NOW())</f>
        <v>27.3.2025</v>
      </c>
      <c r="T212" s="108"/>
      <c r="U212" s="108"/>
      <c r="V212" s="108"/>
      <c r="W212" s="108"/>
      <c r="X212" s="108"/>
    </row>
    <row r="213" spans="1:16383">
      <c r="A213" t="str">
        <f>$A$3</f>
        <v>tarkes.fi p. 0207 341 810</v>
      </c>
      <c r="B213"/>
      <c r="C213"/>
      <c r="D213"/>
      <c r="E213"/>
      <c r="F213"/>
      <c r="G213"/>
      <c r="H213"/>
      <c r="I213"/>
      <c r="J213"/>
      <c r="K213"/>
      <c r="L213"/>
      <c r="M213"/>
      <c r="N213" s="28" t="s">
        <v>5</v>
      </c>
      <c r="O213" s="28"/>
      <c r="P213" s="28"/>
      <c r="Q213" s="28"/>
      <c r="R213" s="28"/>
      <c r="S213" s="28"/>
      <c r="T213"/>
      <c r="U213" s="111">
        <f>device.running_number</f>
        <v>5</v>
      </c>
      <c r="V213" s="111"/>
      <c r="W213" s="111"/>
      <c r="X213" s="111"/>
    </row>
    <row r="214" spans="1:16383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16383" customHeight="1" ht="18.75">
      <c r="A215" s="6" t="s">
        <v>82</v>
      </c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93" t="str">
        <f>DAY(sisa_ulko_tarkastuspaiva)&amp;"."&amp;MONTH(sisa_ulko_tarkastuspaiva)&amp;"."&amp;YEAR(sisa_ulko_tarkastuspaiva)</f>
        <v>0.1.1900</v>
      </c>
      <c r="R215" s="93"/>
      <c r="S215" s="93"/>
      <c r="T215" s="93"/>
      <c r="U215" s="93"/>
      <c r="V215" s="93"/>
      <c r="W215" s="93"/>
      <c r="X215" s="93"/>
      <c r="Y215" t="s">
        <v>83</v>
      </c>
    </row>
    <row r="216" spans="1:16383">
      <c r="A216" s="38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16383" customHeight="1" ht="113.25">
      <c r="A217" s="39" t="s">
        <v>84</v>
      </c>
      <c r="B217"/>
      <c r="C217"/>
      <c r="D217"/>
      <c r="E217"/>
      <c r="F217"/>
      <c r="G217"/>
      <c r="H217"/>
      <c r="I217"/>
      <c r="J217"/>
      <c r="K217"/>
      <c r="L217"/>
      <c r="M217"/>
      <c r="N217" s="73" t="s">
        <v>85</v>
      </c>
      <c r="O217" s="81" t="s">
        <v>86</v>
      </c>
      <c r="P217" s="81" t="s">
        <v>87</v>
      </c>
      <c r="Q217" s="81" t="s">
        <v>88</v>
      </c>
      <c r="R217" s="81" t="s">
        <v>89</v>
      </c>
      <c r="S217" s="81" t="s">
        <v>90</v>
      </c>
      <c r="T217" s="81" t="s">
        <v>91</v>
      </c>
      <c r="U217" s="81" t="s">
        <v>92</v>
      </c>
      <c r="V217" s="81" t="s">
        <v>93</v>
      </c>
      <c r="W217" s="81" t="s">
        <v>94</v>
      </c>
      <c r="X217" s="120" t="s">
        <v>95</v>
      </c>
    </row>
    <row r="218" spans="1:16383" customHeight="1" ht="15">
      <c r="A218"/>
      <c r="B218" s="45" t="s">
        <v>96</v>
      </c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70"/>
      <c r="N218" s="74" t="str">
        <f>IF(sp_luvo_tarkastettu=1,"X","")</f>
        <v/>
      </c>
      <c r="O218" s="74" t="str">
        <f>IF(sp_ekot_tarkastettu=1,"X","")</f>
        <v/>
      </c>
      <c r="P218" s="74" t="str">
        <f>IF(sp_kammiot_tarkastettu=1,"X","")</f>
        <v/>
      </c>
      <c r="Q218" s="74" t="str">
        <f>IF(sp_hoyrystinputket_tarkastettu=1,"X","")</f>
        <v/>
      </c>
      <c r="R218" s="74" t="str">
        <f>IF(sp_tulistimet_tarkastettu=1,"X","")</f>
        <v/>
      </c>
      <c r="S218" s="74" t="str">
        <f>IF(sp_lierio_tarkastettu=1,"X","")</f>
        <v/>
      </c>
      <c r="T218" s="74" t="str">
        <f>IF(sp_tulitorvi_tarkastettu=1,"X","")</f>
        <v/>
      </c>
      <c r="U218" s="74" t="str">
        <f>IF(sp_tuliputket_tarkastettu=1,"X","")</f>
        <v/>
      </c>
      <c r="V218" s="74" t="str">
        <f>IF(sp_putkistot_tarkastettu=1,"X","")</f>
        <v/>
      </c>
      <c r="W218" s="74" t="str">
        <f>IF(sp_tukirakenteet_tarkastettu=1,"X","")</f>
        <v/>
      </c>
      <c r="X218" s="121" t="str">
        <f>IF(sp_kannakointi_tarkastettu=1,"X","")</f>
        <v/>
      </c>
    </row>
    <row r="219" spans="1:16383">
      <c r="A219"/>
      <c r="B219" s="46" t="s">
        <v>97</v>
      </c>
      <c r="C219"/>
      <c r="D219"/>
      <c r="E219"/>
      <c r="F219"/>
      <c r="G219"/>
      <c r="H219"/>
      <c r="I219"/>
      <c r="J219"/>
      <c r="K219"/>
      <c r="L219"/>
      <c r="M219" s="71"/>
      <c r="N219" s="75" t="str">
        <f>IF(sp_luvo_kunto_hyva=1,"X","")</f>
        <v/>
      </c>
      <c r="O219" s="75" t="str">
        <f>IF(sp_ekot_kunto_hyva=1,"X","")</f>
        <v/>
      </c>
      <c r="P219" s="75" t="str">
        <f>IF(sp_kammiot_kunto_hyva=1,"X","")</f>
        <v/>
      </c>
      <c r="Q219" s="75" t="str">
        <f>IF(sp_hoyrystinputket_kunto_hyva=1,"X","")</f>
        <v/>
      </c>
      <c r="R219" s="75" t="str">
        <f>IF(sp_tulistimet_kunto_hyva=1,"X","")</f>
        <v/>
      </c>
      <c r="S219" s="75" t="str">
        <f>IF(sp_lierio_kunto_hyva=1,"X","")</f>
        <v/>
      </c>
      <c r="T219" s="75" t="str">
        <f>IF(sp_tulitorvi_kunto_hyva=1,"X","")</f>
        <v/>
      </c>
      <c r="U219" s="75" t="str">
        <f>IF(sp_tuliputket_kunto_hyva=1,"X","")</f>
        <v/>
      </c>
      <c r="V219" s="75" t="str">
        <f>IF(sp_putkistot_kunto_hyva=1,"X","")</f>
        <v/>
      </c>
      <c r="W219" s="75" t="str">
        <f>IF(sp_tukirakenteet_kunto_hyva=1,"X","")</f>
        <v/>
      </c>
      <c r="X219" s="84" t="str">
        <f>IF(sp_kannakointi_kunto_hyva=1,"X","")</f>
        <v/>
      </c>
    </row>
    <row r="220" spans="1:16383">
      <c r="A220"/>
      <c r="B220" s="46" t="s">
        <v>98</v>
      </c>
      <c r="C220"/>
      <c r="D220"/>
      <c r="E220"/>
      <c r="F220"/>
      <c r="G220"/>
      <c r="H220"/>
      <c r="I220"/>
      <c r="J220"/>
      <c r="K220"/>
      <c r="L220"/>
      <c r="M220" s="71"/>
      <c r="N220" s="75" t="str">
        <f>IF(sp_luvo_syopymia=1,"X","")</f>
        <v/>
      </c>
      <c r="O220" s="75" t="str">
        <f>IF(sp_ekot_syopymia=1,"X","")</f>
        <v/>
      </c>
      <c r="P220" s="75" t="str">
        <f>IF(sp_kammiot_syopymia=1,"X","")</f>
        <v/>
      </c>
      <c r="Q220" s="75" t="str">
        <f>IF(sp_hoyrystinputket_syopymia=1,"X","")</f>
        <v/>
      </c>
      <c r="R220" s="75" t="str">
        <f>IF(sp_tulistimet_syopymia=1,"X","")</f>
        <v/>
      </c>
      <c r="S220" s="75" t="str">
        <f>IF(sp_lierio_syopymia=1,"X","")</f>
        <v/>
      </c>
      <c r="T220" s="75" t="str">
        <f>IF(sp_tulitorvi_syopymia=1,"X","")</f>
        <v/>
      </c>
      <c r="U220" s="75" t="str">
        <f>IF(sp_tuliputket_syopymia=1,"X","")</f>
        <v/>
      </c>
      <c r="V220" s="75" t="str">
        <f>IF(sp_putkistot_syopymia=1,"X","")</f>
        <v/>
      </c>
      <c r="W220" s="75" t="str">
        <f>IF(sp_tukirakenteet_syopymia=1,"X","")</f>
        <v/>
      </c>
      <c r="X220" s="84" t="str">
        <f>IF(sp_kannakointi_syopymia=1,"X","")</f>
        <v/>
      </c>
    </row>
    <row r="221" spans="1:16383">
      <c r="A221"/>
      <c r="B221" s="46" t="s">
        <v>99</v>
      </c>
      <c r="C221"/>
      <c r="D221"/>
      <c r="E221"/>
      <c r="F221"/>
      <c r="G221"/>
      <c r="H221"/>
      <c r="I221"/>
      <c r="J221"/>
      <c r="K221"/>
      <c r="L221"/>
      <c r="M221" s="71"/>
      <c r="N221" s="75" t="str">
        <f>IF(sp_luvo_ohentumaa=1,"X","")</f>
        <v/>
      </c>
      <c r="O221" s="75" t="str">
        <f>IF(sp_ekot_ohentumaa=1,"X","")</f>
        <v/>
      </c>
      <c r="P221" s="75" t="str">
        <f>IF(sp_kammiot_ohentumaa=1,"X","")</f>
        <v/>
      </c>
      <c r="Q221" s="75" t="str">
        <f>IF(sp_hoyrystinputket_ohentumaa=1,"X","")</f>
        <v/>
      </c>
      <c r="R221" s="75" t="str">
        <f>IF(sp_tulistimet_ohentumaa=1,"X","")</f>
        <v/>
      </c>
      <c r="S221" s="75" t="str">
        <f>IF(sp_lierio_ohentumaa=1,"X","")</f>
        <v/>
      </c>
      <c r="T221" s="75" t="str">
        <f>IF(sp_tulitorvi_ohentumaa=1,"X","")</f>
        <v/>
      </c>
      <c r="U221" s="75" t="str">
        <f>IF(sp_tuliputket_ohentumaa=1,"X","")</f>
        <v/>
      </c>
      <c r="V221" s="75" t="str">
        <f>IF(sp_putkistot_ohentumaa=1,"X","")</f>
        <v/>
      </c>
      <c r="W221" s="75" t="str">
        <f>IF(sp_tukirakenteet_ohentumaa=1,"X","")</f>
        <v/>
      </c>
      <c r="X221" s="84" t="str">
        <f>IF(sp_kannakointi_ohentumaa=1,"X","")</f>
        <v/>
      </c>
    </row>
    <row r="222" spans="1:16383">
      <c r="A222"/>
      <c r="B222" s="46" t="s">
        <v>100</v>
      </c>
      <c r="C222"/>
      <c r="D222"/>
      <c r="E222"/>
      <c r="F222"/>
      <c r="G222"/>
      <c r="H222"/>
      <c r="I222"/>
      <c r="J222"/>
      <c r="K222"/>
      <c r="L222"/>
      <c r="M222" s="71"/>
      <c r="N222" s="75" t="str">
        <f>IF(sp_luvo_saroja=1,"X","")</f>
        <v/>
      </c>
      <c r="O222" s="75" t="str">
        <f>IF(sp_ekot_saroja=1,"X","")</f>
        <v/>
      </c>
      <c r="P222" s="75" t="str">
        <f>IF(sp_kammiot_saroja=1,"X","")</f>
        <v/>
      </c>
      <c r="Q222" s="75" t="str">
        <f>IF(sp_hoyrystinputket_saroja=1,"X","")</f>
        <v/>
      </c>
      <c r="R222" s="75" t="str">
        <f>IF(sp_tulistimet_saroja=1,"X","")</f>
        <v/>
      </c>
      <c r="S222" s="75" t="str">
        <f>IF(sp_lierio_saroja=1,"X","")</f>
        <v/>
      </c>
      <c r="T222" s="75" t="str">
        <f>IF(sp_tulitorvi_saroja=1,"X","")</f>
        <v/>
      </c>
      <c r="U222" s="75" t="str">
        <f>IF(sp_tuliputket_saroja=1,"X","")</f>
        <v/>
      </c>
      <c r="V222" s="75" t="str">
        <f>IF(sp_putkistot_saroja=1,"X","")</f>
        <v/>
      </c>
      <c r="W222" s="75" t="str">
        <f>IF(sp_tukirakenteet_saroja=1,"X","")</f>
        <v/>
      </c>
      <c r="X222" s="84" t="str">
        <f>IF(sp_kannakointi_saroja=1,"X","")</f>
        <v/>
      </c>
    </row>
    <row r="223" spans="1:16383">
      <c r="A223"/>
      <c r="B223" s="46" t="s">
        <v>101</v>
      </c>
      <c r="C223"/>
      <c r="D223"/>
      <c r="E223"/>
      <c r="F223"/>
      <c r="G223"/>
      <c r="H223"/>
      <c r="I223"/>
      <c r="J223"/>
      <c r="K223"/>
      <c r="L223"/>
      <c r="M223" s="71"/>
      <c r="N223" s="75" t="str">
        <f>IF(sp_luvo_pinnoite_kunnossa=1,"X","")</f>
        <v/>
      </c>
      <c r="O223" s="75" t="str">
        <f>IF(sp_ekot_pinnoite_kunnossa=1,"X","")</f>
        <v/>
      </c>
      <c r="P223" s="75" t="str">
        <f>IF(sp_kammiot_pinnoite_kunnossa=1,"X","")</f>
        <v/>
      </c>
      <c r="Q223" s="75" t="str">
        <f>IF(sp_hoyrystinputket_pinnoite_kunnossa=1,"X","")</f>
        <v/>
      </c>
      <c r="R223" s="75" t="str">
        <f>IF(sp_tulistimet_pinnoite_kunnossa=1,"X","")</f>
        <v/>
      </c>
      <c r="S223" s="75" t="str">
        <f>IF(sp_lierio_pinnoite_kunnossa=1,"X","")</f>
        <v/>
      </c>
      <c r="T223" s="75" t="str">
        <f>IF(sp_tulitorvi_pinnoite_kunnossa=1,"X","")</f>
        <v/>
      </c>
      <c r="U223" s="75" t="str">
        <f>IF(sp_tuliputket_pinnoite_kunnossa=1,"X","")</f>
        <v/>
      </c>
      <c r="V223" s="75" t="str">
        <f>IF(sp_putkistot_pinnoite_kunnossa=1,"X","")</f>
        <v/>
      </c>
      <c r="W223" s="75" t="str">
        <f>IF(sp_tukirakenteet_pinnoite_kunnossa=1,"X","")</f>
        <v/>
      </c>
      <c r="X223" s="84" t="str">
        <f>IF(sp_kannakointi_pinnoite_kunnossa=1,"X","")</f>
        <v/>
      </c>
    </row>
    <row r="224" spans="1:16383">
      <c r="A224"/>
      <c r="B224" s="46" t="s">
        <v>102</v>
      </c>
      <c r="C224"/>
      <c r="D224"/>
      <c r="E224"/>
      <c r="F224"/>
      <c r="G224"/>
      <c r="H224"/>
      <c r="I224"/>
      <c r="J224"/>
      <c r="K224"/>
      <c r="L224"/>
      <c r="M224" s="71"/>
      <c r="N224" s="75" t="str">
        <f>IF(sp_luvo_muodonmuutoksia=1,"X","")</f>
        <v/>
      </c>
      <c r="O224" s="75" t="str">
        <f>IF(sp_ekot_muodonmuutoksia=1,"X","")</f>
        <v/>
      </c>
      <c r="P224" s="75" t="str">
        <f>IF(sp_kammiot_muodonmuutoksia=1,"X","")</f>
        <v/>
      </c>
      <c r="Q224" s="75" t="str">
        <f>IF(sp_hoyrystinputket_muodonmuutoksia=1,"X","")</f>
        <v/>
      </c>
      <c r="R224" s="75" t="str">
        <f>IF(sp_tulistimet_muodonmuutoksia=1,"X","")</f>
        <v/>
      </c>
      <c r="S224" s="75" t="str">
        <f>IF(sp_lierio_muodonmuutoksia=1,"X","")</f>
        <v/>
      </c>
      <c r="T224" s="75" t="str">
        <f>IF(sp_tulitorvi_muodonmuutoksia=1,"X","")</f>
        <v/>
      </c>
      <c r="U224" s="75" t="str">
        <f>IF(sp_tuliputket_muodonmuutoksia=1,"X","")</f>
        <v/>
      </c>
      <c r="V224" s="75" t="str">
        <f>IF(sp_putkistot_muodonmuutoksia=1,"X","")</f>
        <v/>
      </c>
      <c r="W224" s="75" t="str">
        <f>IF(sp_tukirakenteet_muodonmuutoksia=1,"X","")</f>
        <v/>
      </c>
      <c r="X224" s="84" t="str">
        <f>IF(sp_kannakointi_muodonmuutoksia=1,"X","")</f>
        <v/>
      </c>
    </row>
    <row r="225" spans="1:16383">
      <c r="A225"/>
      <c r="B225" s="46" t="s">
        <v>103</v>
      </c>
      <c r="C225"/>
      <c r="D225"/>
      <c r="E225"/>
      <c r="F225"/>
      <c r="G225"/>
      <c r="H225"/>
      <c r="I225"/>
      <c r="J225"/>
      <c r="K225"/>
      <c r="L225"/>
      <c r="M225" s="71"/>
      <c r="N225" s="75" t="str">
        <f>IF(sp_luvo_lisatarkastukset=1,"X","")</f>
        <v/>
      </c>
      <c r="O225" s="75" t="str">
        <f>IF(sp_ekot_lisatarkastukset=1,"X","")</f>
        <v/>
      </c>
      <c r="P225" s="75" t="str">
        <f>IF(sp_kammiot_lisatarkastukset=1,"X","")</f>
        <v/>
      </c>
      <c r="Q225" s="75" t="str">
        <f>IF(sp_hoyrystinputket_lisatarkastukset=1,"X","")</f>
        <v/>
      </c>
      <c r="R225" s="75" t="str">
        <f>IF(sp_tulistimet_lisatarkastukset=1,"X","")</f>
        <v/>
      </c>
      <c r="S225" s="75" t="str">
        <f>IF(sp_lierio_lisatarkastukset=1,"X","")</f>
        <v/>
      </c>
      <c r="T225" s="75" t="str">
        <f>IF(sp_tulitorvi_lisatarkastukset=1,"X","")</f>
        <v/>
      </c>
      <c r="U225" s="75" t="str">
        <f>IF(sp_tuliputket_lisatarkastukset=1,"X","")</f>
        <v/>
      </c>
      <c r="V225" s="75" t="str">
        <f>IF(sp_putkistot_lisatarkastukset=1,"X","")</f>
        <v/>
      </c>
      <c r="W225" s="75" t="str">
        <f>IF(sp_tukirakenteet_lisatarkastukset=1,"X","")</f>
        <v/>
      </c>
      <c r="X225" s="84" t="str">
        <f>IF(sp_kannakointi_lisatarkastukset=1,"X","")</f>
        <v/>
      </c>
    </row>
    <row r="226" spans="1:16383">
      <c r="A226"/>
      <c r="B226" s="47" t="s">
        <v>104</v>
      </c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72"/>
      <c r="N226" s="76" t="str">
        <f>IF(sp_luvo_eroosiot=1,"X","")</f>
        <v/>
      </c>
      <c r="O226" s="76" t="str">
        <f>IF(sp_ekot_eroosiot=1,"X","")</f>
        <v/>
      </c>
      <c r="P226" s="76" t="str">
        <f>IF(sp_kammiot_eroosiot=1,"X","")</f>
        <v/>
      </c>
      <c r="Q226" s="76" t="str">
        <f>IF(sp_hoyrystinputket_eroosiot=1,"X","")</f>
        <v/>
      </c>
      <c r="R226" s="76" t="str">
        <f>IF(sp_tulistimet_eroosiot=1,"X","")</f>
        <v/>
      </c>
      <c r="S226" s="76" t="str">
        <f>IF(sp_lierio_eroosiot=1,"X","")</f>
        <v/>
      </c>
      <c r="T226" s="76" t="str">
        <f>IF(sp_tulitorvi_eroosiot=1,"X","")</f>
        <v/>
      </c>
      <c r="U226" s="76" t="str">
        <f>IF(sp_tuliputket_eroosiot=1,"X","")</f>
        <v/>
      </c>
      <c r="V226" s="76" t="str">
        <f>IF(sp_putkistot_eroosiot=1,"X","")</f>
        <v/>
      </c>
      <c r="W226" s="76" t="str">
        <f>IF(sp_tukirakenteet_eroosiot=1,"X","")</f>
        <v/>
      </c>
      <c r="X226" s="85" t="str">
        <f>IF(sp_kannakointi_eroosiot=1,"X","")</f>
        <v/>
      </c>
    </row>
    <row r="227" spans="1:16383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16383">
      <c r="A228" s="1" t="s">
        <v>81</v>
      </c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16383">
      <c r="A229" s="1"/>
      <c r="B229" s="27" t="s">
        <v>85</v>
      </c>
      <c r="C229" s="27"/>
      <c r="D229" s="27"/>
      <c r="E229" s="27"/>
      <c r="F229" s="53"/>
      <c r="G229" s="59">
        <f>luvo_huomiot</f>
        <v>0</v>
      </c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122"/>
    </row>
    <row r="230" spans="1:16383">
      <c r="A230"/>
      <c r="B230" s="27"/>
      <c r="C230" s="27"/>
      <c r="D230" s="27"/>
      <c r="E230" s="27"/>
      <c r="F230" s="53"/>
      <c r="G230" s="60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123"/>
    </row>
    <row r="231" spans="1:16383" customHeight="1" ht="15">
      <c r="A231"/>
      <c r="B231" s="27" t="s">
        <v>86</v>
      </c>
      <c r="C231" s="27"/>
      <c r="D231" s="27"/>
      <c r="E231" s="27"/>
      <c r="F231" s="53"/>
      <c r="G231" s="59">
        <f>eko_huomiot</f>
        <v>0</v>
      </c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122"/>
    </row>
    <row r="232" spans="1:16383">
      <c r="A232"/>
      <c r="B232" s="27"/>
      <c r="C232" s="27"/>
      <c r="D232" s="27"/>
      <c r="E232" s="27"/>
      <c r="F232" s="53"/>
      <c r="G232" s="60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123"/>
    </row>
    <row r="233" spans="1:16383">
      <c r="A233"/>
      <c r="B233" s="27" t="s">
        <v>87</v>
      </c>
      <c r="C233" s="27"/>
      <c r="D233" s="27"/>
      <c r="E233" s="27"/>
      <c r="F233" s="53"/>
      <c r="G233" s="59">
        <f>sp_kammiot_huomiot</f>
        <v>0</v>
      </c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122"/>
    </row>
    <row r="234" spans="1:16383">
      <c r="A234"/>
      <c r="B234" s="27"/>
      <c r="C234" s="27"/>
      <c r="D234" s="27"/>
      <c r="E234" s="27"/>
      <c r="F234" s="53"/>
      <c r="G234" s="60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123"/>
    </row>
    <row r="235" spans="1:16383">
      <c r="A235"/>
      <c r="B235" s="27" t="s">
        <v>88</v>
      </c>
      <c r="C235" s="27"/>
      <c r="D235" s="27"/>
      <c r="E235" s="27"/>
      <c r="F235" s="53"/>
      <c r="G235" s="59">
        <f>sp_hoyrystinputket_huomiot</f>
        <v>0</v>
      </c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122"/>
    </row>
    <row r="236" spans="1:16383">
      <c r="A236"/>
      <c r="B236" s="27"/>
      <c r="C236" s="27"/>
      <c r="D236" s="27"/>
      <c r="E236" s="27"/>
      <c r="F236" s="53"/>
      <c r="G236" s="60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123"/>
    </row>
    <row r="237" spans="1:16383">
      <c r="A237"/>
      <c r="B237" s="27" t="s">
        <v>89</v>
      </c>
      <c r="C237" s="27"/>
      <c r="D237" s="27"/>
      <c r="E237" s="27"/>
      <c r="F237" s="53"/>
      <c r="G237" s="59">
        <f>sp_tulistimet_huomiot</f>
        <v>0</v>
      </c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122"/>
    </row>
    <row r="238" spans="1:16383">
      <c r="A238"/>
      <c r="B238" s="27"/>
      <c r="C238" s="27"/>
      <c r="D238" s="27"/>
      <c r="E238" s="27"/>
      <c r="F238" s="53"/>
      <c r="G238" s="60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123"/>
    </row>
    <row r="239" spans="1:16383">
      <c r="A239"/>
      <c r="B239" s="27" t="s">
        <v>90</v>
      </c>
      <c r="C239" s="27"/>
      <c r="D239" s="27"/>
      <c r="E239" s="27"/>
      <c r="F239" s="53"/>
      <c r="G239" s="59">
        <f>sp_lierio_huomiot</f>
        <v>0</v>
      </c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122"/>
    </row>
    <row r="240" spans="1:16383">
      <c r="A240"/>
      <c r="B240" s="27"/>
      <c r="C240" s="27"/>
      <c r="D240" s="27"/>
      <c r="E240" s="27"/>
      <c r="F240" s="53"/>
      <c r="G240" s="60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123"/>
    </row>
    <row r="241" spans="1:16383">
      <c r="A241"/>
      <c r="B241" s="27" t="s">
        <v>91</v>
      </c>
      <c r="C241" s="27"/>
      <c r="D241" s="27"/>
      <c r="E241" s="27"/>
      <c r="F241" s="53"/>
      <c r="G241" s="59">
        <f>sp_tulitorvi_huomiot</f>
        <v>0</v>
      </c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122"/>
    </row>
    <row r="242" spans="1:16383">
      <c r="A242"/>
      <c r="B242" s="27"/>
      <c r="C242" s="27"/>
      <c r="D242" s="27"/>
      <c r="E242" s="27"/>
      <c r="F242" s="53"/>
      <c r="G242" s="60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123"/>
    </row>
    <row r="243" spans="1:16383">
      <c r="A243"/>
      <c r="B243" s="27" t="s">
        <v>92</v>
      </c>
      <c r="C243" s="27"/>
      <c r="D243" s="27"/>
      <c r="E243" s="27"/>
      <c r="F243" s="53"/>
      <c r="G243" s="59">
        <f>sp_tuliputket_huomiot</f>
        <v>0</v>
      </c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122"/>
    </row>
    <row r="244" spans="1:16383">
      <c r="A244"/>
      <c r="B244" s="27"/>
      <c r="C244" s="27"/>
      <c r="D244" s="27"/>
      <c r="E244" s="27"/>
      <c r="F244" s="53"/>
      <c r="G244" s="60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123"/>
    </row>
    <row r="245" spans="1:16383">
      <c r="A245"/>
      <c r="B245" s="27" t="s">
        <v>105</v>
      </c>
      <c r="C245" s="27"/>
      <c r="D245" s="27"/>
      <c r="E245" s="27"/>
      <c r="F245" s="53"/>
      <c r="G245" s="59">
        <f>sp_putkistot_huomiot</f>
        <v>0</v>
      </c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122"/>
    </row>
    <row r="246" spans="1:16383">
      <c r="A246"/>
      <c r="B246" s="27"/>
      <c r="C246" s="27"/>
      <c r="D246" s="27"/>
      <c r="E246" s="27"/>
      <c r="F246" s="53"/>
      <c r="G246" s="60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123"/>
    </row>
    <row r="247" spans="1:16383">
      <c r="A247"/>
      <c r="B247" s="27" t="s">
        <v>106</v>
      </c>
      <c r="C247" s="27"/>
      <c r="D247" s="27"/>
      <c r="E247" s="27"/>
      <c r="F247" s="53"/>
      <c r="G247" s="59">
        <f>sp_kannakointi_huomiot</f>
        <v>0</v>
      </c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122"/>
    </row>
    <row r="248" spans="1:16383">
      <c r="A248"/>
      <c r="B248" s="27"/>
      <c r="C248" s="27"/>
      <c r="D248" s="27"/>
      <c r="E248" s="27"/>
      <c r="F248" s="53"/>
      <c r="G248" s="61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124"/>
    </row>
    <row r="249" spans="1:16383">
      <c r="A249" s="1"/>
      <c r="B249" s="27" t="s">
        <v>81</v>
      </c>
      <c r="C249" s="27"/>
      <c r="D249" s="27"/>
      <c r="E249" s="27"/>
      <c r="F249" s="27"/>
      <c r="G249" s="62">
        <f>sp_huomiot</f>
        <v>0</v>
      </c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</row>
    <row r="250" spans="1:16383">
      <c r="A250" s="1"/>
      <c r="B250" s="27"/>
      <c r="C250" s="27"/>
      <c r="D250" s="27"/>
      <c r="E250" s="27"/>
      <c r="F250" s="27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</row>
    <row r="251" spans="1:16383">
      <c r="A251" s="1"/>
      <c r="B251" s="27"/>
      <c r="C251" s="27"/>
      <c r="D251" s="27"/>
      <c r="E251" s="27"/>
      <c r="F251" s="27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</row>
    <row r="252" spans="1:16383">
      <c r="A252" s="1"/>
      <c r="B252" s="27"/>
      <c r="C252" s="27"/>
      <c r="D252" s="27"/>
      <c r="E252" s="27"/>
      <c r="F252" s="27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</row>
    <row r="253" spans="1:16383" customHeight="1" ht="12">
      <c r="A253" s="1"/>
      <c r="B253" s="27"/>
      <c r="C253" s="27"/>
      <c r="D253" s="27"/>
      <c r="E253" s="27"/>
      <c r="F253" s="27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</row>
    <row r="254" spans="1:16383">
      <c r="A254" s="1"/>
      <c r="B254" s="17"/>
      <c r="C254" s="17"/>
      <c r="D254" s="17"/>
      <c r="E254" s="17"/>
      <c r="F254" s="17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</row>
    <row r="255" spans="1:16383" customHeight="1" ht="14.4">
      <c r="A255" s="25" t="str">
        <f>$A$51</f>
        <v>Rev 7
Muutoksen haku: Jos olet tyytymätön Insteamin tarkastuspäätökseen, voit hakea siihen oikaisua täyttämällä lomakkeen osoitteessa https://tarkes.fi/muutoksenhakulomake/.</v>
      </c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</row>
    <row r="256" spans="1:16383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</row>
    <row r="257" spans="1:16383">
      <c r="A257" s="1" t="str">
        <f>$A$1</f>
        <v>Tarkes Inspection Oy</v>
      </c>
      <c r="B257"/>
      <c r="C257"/>
      <c r="D257"/>
      <c r="E257"/>
      <c r="F257"/>
      <c r="G257"/>
      <c r="H257"/>
      <c r="I257"/>
      <c r="J257"/>
      <c r="K257"/>
      <c r="L257"/>
      <c r="M257"/>
      <c r="N257" s="1" t="s">
        <v>1</v>
      </c>
      <c r="O257"/>
      <c r="P257"/>
      <c r="Q257"/>
      <c r="R257"/>
      <c r="S257"/>
      <c r="T257"/>
      <c r="U257"/>
      <c r="V257"/>
      <c r="W257"/>
      <c r="X257" s="24" t="str">
        <f>TEXT(form.aindex_bundle,"0000000")</f>
        <v>0100002</v>
      </c>
    </row>
    <row r="258" spans="1:16383">
      <c r="A258" t="str">
        <f>$A$2</f>
        <v>info@tarkes.fi</v>
      </c>
      <c r="B258"/>
      <c r="C258"/>
      <c r="D258"/>
      <c r="E258"/>
      <c r="F258"/>
      <c r="G258"/>
      <c r="H258"/>
      <c r="I258"/>
      <c r="J258"/>
      <c r="K258"/>
      <c r="L258"/>
      <c r="M258"/>
      <c r="N258" s="1" t="s">
        <v>3</v>
      </c>
      <c r="O258"/>
      <c r="P258"/>
      <c r="Q258"/>
      <c r="R258"/>
      <c r="S258" s="108" t="str">
        <f>DAY(NOW())&amp;"."&amp;MONTH(NOW())&amp;"."&amp;YEAR(NOW())</f>
        <v>27.3.2025</v>
      </c>
      <c r="T258" s="108"/>
      <c r="U258" s="108"/>
      <c r="V258" s="108"/>
      <c r="W258" s="108"/>
      <c r="X258" s="108"/>
    </row>
    <row r="259" spans="1:16383">
      <c r="A259" t="str">
        <f>$A$3</f>
        <v>tarkes.fi p. 0207 341 810</v>
      </c>
      <c r="B259"/>
      <c r="C259"/>
      <c r="D259"/>
      <c r="E259"/>
      <c r="F259"/>
      <c r="G259"/>
      <c r="H259"/>
      <c r="I259"/>
      <c r="J259"/>
      <c r="K259"/>
      <c r="L259"/>
      <c r="M259"/>
      <c r="N259" s="28" t="s">
        <v>5</v>
      </c>
      <c r="O259" s="28"/>
      <c r="P259" s="28"/>
      <c r="Q259" s="28"/>
      <c r="R259" s="28"/>
      <c r="S259" s="28"/>
      <c r="T259"/>
      <c r="U259" s="111">
        <f>device.running_number</f>
        <v>5</v>
      </c>
      <c r="V259" s="111"/>
      <c r="W259" s="111"/>
      <c r="X259" s="111"/>
    </row>
    <row r="260" spans="1:16383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16383" customHeight="1" ht="18.75">
      <c r="A261" s="6" t="s">
        <v>82</v>
      </c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93" t="str">
        <f>DAY(sisa_ulko_tarkastuspaiva)&amp;"."&amp;MONTH(sisa_ulko_tarkastuspaiva)&amp;"."&amp;YEAR(sisa_ulko_tarkastuspaiva)</f>
        <v>0.1.1900</v>
      </c>
      <c r="R261" s="93"/>
      <c r="S261" s="93"/>
      <c r="T261" s="93"/>
      <c r="U261" s="93"/>
      <c r="V261" s="93"/>
      <c r="W261" s="93"/>
      <c r="X261" s="93"/>
      <c r="Y261" t="s">
        <v>107</v>
      </c>
    </row>
    <row r="262" spans="1:16383">
      <c r="A262" s="38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16383">
      <c r="A263" s="39" t="s">
        <v>84</v>
      </c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16383" customHeight="1" ht="113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 s="82"/>
      <c r="Q264" s="73" t="s">
        <v>108</v>
      </c>
      <c r="R264" s="81" t="s">
        <v>87</v>
      </c>
      <c r="S264" s="81" t="s">
        <v>109</v>
      </c>
      <c r="T264" s="81" t="s">
        <v>110</v>
      </c>
      <c r="U264" s="81" t="s">
        <v>111</v>
      </c>
      <c r="V264" s="81" t="s">
        <v>112</v>
      </c>
      <c r="W264" s="81" t="s">
        <v>94</v>
      </c>
      <c r="X264" s="120" t="s">
        <v>95</v>
      </c>
    </row>
    <row r="265" spans="1:16383" customHeight="1" ht="15">
      <c r="A265"/>
      <c r="B265" s="48" t="s">
        <v>96</v>
      </c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83"/>
      <c r="Q265" s="94" t="str">
        <f>IF(sp_paadyt_tarkastettu=1,"X","")</f>
        <v/>
      </c>
      <c r="R265" s="74" t="str">
        <f>IF(sp_kammiot_tarkastettu=1,"X","")</f>
        <v/>
      </c>
      <c r="S265" s="74" t="str">
        <f>IF(sp_vaippa_tarkastettu=1,"X","")</f>
        <v/>
      </c>
      <c r="T265" s="74" t="str">
        <f>IF(sp_yhteet_tarkastettu=1,"X","")</f>
        <v/>
      </c>
      <c r="U265" s="74" t="str">
        <f>IF(sp_putkipaketti_tarkastettu=1,"X","")</f>
        <v/>
      </c>
      <c r="V265" s="74" t="str">
        <f>IF(sp_putkistot_tarkastettu=1,"X","")</f>
        <v/>
      </c>
      <c r="W265" s="74" t="str">
        <f>IF(sp_tukirakenteet_tarkastettu=1,"X","")</f>
        <v/>
      </c>
      <c r="X265" s="121" t="str">
        <f>IF(sp_kannakointi_tarkastettu=1,"X","")</f>
        <v/>
      </c>
    </row>
    <row r="266" spans="1:16383">
      <c r="A266"/>
      <c r="B266" s="46" t="s">
        <v>97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84"/>
      <c r="Q266" s="75" t="str">
        <f>IF(sp_paadyt_kunto_hyva=1,"X","")</f>
        <v/>
      </c>
      <c r="R266" s="75" t="str">
        <f>IF(sp_kammiot_kunto_hyva=1,"X","")</f>
        <v/>
      </c>
      <c r="S266" s="75" t="str">
        <f>IF(sp_vaippa_kunto_hyva=1,"X","")</f>
        <v/>
      </c>
      <c r="T266" s="75" t="str">
        <f>IF(sp_yhteet_kunto_hyva=1,"X","")</f>
        <v/>
      </c>
      <c r="U266" s="75" t="str">
        <f>IF(sp_putkipaketti_kunto_hyva=1,"X","")</f>
        <v/>
      </c>
      <c r="V266" s="75" t="str">
        <f>IF(sp_putkistot_kunto_hyva=1,"X","")</f>
        <v/>
      </c>
      <c r="W266" s="75" t="str">
        <f>IF(sp_tukirakenteet_kunto_hyva=1,"X","")</f>
        <v/>
      </c>
      <c r="X266" s="84" t="str">
        <f>IF(sp_kannakointi_kunto_hyva=1,"X","")</f>
        <v/>
      </c>
    </row>
    <row r="267" spans="1:16383">
      <c r="A267"/>
      <c r="B267" s="46" t="s">
        <v>98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84"/>
      <c r="Q267" s="75" t="str">
        <f>IF(sp_paadyt_syopymia=1,"X","")</f>
        <v/>
      </c>
      <c r="R267" s="75" t="str">
        <f>IF(sp_kammiot_syopymia=1,"X","")</f>
        <v/>
      </c>
      <c r="S267" s="75" t="str">
        <f>IF(sp_vaippa_syopymia=1,"X","")</f>
        <v/>
      </c>
      <c r="T267" s="75" t="str">
        <f>IF(sp_yhteet_syopymia=1,"X","")</f>
        <v/>
      </c>
      <c r="U267" s="75" t="str">
        <f>IF(sp_putkipaketti_syopymia=1,"X","")</f>
        <v/>
      </c>
      <c r="V267" s="75" t="str">
        <f>IF(sp_putkistot_syopymia=1,"X","")</f>
        <v/>
      </c>
      <c r="W267" s="75" t="str">
        <f>IF(sp_tukirakenteet_syopymia=1,"X","")</f>
        <v/>
      </c>
      <c r="X267" s="84" t="str">
        <f>IF(sp_kannakointi_syopymia=1,"X","")</f>
        <v/>
      </c>
    </row>
    <row r="268" spans="1:16383">
      <c r="A268"/>
      <c r="B268" s="46" t="s">
        <v>99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84"/>
      <c r="Q268" s="75" t="str">
        <f>IF(sp_paadyt_ohentumaa=1,"X","")</f>
        <v/>
      </c>
      <c r="R268" s="75" t="str">
        <f>IF(sp_kammiot_ohentumaa=1,"X","")</f>
        <v/>
      </c>
      <c r="S268" s="75" t="str">
        <f>IF(sp_vaippa_ohentumaa=1,"X","")</f>
        <v/>
      </c>
      <c r="T268" s="75" t="str">
        <f>IF(sp_yhteet_ohentumaa=1,"X","")</f>
        <v/>
      </c>
      <c r="U268" s="75" t="str">
        <f>IF(sp_putkipaketti_ohentumaa=1,"X","")</f>
        <v/>
      </c>
      <c r="V268" s="75" t="str">
        <f>IF(sp_putkistot_ohentumaa=1,"X","")</f>
        <v/>
      </c>
      <c r="W268" s="75" t="str">
        <f>IF(sp_tukirakenteet_ohentumaa=1,"X","")</f>
        <v/>
      </c>
      <c r="X268" s="84" t="str">
        <f>IF(sp_kannakointi_ohentumaa=1,"X","")</f>
        <v/>
      </c>
    </row>
    <row r="269" spans="1:16383">
      <c r="A269"/>
      <c r="B269" s="46" t="s">
        <v>100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84"/>
      <c r="Q269" s="75" t="str">
        <f>IF(sp_paadyt_saroja=1,"X","")</f>
        <v/>
      </c>
      <c r="R269" s="75" t="str">
        <f>IF(sp_kammiot_saroja=1,"X","")</f>
        <v/>
      </c>
      <c r="S269" s="75" t="str">
        <f>IF(sp_vaippa_saroja=1,"X","")</f>
        <v/>
      </c>
      <c r="T269" s="75" t="str">
        <f>IF(sp_yhteet_saroja=1,"X","")</f>
        <v/>
      </c>
      <c r="U269" s="75" t="str">
        <f>IF(sp_putkipaketti_saroja=1,"X","")</f>
        <v/>
      </c>
      <c r="V269" s="75" t="str">
        <f>IF(sp_putkistot_saroja=1,"X","")</f>
        <v/>
      </c>
      <c r="W269" s="75" t="str">
        <f>IF(sp_tukirakenteet_saroja=1,"X","")</f>
        <v/>
      </c>
      <c r="X269" s="84" t="str">
        <f>IF(sp_kannakointi_saroja=1,"X","")</f>
        <v/>
      </c>
    </row>
    <row r="270" spans="1:16383">
      <c r="A270"/>
      <c r="B270" s="46" t="s">
        <v>101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84"/>
      <c r="Q270" s="75" t="str">
        <f>IF(sp_paadyt_pinnoite_kunnossa=1,"X","")</f>
        <v/>
      </c>
      <c r="R270" s="75" t="str">
        <f>IF(sp_kammiot_pinnoite_kunnossa=1,"X","")</f>
        <v/>
      </c>
      <c r="S270" s="75" t="str">
        <f>IF(sp_vaippa_pinnoite_kunnossa=1,"X","")</f>
        <v/>
      </c>
      <c r="T270" s="75" t="str">
        <f>IF(sp_yhteet_pinnoite_kunnossa=1,"X","")</f>
        <v/>
      </c>
      <c r="U270" s="75" t="str">
        <f>IF(sp_putkipaketti_pinnoite_kunnossa=1,"X","")</f>
        <v/>
      </c>
      <c r="V270" s="75" t="str">
        <f>IF(sp_putkistot_pinnoite_kunnossa=1,"X","")</f>
        <v/>
      </c>
      <c r="W270" s="75" t="str">
        <f>IF(sp_tukirakenteet_pinnoite_kunnossa=1,"X","")</f>
        <v/>
      </c>
      <c r="X270" s="84" t="str">
        <f>IF(sp_kannakointi_pinnoite_kunnossa=1,"X","")</f>
        <v/>
      </c>
    </row>
    <row r="271" spans="1:16383">
      <c r="A271"/>
      <c r="B271" s="46" t="s">
        <v>102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84"/>
      <c r="Q271" s="75" t="str">
        <f>IF(sp_paadyt_muodonmuutoksia=1,"X","")</f>
        <v/>
      </c>
      <c r="R271" s="75" t="str">
        <f>IF(sp_kammiot_muodonmuutoksia=1,"X","")</f>
        <v/>
      </c>
      <c r="S271" s="75" t="str">
        <f>IF(sp_vaippa_muodonmuutoksia=1,"X","")</f>
        <v/>
      </c>
      <c r="T271" s="75" t="str">
        <f>IF(sp_yhteet_muodonmuutoksia=1,"X","")</f>
        <v/>
      </c>
      <c r="U271" s="75" t="str">
        <f>IF(sp_putkipaketti_muodonmuutoksia=1,"X","")</f>
        <v/>
      </c>
      <c r="V271" s="75" t="str">
        <f>IF(sp_putkistot_muodonmuutoksia=1,"X","")</f>
        <v/>
      </c>
      <c r="W271" s="75" t="str">
        <f>IF(sp_tukirakenteet_muodonmuutoksia=1,"X","")</f>
        <v/>
      </c>
      <c r="X271" s="84" t="str">
        <f>IF(sp_kannakointi_muodonmuutoksia=1,"X","")</f>
        <v/>
      </c>
    </row>
    <row r="272" spans="1:16383">
      <c r="A272"/>
      <c r="B272" s="46" t="s">
        <v>103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84"/>
      <c r="Q272" s="75" t="str">
        <f>IF(sp_paadyt_lisatarkastukset=1,"X","")</f>
        <v/>
      </c>
      <c r="R272" s="75" t="str">
        <f>IF(sp_kammiot_lisatarkastukset=1,"X","")</f>
        <v/>
      </c>
      <c r="S272" s="75" t="str">
        <f>IF(sp_vaippa_lisatarkastukset=1,"X","")</f>
        <v/>
      </c>
      <c r="T272" s="75" t="str">
        <f>IF(sp_yhteet_lisatarkastukset=1,"X","")</f>
        <v/>
      </c>
      <c r="U272" s="75" t="str">
        <f>IF(sp_putkipaketti_lisatarkastukset=1,"X","")</f>
        <v/>
      </c>
      <c r="V272" s="75" t="str">
        <f>IF(sp_putkistot_lisatarkastukset=1,"X","")</f>
        <v/>
      </c>
      <c r="W272" s="75" t="str">
        <f>IF(sp_tukirakenteet_lisatarkastukset=1,"X","")</f>
        <v/>
      </c>
      <c r="X272" s="84" t="str">
        <f>IF(sp_kannakointi_lisatarkastukset=1,"X","")</f>
        <v/>
      </c>
    </row>
    <row r="273" spans="1:16383">
      <c r="A273"/>
      <c r="B273" s="47" t="s">
        <v>104</v>
      </c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85"/>
      <c r="Q273" s="76" t="str">
        <f>IF(sp_paadyt_eroosiot=1,"X","")</f>
        <v/>
      </c>
      <c r="R273" s="76" t="str">
        <f>IF(sp_kammiot_eroosiot=1,"X","")</f>
        <v/>
      </c>
      <c r="S273" s="76" t="str">
        <f>IF(sp_vaippa_eroosiot=1,"X","")</f>
        <v/>
      </c>
      <c r="T273" s="76" t="str">
        <f>IF(sp_yhteet_eroosiot=1,"X","")</f>
        <v/>
      </c>
      <c r="U273" s="76" t="str">
        <f>IF(sp_putkipaketti_eroosiot=1,"X","")</f>
        <v/>
      </c>
      <c r="V273" s="76" t="str">
        <f>IF(sp_putkistot_eroosiot=1,"X","")</f>
        <v/>
      </c>
      <c r="W273" s="76" t="str">
        <f>IF(sp_tukirakenteet_eroosiot=1,"X","")</f>
        <v/>
      </c>
      <c r="X273" s="85" t="str">
        <f>IF(sp_kannakointi_eroosiot=1,"X","")</f>
        <v/>
      </c>
    </row>
    <row r="274" spans="1:16383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16383">
      <c r="A275" s="1" t="str">
        <f>IF(LEN(G275)&gt;5,"Painekoe","")</f>
        <v/>
      </c>
      <c r="B275"/>
      <c r="C275"/>
      <c r="D275"/>
      <c r="E275"/>
      <c r="F275"/>
      <c r="G275" s="27" t="str">
        <f>IF(sp_ei_tarvetta=1,"Ei tarvetta painekokeelle hyvän sisäpuolisen kunnon perusteella (1144/2016 59§). Painekokeen poisjättäminen on arvioitava uudestaan seuraavassa  sisäpuolisessa tarkastuksessa.","")</f>
        <v/>
      </c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</row>
    <row r="276" spans="1:16383">
      <c r="A276" s="1"/>
      <c r="B276"/>
      <c r="C276"/>
      <c r="D276"/>
      <c r="E276"/>
      <c r="F276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</row>
    <row r="277" spans="1:16383">
      <c r="A277"/>
      <c r="B277"/>
      <c r="C277"/>
      <c r="D277"/>
      <c r="E277"/>
      <c r="F27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</row>
    <row r="278" spans="1:16383">
      <c r="A278" s="1" t="s">
        <v>81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>
      <c r="A279" s="1"/>
      <c r="B279" s="27" t="s">
        <v>108</v>
      </c>
      <c r="C279" s="27"/>
      <c r="D279" s="27"/>
      <c r="E279" s="27"/>
      <c r="F279" s="53"/>
      <c r="G279" s="59">
        <f>sp_paadyt_huomiot</f>
        <v>0</v>
      </c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122"/>
    </row>
    <row r="280" spans="1:16383">
      <c r="A280"/>
      <c r="B280" s="27"/>
      <c r="C280" s="27"/>
      <c r="D280" s="27"/>
      <c r="E280" s="27"/>
      <c r="F280" s="53"/>
      <c r="G280" s="60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123"/>
    </row>
    <row r="281" spans="1:16383" customHeight="1" ht="15">
      <c r="A281"/>
      <c r="B281" s="27" t="s">
        <v>87</v>
      </c>
      <c r="C281" s="27"/>
      <c r="D281" s="27"/>
      <c r="E281" s="27"/>
      <c r="F281" s="53"/>
      <c r="G281" s="59">
        <f>sp_kammiot_huomiot</f>
        <v>0</v>
      </c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122"/>
    </row>
    <row r="282" spans="1:16383">
      <c r="A282"/>
      <c r="B282" s="27"/>
      <c r="C282" s="27"/>
      <c r="D282" s="27"/>
      <c r="E282" s="27"/>
      <c r="F282" s="53"/>
      <c r="G282" s="60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123"/>
    </row>
    <row r="283" spans="1:16383">
      <c r="A283"/>
      <c r="B283" s="27" t="s">
        <v>109</v>
      </c>
      <c r="C283" s="27"/>
      <c r="D283" s="27"/>
      <c r="E283" s="27"/>
      <c r="F283" s="53"/>
      <c r="G283" s="59">
        <f>sp_vaippa_huomiot</f>
        <v>0</v>
      </c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122"/>
    </row>
    <row r="284" spans="1:16383">
      <c r="A284"/>
      <c r="B284" s="27"/>
      <c r="C284" s="27"/>
      <c r="D284" s="27"/>
      <c r="E284" s="27"/>
      <c r="F284" s="53"/>
      <c r="G284" s="60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123"/>
    </row>
    <row r="285" spans="1:16383">
      <c r="A285"/>
      <c r="B285" s="27" t="s">
        <v>110</v>
      </c>
      <c r="C285" s="27"/>
      <c r="D285" s="27"/>
      <c r="E285" s="27"/>
      <c r="F285" s="53"/>
      <c r="G285" s="59">
        <f>sp_yhteet_huomiot</f>
        <v>0</v>
      </c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122"/>
    </row>
    <row r="286" spans="1:16383">
      <c r="A286"/>
      <c r="B286" s="27"/>
      <c r="C286" s="27"/>
      <c r="D286" s="27"/>
      <c r="E286" s="27"/>
      <c r="F286" s="53"/>
      <c r="G286" s="60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123"/>
    </row>
    <row r="287" spans="1:16383">
      <c r="A287"/>
      <c r="B287" s="27" t="s">
        <v>111</v>
      </c>
      <c r="C287" s="27"/>
      <c r="D287" s="27"/>
      <c r="E287" s="27"/>
      <c r="F287" s="53"/>
      <c r="G287" s="59">
        <f>sp_putkipaketti_huomiot</f>
        <v>0</v>
      </c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122"/>
    </row>
    <row r="288" spans="1:16383">
      <c r="A288"/>
      <c r="B288" s="27"/>
      <c r="C288" s="27"/>
      <c r="D288" s="27"/>
      <c r="E288" s="27"/>
      <c r="F288" s="53"/>
      <c r="G288" s="60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123"/>
    </row>
    <row r="289" spans="1:16383">
      <c r="A289"/>
      <c r="B289" s="27" t="s">
        <v>112</v>
      </c>
      <c r="C289" s="27"/>
      <c r="D289" s="27"/>
      <c r="E289" s="27"/>
      <c r="F289" s="53"/>
      <c r="G289" s="59">
        <f>sp_putkistot_huomiot</f>
        <v>0</v>
      </c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122"/>
    </row>
    <row r="290" spans="1:16383">
      <c r="A290"/>
      <c r="B290" s="27"/>
      <c r="C290" s="27"/>
      <c r="D290" s="27"/>
      <c r="E290" s="27"/>
      <c r="F290" s="53"/>
      <c r="G290" s="60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123"/>
    </row>
    <row r="291" spans="1:16383">
      <c r="A291"/>
      <c r="B291" s="27" t="s">
        <v>94</v>
      </c>
      <c r="C291" s="27"/>
      <c r="D291" s="27"/>
      <c r="E291" s="27"/>
      <c r="F291" s="53"/>
      <c r="G291" s="59">
        <f>sp_tukirakenteet_huomiot</f>
        <v>0</v>
      </c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122"/>
    </row>
    <row r="292" spans="1:16383">
      <c r="A292"/>
      <c r="B292" s="27"/>
      <c r="C292" s="27"/>
      <c r="D292" s="27"/>
      <c r="E292" s="27"/>
      <c r="F292" s="53"/>
      <c r="G292" s="61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124"/>
    </row>
    <row r="293" spans="1:16383">
      <c r="A293"/>
      <c r="B293" s="27" t="s">
        <v>106</v>
      </c>
      <c r="C293" s="27"/>
      <c r="D293" s="27"/>
      <c r="E293" s="27"/>
      <c r="F293" s="53"/>
      <c r="G293" s="59">
        <f>sp_kannakointi_huomiot</f>
        <v>0</v>
      </c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122"/>
    </row>
    <row r="294" spans="1:16383">
      <c r="A294"/>
      <c r="B294" s="27"/>
      <c r="C294" s="27"/>
      <c r="D294" s="27"/>
      <c r="E294" s="27"/>
      <c r="F294" s="53"/>
      <c r="G294" s="61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124"/>
    </row>
    <row r="295" spans="1:16383">
      <c r="A295"/>
      <c r="B295" s="27" t="s">
        <v>113</v>
      </c>
      <c r="C295" s="27"/>
      <c r="D295" s="27"/>
      <c r="E295" s="27"/>
      <c r="F295" s="53"/>
      <c r="G295" s="59">
        <f>sp_huomiot</f>
        <v>0</v>
      </c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122"/>
    </row>
    <row r="296" spans="1:16383">
      <c r="A296"/>
      <c r="B296" s="27"/>
      <c r="C296" s="27"/>
      <c r="D296" s="27"/>
      <c r="E296" s="27"/>
      <c r="F296" s="53"/>
      <c r="G296" s="61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124"/>
    </row>
    <row r="297" spans="1:16383">
      <c r="A297"/>
      <c r="B297" s="27"/>
      <c r="C297" s="27"/>
      <c r="D297" s="27"/>
      <c r="E297" s="27"/>
      <c r="F297" s="53"/>
      <c r="G297" s="61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124"/>
    </row>
    <row r="298" spans="1:16383">
      <c r="A298"/>
      <c r="B298" s="27"/>
      <c r="C298" s="27"/>
      <c r="D298" s="27"/>
      <c r="E298" s="27"/>
      <c r="F298" s="53"/>
      <c r="G298" s="60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123"/>
    </row>
    <row r="299" spans="1:16383">
      <c r="A299" s="1"/>
      <c r="B299"/>
      <c r="C299"/>
      <c r="D299"/>
      <c r="E299"/>
      <c r="F299"/>
      <c r="G299"/>
      <c r="H299"/>
      <c r="I299"/>
      <c r="J299"/>
      <c r="K299"/>
      <c r="L299"/>
      <c r="M299"/>
      <c r="N299" s="1"/>
      <c r="O299"/>
      <c r="P299"/>
      <c r="Q299"/>
      <c r="R299"/>
      <c r="S299"/>
      <c r="T299"/>
      <c r="U299"/>
      <c r="V299"/>
      <c r="W299"/>
      <c r="X299" s="24"/>
    </row>
    <row r="300" spans="1:16383" customHeight="1" ht="14.4">
      <c r="A300" s="25" t="str">
        <f>$A$51</f>
        <v>Rev 7
Muutoksen haku: Jos olet tyytymätön Insteamin tarkastuspäätökseen, voit hakea siihen oikaisua täyttämällä lomakkeen osoitteessa https://tarkes.fi/muutoksenhakulomake/.</v>
      </c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</row>
    <row r="301" spans="1:16383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</row>
    <row r="302" spans="1:16383">
      <c r="A302" s="1" t="str">
        <f>$A$1</f>
        <v>Tarkes Inspection Oy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1</v>
      </c>
      <c r="O302"/>
      <c r="P302"/>
      <c r="Q302"/>
      <c r="R302"/>
      <c r="S302"/>
      <c r="T302"/>
      <c r="U302"/>
      <c r="V302"/>
      <c r="W302"/>
      <c r="X302" s="24" t="str">
        <f>TEXT(form.aindex_bundle,"0000000")</f>
        <v>0100002</v>
      </c>
    </row>
    <row r="303" spans="1:16383">
      <c r="A303" t="str">
        <f>$A$2</f>
        <v>info@tarkes.fi</v>
      </c>
      <c r="B303"/>
      <c r="C303"/>
      <c r="D303"/>
      <c r="E303"/>
      <c r="F303"/>
      <c r="G303"/>
      <c r="H303"/>
      <c r="I303"/>
      <c r="J303"/>
      <c r="K303"/>
      <c r="L303"/>
      <c r="M303"/>
      <c r="N303" s="1" t="s">
        <v>3</v>
      </c>
      <c r="O303"/>
      <c r="P303"/>
      <c r="Q303"/>
      <c r="R303"/>
      <c r="S303" s="108" t="str">
        <f>DAY(NOW())&amp;"."&amp;MONTH(NOW())&amp;"."&amp;YEAR(NOW())</f>
        <v>27.3.2025</v>
      </c>
      <c r="T303" s="108"/>
      <c r="U303" s="108"/>
      <c r="V303" s="108"/>
      <c r="W303" s="108"/>
      <c r="X303" s="108"/>
    </row>
    <row r="304" spans="1:16383">
      <c r="A304" t="str">
        <f>$A$3</f>
        <v>tarkes.fi p. 0207 341 810</v>
      </c>
      <c r="B304"/>
      <c r="C304"/>
      <c r="D304"/>
      <c r="E304"/>
      <c r="F304"/>
      <c r="G304"/>
      <c r="H304"/>
      <c r="I304"/>
      <c r="J304"/>
      <c r="K304"/>
      <c r="L304"/>
      <c r="M304"/>
      <c r="N304" s="28" t="s">
        <v>5</v>
      </c>
      <c r="O304" s="28"/>
      <c r="P304" s="28"/>
      <c r="Q304" s="28"/>
      <c r="R304" s="28"/>
      <c r="S304" s="28"/>
      <c r="T304"/>
      <c r="U304" s="111">
        <f>device.running_number</f>
        <v>5</v>
      </c>
      <c r="V304" s="111"/>
      <c r="W304" s="111"/>
      <c r="X304" s="111"/>
    </row>
    <row r="305" spans="1:16383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 customHeight="1" ht="18.75">
      <c r="A306" s="6" t="s">
        <v>114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 s="103" t="str">
        <f>DAY(painekoe_tarkastuspaiva)&amp;"."&amp;MONTH(painekoe_tarkastuspaiva)&amp;"."&amp;YEAR(painekoe_tarkastuspaiva)</f>
        <v>0.1.1900</v>
      </c>
      <c r="S306" s="103"/>
      <c r="T306" s="103"/>
      <c r="U306" s="103"/>
      <c r="V306" s="103"/>
      <c r="W306" s="103"/>
      <c r="X306" s="103"/>
    </row>
    <row r="307" spans="1:16383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>
      <c r="A308" s="33" t="s">
        <v>115</v>
      </c>
      <c r="B308" s="33"/>
      <c r="C308" s="33"/>
      <c r="D308" s="33"/>
      <c r="E308" s="33"/>
      <c r="F308" s="33"/>
      <c r="G308" s="33" t="s">
        <v>116</v>
      </c>
      <c r="H308" s="33"/>
      <c r="I308" s="33"/>
      <c r="J308" s="33"/>
      <c r="K308" s="33"/>
      <c r="L308" s="33"/>
      <c r="M308" s="33"/>
      <c r="N308" s="33" t="s">
        <v>55</v>
      </c>
      <c r="O308" s="33"/>
      <c r="P308" s="33"/>
      <c r="Q308" s="33"/>
      <c r="R308" s="33"/>
      <c r="S308" s="33"/>
      <c r="T308" s="33" t="s">
        <v>117</v>
      </c>
      <c r="U308" s="33"/>
      <c r="V308" s="33"/>
      <c r="W308" s="33"/>
      <c r="X308" s="33"/>
    </row>
    <row r="309" spans="1:16383">
      <c r="A309" s="34">
        <f>painekoe_bar1</f>
        <v>0</v>
      </c>
      <c r="B309" s="42"/>
      <c r="C309" s="42"/>
      <c r="D309" s="42"/>
      <c r="E309" s="42"/>
      <c r="F309" s="42"/>
      <c r="G309" s="42">
        <f>painekoe_pitoaika1</f>
        <v>0</v>
      </c>
      <c r="H309" s="42"/>
      <c r="I309" s="42"/>
      <c r="J309" s="42"/>
      <c r="K309" s="42"/>
      <c r="L309" s="42"/>
      <c r="M309" s="42"/>
      <c r="N309" s="42">
        <f>painekoe_valiaine1</f>
        <v>0</v>
      </c>
      <c r="O309" s="42"/>
      <c r="P309" s="42"/>
      <c r="Q309" s="42"/>
      <c r="R309" s="42"/>
      <c r="S309" s="42"/>
      <c r="T309" s="42">
        <f>painekoe_tila1</f>
        <v>0</v>
      </c>
      <c r="U309" s="42"/>
      <c r="V309" s="42"/>
      <c r="W309" s="42"/>
      <c r="X309" s="80"/>
    </row>
    <row r="310" spans="1:16383">
      <c r="A310" s="35">
        <f>painekoe_bar2</f>
        <v>0</v>
      </c>
      <c r="B310" s="26"/>
      <c r="C310" s="26"/>
      <c r="D310" s="26"/>
      <c r="E310" s="26"/>
      <c r="F310" s="26"/>
      <c r="G310" s="26">
        <f>painekoe_pitoaika2</f>
        <v>0</v>
      </c>
      <c r="H310" s="26"/>
      <c r="I310" s="26"/>
      <c r="J310" s="26"/>
      <c r="K310" s="26"/>
      <c r="L310" s="26"/>
      <c r="M310" s="26"/>
      <c r="N310" s="26">
        <f>painekoe_valiaine2</f>
        <v>0</v>
      </c>
      <c r="O310" s="26"/>
      <c r="P310" s="26"/>
      <c r="Q310" s="26"/>
      <c r="R310" s="26"/>
      <c r="S310" s="26"/>
      <c r="T310" s="26">
        <f>painekoe_tila2</f>
        <v>0</v>
      </c>
      <c r="U310" s="26"/>
      <c r="V310" s="26"/>
      <c r="W310" s="26"/>
      <c r="X310" s="66"/>
    </row>
    <row r="311" spans="1:16383">
      <c r="A311" s="35">
        <f>painekoe_bar3</f>
        <v>0</v>
      </c>
      <c r="B311" s="26"/>
      <c r="C311" s="26"/>
      <c r="D311" s="26"/>
      <c r="E311" s="26"/>
      <c r="F311" s="26"/>
      <c r="G311" s="26">
        <f>painekoe_pitoaika3</f>
        <v>0</v>
      </c>
      <c r="H311" s="26"/>
      <c r="I311" s="26"/>
      <c r="J311" s="26"/>
      <c r="K311" s="26"/>
      <c r="L311" s="26"/>
      <c r="M311" s="26"/>
      <c r="N311" s="26">
        <f>painekoe_valiaine3</f>
        <v>0</v>
      </c>
      <c r="O311" s="26"/>
      <c r="P311" s="26"/>
      <c r="Q311" s="26"/>
      <c r="R311" s="26"/>
      <c r="S311" s="26"/>
      <c r="T311" s="26">
        <f>painekoe_tila3</f>
        <v>0</v>
      </c>
      <c r="U311" s="26"/>
      <c r="V311" s="26"/>
      <c r="W311" s="26"/>
      <c r="X311" s="66"/>
    </row>
    <row r="312" spans="1:16383">
      <c r="A312" s="35">
        <f>painekoe_bar4</f>
        <v>0</v>
      </c>
      <c r="B312" s="26"/>
      <c r="C312" s="26"/>
      <c r="D312" s="26"/>
      <c r="E312" s="26"/>
      <c r="F312" s="26"/>
      <c r="G312" s="26">
        <f>painekoe_pitoaika4</f>
        <v>0</v>
      </c>
      <c r="H312" s="26"/>
      <c r="I312" s="26"/>
      <c r="J312" s="26"/>
      <c r="K312" s="26"/>
      <c r="L312" s="26"/>
      <c r="M312" s="26"/>
      <c r="N312" s="26">
        <f>painekoe_valiaine4</f>
        <v>0</v>
      </c>
      <c r="O312" s="26"/>
      <c r="P312" s="26"/>
      <c r="Q312" s="26"/>
      <c r="R312" s="26"/>
      <c r="S312" s="26"/>
      <c r="T312" s="26">
        <f>painekoe_tila4</f>
        <v>0</v>
      </c>
      <c r="U312" s="26"/>
      <c r="V312" s="26"/>
      <c r="W312" s="26"/>
      <c r="X312" s="66"/>
    </row>
    <row r="313" spans="1:16383">
      <c r="A313" s="35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66"/>
    </row>
    <row r="314" spans="1:16383">
      <c r="A314" s="35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66"/>
    </row>
    <row r="315" spans="1:16383">
      <c r="A315" s="35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66"/>
    </row>
    <row r="316" spans="1:16383">
      <c r="A316" s="40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125"/>
    </row>
    <row r="317" spans="1:16383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16383">
      <c r="A318" s="1" t="s">
        <v>57</v>
      </c>
      <c r="B318"/>
      <c r="C318"/>
      <c r="D318"/>
      <c r="E318"/>
      <c r="F318" s="54" t="s">
        <v>58</v>
      </c>
      <c r="G318"/>
      <c r="H318"/>
      <c r="I318"/>
      <c r="J318"/>
      <c r="K318"/>
      <c r="L318"/>
      <c r="M318"/>
      <c r="N318"/>
      <c r="O318"/>
      <c r="P318" s="86"/>
      <c r="Q318" s="95" t="str">
        <f>painekoe_painemittarin_numero</f>
        <v/>
      </c>
      <c r="R318" s="104"/>
      <c r="S318" s="104"/>
      <c r="T318" s="104"/>
      <c r="U318" s="104"/>
      <c r="V318" s="104"/>
      <c r="W318" s="104"/>
      <c r="X318" s="126"/>
    </row>
    <row r="319" spans="1:16383">
      <c r="A319"/>
      <c r="B319"/>
      <c r="C319"/>
      <c r="D319"/>
      <c r="E319"/>
      <c r="F319" s="54" t="s">
        <v>59</v>
      </c>
      <c r="G319"/>
      <c r="H319"/>
      <c r="I319"/>
      <c r="J319"/>
      <c r="K319"/>
      <c r="L319"/>
      <c r="M319"/>
      <c r="N319"/>
      <c r="O319"/>
      <c r="P319" s="86"/>
      <c r="Q319" s="95" t="str">
        <f>painekoe_paineanturin_numero</f>
        <v/>
      </c>
      <c r="R319" s="104"/>
      <c r="S319" s="104"/>
      <c r="T319" s="104"/>
      <c r="U319" s="104"/>
      <c r="V319" s="104"/>
      <c r="W319" s="104"/>
      <c r="X319" s="126"/>
    </row>
    <row r="320" spans="1:16383">
      <c r="A320"/>
      <c r="B320"/>
      <c r="C320"/>
      <c r="D320"/>
      <c r="E320"/>
      <c r="F320" s="54" t="s">
        <v>118</v>
      </c>
      <c r="G320"/>
      <c r="H320"/>
      <c r="I320"/>
      <c r="J320"/>
      <c r="K320"/>
      <c r="L320"/>
      <c r="M320"/>
      <c r="N320"/>
      <c r="O320"/>
      <c r="P320" s="86"/>
      <c r="Q320" s="95" t="str">
        <f>IF(painekoe_ei_tarvetta=1,"Kyllä","")</f>
        <v/>
      </c>
      <c r="R320" s="104"/>
      <c r="S320" s="104"/>
      <c r="T320" s="104"/>
      <c r="U320" s="104"/>
      <c r="V320" s="104"/>
      <c r="W320" s="104"/>
      <c r="X320" s="126"/>
    </row>
    <row r="321" spans="1:16383">
      <c r="A321"/>
      <c r="B321"/>
      <c r="C321"/>
      <c r="D321"/>
      <c r="E321"/>
      <c r="F321" s="54" t="s">
        <v>119</v>
      </c>
      <c r="G321"/>
      <c r="H321"/>
      <c r="I321"/>
      <c r="J321"/>
      <c r="K321"/>
      <c r="L321"/>
      <c r="M321"/>
      <c r="N321"/>
      <c r="O321"/>
      <c r="P321" s="86"/>
      <c r="Q321" s="95">
        <f>painekoe_edellinen_vuosi</f>
        <v>0</v>
      </c>
      <c r="R321" s="104"/>
      <c r="S321" s="104"/>
      <c r="T321" s="104"/>
      <c r="U321" s="104"/>
      <c r="V321" s="104"/>
      <c r="W321" s="104"/>
      <c r="X321" s="126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67"/>
      <c r="R322" s="67"/>
      <c r="S322" s="67"/>
      <c r="T322" s="67"/>
      <c r="U322" s="67"/>
      <c r="V322" s="67"/>
      <c r="W322" s="67"/>
      <c r="X322" s="67"/>
    </row>
    <row r="323" spans="1:16383">
      <c r="A323" s="1" t="s">
        <v>120</v>
      </c>
      <c r="B323"/>
      <c r="C323"/>
      <c r="D323"/>
      <c r="E323"/>
      <c r="F323"/>
      <c r="G323"/>
      <c r="H323"/>
      <c r="I323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</row>
    <row r="324" spans="1:16383">
      <c r="A324" s="20">
        <f>painekoe_muistiinpanot</f>
        <v>0</v>
      </c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</row>
    <row r="325" spans="1:16383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</row>
    <row r="326" spans="1:16383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</row>
    <row r="327" spans="1:16383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</row>
    <row r="328" spans="1:16383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</row>
    <row r="329" spans="1:16383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</row>
    <row r="330" spans="1:16383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</row>
    <row r="331" spans="1:16383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</row>
    <row r="332" spans="1:16383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</row>
    <row r="333" spans="1:1638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</row>
    <row r="334" spans="1:1638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</row>
    <row r="335" spans="1:16383">
      <c r="A335" s="10">
        <f>painekoe_valokuva.description</f>
        <v>0</v>
      </c>
      <c r="B335" s="7"/>
      <c r="C335" s="7"/>
      <c r="D335" s="7"/>
      <c r="E335" s="7"/>
      <c r="F335" s="7"/>
      <c r="G335" s="7"/>
      <c r="H335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16383" customHeight="1" ht="229.5">
      <c r="A336" s="26">
        <f>painekoe_valokuva</f>
        <v>0</v>
      </c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</row>
    <row r="337" spans="1:16383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16383" customHeight="1" ht="14.4">
      <c r="A338" s="25" t="str">
        <f>$A$51</f>
        <v>Rev 7
Muutoksen haku: Jos olet tyytymätön Insteamin tarkastuspäätökseen, voit hakea siihen oikaisua täyttämällä lomakkeen osoitteessa https://tarkes.fi/muutoksenhakulomake/.</v>
      </c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</row>
    <row r="339" spans="1:16383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</row>
    <row r="340" spans="1:16383">
      <c r="A340" s="1" t="str">
        <f>$A$1</f>
        <v>Tarkes Inspection Oy</v>
      </c>
      <c r="B340"/>
      <c r="C340"/>
      <c r="D340"/>
      <c r="E340"/>
      <c r="F340"/>
      <c r="G340"/>
      <c r="H340"/>
      <c r="I340"/>
      <c r="J340"/>
      <c r="K340"/>
      <c r="L340"/>
      <c r="M340"/>
      <c r="N340" s="1" t="s">
        <v>1</v>
      </c>
      <c r="O340"/>
      <c r="P340"/>
      <c r="Q340"/>
      <c r="R340"/>
      <c r="S340"/>
      <c r="T340"/>
      <c r="U340"/>
      <c r="V340"/>
      <c r="W340"/>
      <c r="X340" s="24" t="str">
        <f>TEXT(form.aindex_bundle,"0000000")</f>
        <v>0100002</v>
      </c>
    </row>
    <row r="341" spans="1:16383">
      <c r="A341" t="str">
        <f>$A$2</f>
        <v>info@tarkes.fi</v>
      </c>
      <c r="B341"/>
      <c r="C341"/>
      <c r="D341"/>
      <c r="E341"/>
      <c r="F341"/>
      <c r="G341"/>
      <c r="H341"/>
      <c r="I341"/>
      <c r="J341"/>
      <c r="K341"/>
      <c r="L341"/>
      <c r="M341"/>
      <c r="N341" s="1" t="s">
        <v>3</v>
      </c>
      <c r="O341"/>
      <c r="P341"/>
      <c r="Q341"/>
      <c r="R341"/>
      <c r="S341" s="108" t="str">
        <f>DAY(NOW())&amp;"."&amp;MONTH(NOW())&amp;"."&amp;YEAR(NOW())</f>
        <v>27.3.2025</v>
      </c>
      <c r="T341" s="108"/>
      <c r="U341" s="108"/>
      <c r="V341" s="108"/>
      <c r="W341" s="108"/>
      <c r="X341" s="108"/>
    </row>
    <row r="342" spans="1:16383">
      <c r="A342" t="str">
        <f>$A$3</f>
        <v>tarkes.fi p. 0207 341 810</v>
      </c>
      <c r="B342"/>
      <c r="C342"/>
      <c r="D342"/>
      <c r="E342"/>
      <c r="F342"/>
      <c r="G342"/>
      <c r="H342"/>
      <c r="I342"/>
      <c r="J342"/>
      <c r="K342"/>
      <c r="L342"/>
      <c r="M342"/>
      <c r="N342" s="28" t="s">
        <v>5</v>
      </c>
      <c r="O342" s="28"/>
      <c r="P342" s="28"/>
      <c r="Q342" s="28"/>
      <c r="R342" s="28"/>
      <c r="S342" s="28"/>
      <c r="T342"/>
      <c r="U342" s="111">
        <f>device.running_number</f>
        <v>5</v>
      </c>
      <c r="V342" s="111"/>
      <c r="W342" s="111"/>
      <c r="X342" s="111"/>
    </row>
    <row r="343" spans="1:16383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.75">
      <c r="A344" s="6" t="s">
        <v>19</v>
      </c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 s="100" t="str">
        <f>DAY(muutostarkastus_tarkastuspaiva)&amp;"."&amp;MONTH(muutostarkastus_tarkastuspaiva)&amp;"."&amp;YEAR(muutostarkastus_tarkastuspaiva)</f>
        <v>0.1.1900</v>
      </c>
      <c r="S344" s="100"/>
      <c r="T344" s="100"/>
      <c r="U344" s="100"/>
      <c r="V344" s="100"/>
      <c r="W344" s="100"/>
      <c r="X344" s="100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>
      <c r="A347" s="1" t="s">
        <v>64</v>
      </c>
      <c r="B347"/>
      <c r="C347"/>
      <c r="D347"/>
      <c r="E347"/>
      <c r="F347"/>
      <c r="G347"/>
      <c r="H347"/>
      <c r="I347" s="8" t="s">
        <v>121</v>
      </c>
      <c r="J347"/>
      <c r="K347"/>
      <c r="L347"/>
      <c r="M347"/>
      <c r="N347"/>
      <c r="O347"/>
      <c r="P347"/>
      <c r="Q347"/>
      <c r="R347"/>
      <c r="S347"/>
      <c r="T347" s="110" t="str">
        <f>IF(muutostarkastus_suunnitelman_hyvaksyntatodistus=1,"Kyllä","-")</f>
        <v>-</v>
      </c>
      <c r="U347" s="114"/>
      <c r="V347" s="114"/>
      <c r="W347" s="114"/>
      <c r="X347" s="127"/>
    </row>
    <row r="348" spans="1:16383">
      <c r="A348"/>
      <c r="B348"/>
      <c r="C348"/>
      <c r="D348"/>
      <c r="E348"/>
      <c r="F348"/>
      <c r="G348"/>
      <c r="H348"/>
      <c r="I348" s="8" t="s">
        <v>122</v>
      </c>
      <c r="J348"/>
      <c r="K348"/>
      <c r="L348"/>
      <c r="M348"/>
      <c r="N348"/>
      <c r="O348"/>
      <c r="P348"/>
      <c r="Q348"/>
      <c r="R348"/>
      <c r="S348"/>
      <c r="T348" s="110" t="str">
        <f>IF(muutostarkastus_erillinen_muutostarkastustodistus=1,"Kyllä","-")</f>
        <v>-</v>
      </c>
      <c r="U348" s="114"/>
      <c r="V348" s="114"/>
      <c r="W348" s="114"/>
      <c r="X348" s="127"/>
    </row>
    <row r="349" spans="1:16383">
      <c r="A349"/>
      <c r="B349"/>
      <c r="C349"/>
      <c r="D349"/>
      <c r="E349"/>
      <c r="F349"/>
      <c r="G349"/>
      <c r="H349"/>
      <c r="I349" s="8" t="s">
        <v>123</v>
      </c>
      <c r="J349"/>
      <c r="K349"/>
      <c r="L349"/>
      <c r="M349"/>
      <c r="N349"/>
      <c r="O349"/>
      <c r="P349"/>
      <c r="Q349"/>
      <c r="R349"/>
      <c r="S349"/>
      <c r="T349" s="110" t="str">
        <f>IF(muutostarkastus_korjaussuunnitelma=1,"Kyllä","-")</f>
        <v>-</v>
      </c>
      <c r="U349" s="114"/>
      <c r="V349" s="114"/>
      <c r="W349" s="114"/>
      <c r="X349" s="127"/>
    </row>
    <row r="350" spans="1:16383">
      <c r="A350"/>
      <c r="B350"/>
      <c r="C350"/>
      <c r="D350"/>
      <c r="E350"/>
      <c r="F350"/>
      <c r="G350"/>
      <c r="H350"/>
      <c r="I350" s="8" t="s">
        <v>124</v>
      </c>
      <c r="J350"/>
      <c r="K350"/>
      <c r="L350"/>
      <c r="M350"/>
      <c r="N350"/>
      <c r="O350"/>
      <c r="P350"/>
      <c r="Q350"/>
      <c r="R350"/>
      <c r="S350"/>
      <c r="T350" s="110" t="str">
        <f>IF(muutostarkastus_materiaalit=1,"Kyllä","-")</f>
        <v>-</v>
      </c>
      <c r="U350" s="114"/>
      <c r="V350" s="114"/>
      <c r="W350" s="114"/>
      <c r="X350" s="127"/>
    </row>
    <row r="351" spans="1:16383">
      <c r="A351"/>
      <c r="B351"/>
      <c r="C351"/>
      <c r="D351"/>
      <c r="E351"/>
      <c r="F351"/>
      <c r="G351"/>
      <c r="H351"/>
      <c r="I351" s="8" t="s">
        <v>125</v>
      </c>
      <c r="J351"/>
      <c r="K351"/>
      <c r="L351"/>
      <c r="M351"/>
      <c r="N351"/>
      <c r="O351"/>
      <c r="P351"/>
      <c r="Q351"/>
      <c r="R351"/>
      <c r="S351"/>
      <c r="T351" s="110" t="str">
        <f>IF(muutostarkastus_lisaaineet=1,"Kyllä","-")</f>
        <v>-</v>
      </c>
      <c r="U351" s="114"/>
      <c r="V351" s="114"/>
      <c r="W351" s="114"/>
      <c r="X351" s="127"/>
    </row>
    <row r="352" spans="1:16383">
      <c r="A352"/>
      <c r="B352"/>
      <c r="C352"/>
      <c r="D352"/>
      <c r="E352"/>
      <c r="F352"/>
      <c r="G352"/>
      <c r="H352"/>
      <c r="I352" s="8" t="s">
        <v>126</v>
      </c>
      <c r="J352"/>
      <c r="K352"/>
      <c r="L352"/>
      <c r="M352"/>
      <c r="N352"/>
      <c r="O352"/>
      <c r="P352"/>
      <c r="Q352"/>
      <c r="R352"/>
      <c r="S352"/>
      <c r="T352" s="110" t="str">
        <f>IF(muutostarkastus_hitsaajien_patevyys=1,"Kyllä","-")</f>
        <v>-</v>
      </c>
      <c r="U352" s="114"/>
      <c r="V352" s="114"/>
      <c r="W352" s="114"/>
      <c r="X352" s="127"/>
    </row>
    <row r="353" spans="1:16383">
      <c r="A353"/>
      <c r="B353"/>
      <c r="C353"/>
      <c r="D353"/>
      <c r="E353"/>
      <c r="F353"/>
      <c r="G353"/>
      <c r="H353"/>
      <c r="I353" s="8" t="s">
        <v>127</v>
      </c>
      <c r="J353"/>
      <c r="K353"/>
      <c r="L353"/>
      <c r="M353"/>
      <c r="N353"/>
      <c r="O353"/>
      <c r="P353"/>
      <c r="Q353"/>
      <c r="R353"/>
      <c r="S353"/>
      <c r="T353" s="110" t="str">
        <f>IF(muutostarkastus_wps_wpqr=1,"Kyllä","-")</f>
        <v>-</v>
      </c>
      <c r="U353" s="114"/>
      <c r="V353" s="114"/>
      <c r="W353" s="114"/>
      <c r="X353" s="127"/>
    </row>
    <row r="354" spans="1:16383">
      <c r="A354"/>
      <c r="B354"/>
      <c r="C354"/>
      <c r="D354"/>
      <c r="E354"/>
      <c r="F354"/>
      <c r="G354"/>
      <c r="H354"/>
      <c r="I354" s="8" t="s">
        <v>128</v>
      </c>
      <c r="J354"/>
      <c r="K354"/>
      <c r="L354"/>
      <c r="M354"/>
      <c r="N354"/>
      <c r="O354"/>
      <c r="P354"/>
      <c r="Q354"/>
      <c r="R354"/>
      <c r="S354"/>
      <c r="T354" s="110" t="str">
        <f>IF(muutostarkastus_ndt_todistukset=1,"Kyllä","-")</f>
        <v>-</v>
      </c>
      <c r="U354" s="114"/>
      <c r="V354" s="114"/>
      <c r="W354" s="114"/>
      <c r="X354" s="127"/>
    </row>
    <row r="355" spans="1:16383">
      <c r="A355"/>
      <c r="B355"/>
      <c r="C355"/>
      <c r="D355"/>
      <c r="E355"/>
      <c r="F355"/>
      <c r="G355"/>
      <c r="H355"/>
      <c r="I355" s="8" t="s">
        <v>129</v>
      </c>
      <c r="J355"/>
      <c r="K355"/>
      <c r="L355"/>
      <c r="M355"/>
      <c r="N355"/>
      <c r="O355"/>
      <c r="P355"/>
      <c r="Q355"/>
      <c r="R355"/>
      <c r="S355"/>
      <c r="T355" s="110" t="str">
        <f>IF(muutostarkastus_ndt_patevyydet=1,"Kyllä","-")</f>
        <v>-</v>
      </c>
      <c r="U355" s="114"/>
      <c r="V355" s="114"/>
      <c r="W355" s="114"/>
      <c r="X355" s="127"/>
    </row>
    <row r="356" spans="1:16383">
      <c r="A356"/>
      <c r="B356"/>
      <c r="C356"/>
      <c r="D356"/>
      <c r="E356"/>
      <c r="F356"/>
      <c r="G356"/>
      <c r="H356"/>
      <c r="I356" s="8" t="s">
        <v>130</v>
      </c>
      <c r="J356"/>
      <c r="K356"/>
      <c r="L356"/>
      <c r="M356"/>
      <c r="N356"/>
      <c r="O356"/>
      <c r="P356"/>
      <c r="Q356"/>
      <c r="R356"/>
      <c r="S356"/>
      <c r="T356" s="110" t="str">
        <f>IF(muutostarkastus_piirrustukset=1,"Kyllä","-")</f>
        <v>-</v>
      </c>
      <c r="U356" s="114"/>
      <c r="V356" s="114"/>
      <c r="W356" s="114"/>
      <c r="X356" s="127"/>
    </row>
    <row r="357" spans="1:16383">
      <c r="A357"/>
      <c r="B357"/>
      <c r="C357"/>
      <c r="D357"/>
      <c r="E357"/>
      <c r="F357"/>
      <c r="G357"/>
      <c r="H357"/>
      <c r="I357" s="8" t="s">
        <v>131</v>
      </c>
      <c r="J357"/>
      <c r="K357"/>
      <c r="L357"/>
      <c r="M357"/>
      <c r="N357"/>
      <c r="O357"/>
      <c r="P357"/>
      <c r="Q357"/>
      <c r="R357"/>
      <c r="S357"/>
      <c r="T357" s="110" t="str">
        <f>IF(muutostarkastus_hitsausloki=1,"Kyllä","-")</f>
        <v>-</v>
      </c>
      <c r="U357" s="114"/>
      <c r="V357" s="114"/>
      <c r="W357" s="114"/>
      <c r="X357" s="127"/>
    </row>
    <row r="358" spans="1:16383">
      <c r="A358"/>
      <c r="B358"/>
      <c r="C358"/>
      <c r="D358"/>
      <c r="E358"/>
      <c r="F358"/>
      <c r="G358"/>
      <c r="H358"/>
      <c r="I358" s="8" t="s">
        <v>132</v>
      </c>
      <c r="J358"/>
      <c r="K358"/>
      <c r="L358"/>
      <c r="M358"/>
      <c r="N358"/>
      <c r="O358"/>
      <c r="P358"/>
      <c r="Q358"/>
      <c r="R358"/>
      <c r="S358"/>
      <c r="T358" s="110" t="str">
        <f>IF(muutostarkastus_tarvittavat_kayttoohjeet=1,"Kyllä","-")</f>
        <v>-</v>
      </c>
      <c r="U358" s="114"/>
      <c r="V358" s="114"/>
      <c r="W358" s="114"/>
      <c r="X358" s="127"/>
    </row>
    <row r="359" spans="1:16383">
      <c r="A359"/>
      <c r="B359"/>
      <c r="C359"/>
      <c r="D359"/>
      <c r="E359"/>
      <c r="F359"/>
      <c r="G359"/>
      <c r="H359"/>
      <c r="I359" s="8" t="s">
        <v>133</v>
      </c>
      <c r="J359"/>
      <c r="K359"/>
      <c r="L359"/>
      <c r="M359"/>
      <c r="N359"/>
      <c r="O359"/>
      <c r="P359"/>
      <c r="Q359"/>
      <c r="R359"/>
      <c r="S359"/>
      <c r="T359" s="110" t="str">
        <f>IF(muutostarkastus_lopputarkastus=1,"Kyllä","-")</f>
        <v>-</v>
      </c>
      <c r="U359" s="114"/>
      <c r="V359" s="114"/>
      <c r="W359" s="114"/>
      <c r="X359" s="127"/>
    </row>
    <row r="360" spans="1:16383">
      <c r="A360"/>
      <c r="B360"/>
      <c r="C360"/>
      <c r="D360"/>
      <c r="E360"/>
      <c r="F360"/>
      <c r="G360"/>
      <c r="H360"/>
      <c r="I360" s="9" t="s">
        <v>114</v>
      </c>
      <c r="J360"/>
      <c r="K360"/>
      <c r="L360"/>
      <c r="M360"/>
      <c r="N360"/>
      <c r="O360"/>
      <c r="P360"/>
      <c r="Q360"/>
      <c r="R360"/>
      <c r="S360"/>
      <c r="T360" s="110" t="str">
        <f>IF(muutostarkastus_painekoe=1,"Kyllä","-")</f>
        <v>-</v>
      </c>
      <c r="U360" s="114"/>
      <c r="V360" s="114"/>
      <c r="W360" s="114"/>
      <c r="X360" s="127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 s="1" t="s">
        <v>120</v>
      </c>
      <c r="B362"/>
      <c r="C362"/>
      <c r="D362"/>
      <c r="E362"/>
      <c r="F362"/>
      <c r="G362"/>
      <c r="H362"/>
      <c r="I362" s="20">
        <f>muutostarkastus_muistiinpanot</f>
        <v>0</v>
      </c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</row>
    <row r="363" spans="1:16383">
      <c r="A363"/>
      <c r="B363"/>
      <c r="C363"/>
      <c r="D363"/>
      <c r="E363"/>
      <c r="F363"/>
      <c r="G363"/>
      <c r="H363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</row>
    <row r="364" spans="1:16383">
      <c r="A364"/>
      <c r="B364"/>
      <c r="C364"/>
      <c r="D364"/>
      <c r="E364"/>
      <c r="F364"/>
      <c r="G364"/>
      <c r="H364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</row>
    <row r="365" spans="1:16383">
      <c r="A365"/>
      <c r="B365"/>
      <c r="C365"/>
      <c r="D365"/>
      <c r="E365"/>
      <c r="F365"/>
      <c r="G365"/>
      <c r="H365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</row>
    <row r="366" spans="1:16383">
      <c r="A366" s="1"/>
      <c r="B366"/>
      <c r="C366"/>
      <c r="D366"/>
      <c r="E366"/>
      <c r="F366"/>
      <c r="G366"/>
      <c r="H366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</row>
    <row r="367" spans="1:16383">
      <c r="A367"/>
      <c r="B367"/>
      <c r="C367"/>
      <c r="D367"/>
      <c r="E367"/>
      <c r="F367"/>
      <c r="G367"/>
      <c r="H367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</row>
    <row r="368" spans="1:16383">
      <c r="A368"/>
      <c r="B368"/>
      <c r="C368"/>
      <c r="D368"/>
      <c r="E368"/>
      <c r="F368"/>
      <c r="G368"/>
      <c r="H368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</row>
    <row r="369" spans="1:16383">
      <c r="A369"/>
      <c r="B369"/>
      <c r="C369"/>
      <c r="D369"/>
      <c r="E369"/>
      <c r="F369"/>
      <c r="G369"/>
      <c r="H369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</row>
    <row r="370" spans="1:16383">
      <c r="A370"/>
      <c r="B370"/>
      <c r="C370"/>
      <c r="D370"/>
      <c r="E370"/>
      <c r="F370"/>
      <c r="G370"/>
      <c r="H37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</row>
    <row r="371" spans="1:16383">
      <c r="A371"/>
      <c r="B371"/>
      <c r="C371"/>
      <c r="D371"/>
      <c r="E371"/>
      <c r="F371"/>
      <c r="G371"/>
      <c r="H371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</row>
    <row r="372" spans="1:16383">
      <c r="A372"/>
      <c r="B372"/>
      <c r="C372"/>
      <c r="D372"/>
      <c r="E372"/>
      <c r="F372"/>
      <c r="G372"/>
      <c r="H372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</row>
    <row r="373" spans="1:16383">
      <c r="A373"/>
      <c r="B373"/>
      <c r="C373"/>
      <c r="D373"/>
      <c r="E373"/>
      <c r="F373"/>
      <c r="G373"/>
      <c r="H373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</row>
    <row r="374" spans="1:16383">
      <c r="A374"/>
      <c r="B374"/>
      <c r="C374"/>
      <c r="D374"/>
      <c r="E374"/>
      <c r="F374"/>
      <c r="G374"/>
      <c r="H374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</row>
    <row r="375" spans="1:16383">
      <c r="A375"/>
      <c r="B375"/>
      <c r="C375"/>
      <c r="D375"/>
      <c r="E375"/>
      <c r="F375"/>
      <c r="G375"/>
      <c r="H375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</row>
    <row r="376" spans="1:16383">
      <c r="A376"/>
      <c r="B376"/>
      <c r="C376"/>
      <c r="D376"/>
      <c r="E376"/>
      <c r="F376"/>
      <c r="G376"/>
      <c r="H376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</row>
    <row r="377" spans="1:16383">
      <c r="A377"/>
      <c r="B377"/>
      <c r="C377"/>
      <c r="D377"/>
      <c r="E377"/>
      <c r="F377"/>
      <c r="G377"/>
      <c r="H377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</row>
    <row r="378" spans="1:16383">
      <c r="A378"/>
      <c r="B378"/>
      <c r="C378"/>
      <c r="D378"/>
      <c r="E378"/>
      <c r="F378"/>
      <c r="G378"/>
      <c r="H378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</row>
    <row r="379" spans="1:16383">
      <c r="A379"/>
      <c r="B379"/>
      <c r="C379"/>
      <c r="D379"/>
      <c r="E379"/>
      <c r="F379"/>
      <c r="G379"/>
      <c r="H379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</row>
    <row r="380" spans="1:16383">
      <c r="A380"/>
      <c r="B380"/>
      <c r="C380"/>
      <c r="D380"/>
      <c r="E380"/>
      <c r="F380"/>
      <c r="G380"/>
      <c r="H38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</row>
    <row r="381" spans="1:16383" customHeight="1" ht="16.5" s="19" customFormat="1">
      <c r="A381"/>
      <c r="B381"/>
      <c r="C381"/>
      <c r="D381"/>
      <c r="E381"/>
      <c r="F381"/>
      <c r="G381"/>
      <c r="H381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</row>
    <row r="382" spans="1:16383" customHeight="1" ht="13.5" s="19" customFormat="1">
      <c r="A382"/>
      <c r="B382"/>
      <c r="C382"/>
      <c r="D382"/>
      <c r="E382"/>
      <c r="F382"/>
      <c r="G382"/>
      <c r="H382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</row>
    <row r="383" spans="1:16383">
      <c r="A383"/>
      <c r="B383"/>
      <c r="C383"/>
      <c r="D383"/>
      <c r="E383"/>
      <c r="F383"/>
      <c r="G383"/>
      <c r="H383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</row>
    <row r="384" spans="1:16383">
      <c r="A384"/>
      <c r="B384"/>
      <c r="C384"/>
      <c r="D384"/>
      <c r="E384"/>
      <c r="F384"/>
      <c r="G384"/>
      <c r="H384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</row>
    <row r="385" spans="1:16383">
      <c r="A385"/>
      <c r="B385"/>
      <c r="C385"/>
      <c r="D385"/>
      <c r="E385"/>
      <c r="F385"/>
      <c r="G385"/>
      <c r="H385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</row>
    <row r="386" spans="1:16383">
      <c r="A386"/>
      <c r="B386"/>
      <c r="C386"/>
      <c r="D386"/>
      <c r="E386"/>
      <c r="F386"/>
      <c r="G386"/>
      <c r="H386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</row>
    <row r="387" spans="1:16383">
      <c r="A387"/>
      <c r="B387"/>
      <c r="C387"/>
      <c r="D387"/>
      <c r="E387"/>
      <c r="F387"/>
      <c r="G387"/>
      <c r="H387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</row>
    <row r="388" spans="1:16383">
      <c r="A388"/>
      <c r="B388"/>
      <c r="C388"/>
      <c r="D388"/>
      <c r="E388"/>
      <c r="F388"/>
      <c r="G388"/>
      <c r="H388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</row>
    <row r="389" spans="1:16383">
      <c r="A389"/>
      <c r="B389"/>
      <c r="C389"/>
      <c r="D389"/>
      <c r="E389"/>
      <c r="F389"/>
      <c r="G389"/>
      <c r="H389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 customHeight="1" ht="14.4">
      <c r="A391" s="25" t="str">
        <f>$A$51</f>
        <v>Rev 7
Muutoksen haku: Jos olet tyytymätön Insteamin tarkastuspäätökseen, voit hakea siihen oikaisua täyttämällä lomakkeen osoitteessa https://tarkes.fi/muutoksenhakulomake/.</v>
      </c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</row>
    <row r="392" spans="1:16383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</row>
    <row r="393" spans="1:16383">
      <c r="A393" s="1" t="str">
        <f>$A$1</f>
        <v>Tarkes Inspection Oy</v>
      </c>
      <c r="B393"/>
      <c r="C393"/>
      <c r="D393"/>
      <c r="E393"/>
      <c r="F393"/>
      <c r="G393"/>
      <c r="H393"/>
      <c r="I393"/>
      <c r="J393"/>
      <c r="K393"/>
      <c r="L393"/>
      <c r="M393"/>
      <c r="N393" s="1" t="s">
        <v>1</v>
      </c>
      <c r="O393"/>
      <c r="P393"/>
      <c r="Q393"/>
      <c r="R393"/>
      <c r="S393"/>
      <c r="T393"/>
      <c r="U393"/>
      <c r="V393"/>
      <c r="W393"/>
      <c r="X393" s="24" t="str">
        <f>TEXT(form.aindex_bundle,"0000000")</f>
        <v>0100002</v>
      </c>
    </row>
    <row r="394" spans="1:16383">
      <c r="A394" t="str">
        <f>$A$2</f>
        <v>info@tarkes.fi</v>
      </c>
      <c r="B394"/>
      <c r="C394"/>
      <c r="D394"/>
      <c r="E394"/>
      <c r="F394"/>
      <c r="G394"/>
      <c r="H394"/>
      <c r="I394"/>
      <c r="J394"/>
      <c r="K394"/>
      <c r="L394"/>
      <c r="M394"/>
      <c r="N394" s="1" t="s">
        <v>3</v>
      </c>
      <c r="O394"/>
      <c r="P394"/>
      <c r="Q394"/>
      <c r="R394"/>
      <c r="S394" s="108" t="str">
        <f>DAY(NOW())&amp;"."&amp;MONTH(NOW())&amp;"."&amp;YEAR(NOW())</f>
        <v>27.3.2025</v>
      </c>
      <c r="T394" s="108"/>
      <c r="U394" s="108"/>
      <c r="V394" s="108"/>
      <c r="W394" s="108"/>
      <c r="X394" s="108"/>
    </row>
    <row r="395" spans="1:16383">
      <c r="A395" t="str">
        <f>$A$3</f>
        <v>tarkes.fi p. 0207 341 810</v>
      </c>
      <c r="B395"/>
      <c r="C395"/>
      <c r="D395"/>
      <c r="E395"/>
      <c r="F395"/>
      <c r="G395"/>
      <c r="H395"/>
      <c r="I395"/>
      <c r="J395"/>
      <c r="K395"/>
      <c r="L395"/>
      <c r="M395"/>
      <c r="N395" s="28" t="s">
        <v>5</v>
      </c>
      <c r="O395" s="28"/>
      <c r="P395" s="28"/>
      <c r="Q395" s="28"/>
      <c r="R395" s="28"/>
      <c r="S395" s="28"/>
      <c r="T395"/>
      <c r="U395" s="111">
        <f>device.running_number</f>
        <v>5</v>
      </c>
      <c r="V395" s="111"/>
      <c r="W395" s="111"/>
      <c r="X395" s="111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 customHeight="1" ht="18.75">
      <c r="A397" s="6" t="s">
        <v>134</v>
      </c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 s="41">
        <f>muut_huomiot</f>
        <v>0</v>
      </c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</row>
    <row r="400" spans="1:16383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</row>
    <row r="401" spans="1:16383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</row>
    <row r="402" spans="1:16383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</row>
    <row r="403" spans="1:16383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</row>
    <row r="404" spans="1:16383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</row>
    <row r="405" spans="1:16383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</row>
    <row r="406" spans="1:16383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</row>
    <row r="407" spans="1:16383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</row>
    <row r="408" spans="1:16383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</row>
    <row r="409" spans="1:16383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</row>
    <row r="410" spans="1:16383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</row>
    <row r="411" spans="1:16383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</row>
    <row r="412" spans="1:16383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</row>
    <row r="413" spans="1:16383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</row>
    <row r="414" spans="1:16383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</row>
    <row r="415" spans="1:16383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</row>
    <row r="416" spans="1:16383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</row>
    <row r="417" spans="1:16383" customHeight="1" ht="99.9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</row>
    <row r="418" spans="1:16383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</row>
    <row r="419" spans="1:16383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</row>
    <row r="420" spans="1:16383" customHeight="1" ht="99.9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</row>
    <row r="421" spans="1:16383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</row>
    <row r="422" spans="1:16383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</row>
    <row r="423" spans="1:16383" customHeight="1" ht="99.9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</row>
    <row r="424" spans="1:16383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</row>
    <row r="425" spans="1:16383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 customHeight="1" ht="14.4">
      <c r="A427" s="25" t="str">
        <f>$A$51</f>
        <v>Rev 7
Muutoksen haku: Jos olet tyytymätön Insteamin tarkastuspäätökseen, voit hakea siihen oikaisua täyttämällä lomakkeen osoitteessa https://tarkes.fi/muutoksenhakulomake/.</v>
      </c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</row>
    <row r="428" spans="1:16383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</row>
    <row r="429" spans="1:16383">
      <c r="A429" s="1" t="str">
        <f>$A$1</f>
        <v>Tarkes Inspection Oy</v>
      </c>
      <c r="B429"/>
      <c r="C429"/>
      <c r="D429"/>
      <c r="E429"/>
      <c r="F429"/>
      <c r="G429"/>
      <c r="H429"/>
      <c r="I429"/>
      <c r="J429"/>
      <c r="K429"/>
      <c r="L429"/>
      <c r="M429"/>
      <c r="N429" s="1" t="s">
        <v>1</v>
      </c>
      <c r="O429"/>
      <c r="P429"/>
      <c r="Q429"/>
      <c r="R429"/>
      <c r="S429"/>
      <c r="T429"/>
      <c r="U429"/>
      <c r="V429"/>
      <c r="W429"/>
      <c r="X429" s="24" t="str">
        <f>TEXT(form.aindex_bundle,"0000000")</f>
        <v>0100002</v>
      </c>
    </row>
    <row r="430" spans="1:16383">
      <c r="A430" t="str">
        <f>$A$2</f>
        <v>info@tarkes.fi</v>
      </c>
      <c r="B430"/>
      <c r="C430"/>
      <c r="D430"/>
      <c r="E430"/>
      <c r="F430"/>
      <c r="G430"/>
      <c r="H430"/>
      <c r="I430"/>
      <c r="J430"/>
      <c r="K430"/>
      <c r="L430"/>
      <c r="M430"/>
      <c r="N430" s="1" t="s">
        <v>3</v>
      </c>
      <c r="O430"/>
      <c r="P430"/>
      <c r="Q430"/>
      <c r="R430"/>
      <c r="S430" s="108" t="str">
        <f>DAY(NOW())&amp;"."&amp;MONTH(NOW())&amp;"."&amp;YEAR(NOW())</f>
        <v>27.3.2025</v>
      </c>
      <c r="T430" s="108"/>
      <c r="U430" s="108"/>
      <c r="V430" s="108"/>
      <c r="W430" s="108"/>
      <c r="X430" s="108"/>
    </row>
    <row r="431" spans="1:16383">
      <c r="A431" t="str">
        <f>$A$3</f>
        <v>tarkes.fi p. 0207 341 810</v>
      </c>
      <c r="B431"/>
      <c r="C431"/>
      <c r="D431"/>
      <c r="E431"/>
      <c r="F431"/>
      <c r="G431"/>
      <c r="H431"/>
      <c r="I431"/>
      <c r="J431"/>
      <c r="K431"/>
      <c r="L431"/>
      <c r="M431"/>
      <c r="N431" s="28" t="s">
        <v>5</v>
      </c>
      <c r="O431" s="28"/>
      <c r="P431" s="28"/>
      <c r="Q431" s="28"/>
      <c r="R431" s="28"/>
      <c r="S431" s="28"/>
      <c r="T431"/>
      <c r="U431" s="111">
        <f>device.running_number</f>
        <v>5</v>
      </c>
      <c r="V431" s="111"/>
      <c r="W431" s="111"/>
      <c r="X431" s="11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 customHeight="1" ht="18.75">
      <c r="A433" s="6" t="s">
        <v>135</v>
      </c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 s="100" t="str">
        <f>DAY(muutostarkastus_tarkastuspaiva)&amp;"."&amp;MONTH(muutostarkastus_tarkastuspaiva)&amp;"."&amp;YEAR(muutostarkastus_tarkastuspaiva)</f>
        <v>0.1.1900</v>
      </c>
      <c r="S433" s="100"/>
      <c r="T433" s="100"/>
      <c r="U433" s="100"/>
      <c r="V433" s="100"/>
      <c r="W433" s="100"/>
      <c r="X433" s="100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 s="1" t="s">
        <v>120</v>
      </c>
      <c r="B436" s="1"/>
      <c r="C436" s="1"/>
      <c r="D436" s="1"/>
      <c r="E436" s="1"/>
      <c r="F436" s="1"/>
      <c r="G436" s="1"/>
      <c r="H436" s="1"/>
      <c r="I436" s="20">
        <f>sp_lisahuomiot</f>
        <v>0</v>
      </c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</row>
    <row r="437" spans="1:16383">
      <c r="A437" s="1"/>
      <c r="B437" s="1"/>
      <c r="C437" s="1"/>
      <c r="D437" s="1"/>
      <c r="E437" s="1"/>
      <c r="F437" s="1"/>
      <c r="G437" s="1"/>
      <c r="H437" s="1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</row>
    <row r="438" spans="1:16383">
      <c r="A438" s="1"/>
      <c r="B438" s="1"/>
      <c r="C438" s="1"/>
      <c r="D438" s="1"/>
      <c r="E438" s="1"/>
      <c r="F438" s="1"/>
      <c r="G438" s="1"/>
      <c r="H438" s="1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</row>
    <row r="439" spans="1:16383">
      <c r="A439" s="1"/>
      <c r="B439" s="1"/>
      <c r="C439" s="1"/>
      <c r="D439" s="1"/>
      <c r="E439" s="1"/>
      <c r="F439" s="1"/>
      <c r="G439" s="1"/>
      <c r="H439" s="1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</row>
    <row r="440" spans="1:16383">
      <c r="A440" s="1"/>
      <c r="B440" s="1"/>
      <c r="C440" s="1"/>
      <c r="D440" s="1"/>
      <c r="E440" s="1"/>
      <c r="F440" s="1"/>
      <c r="G440" s="1"/>
      <c r="H440" s="1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</row>
    <row r="441" spans="1:16383">
      <c r="A441" s="1"/>
      <c r="B441" s="1"/>
      <c r="C441" s="1"/>
      <c r="D441" s="1"/>
      <c r="E441" s="1"/>
      <c r="F441" s="1"/>
      <c r="G441" s="1"/>
      <c r="H441" s="1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</row>
    <row r="442" spans="1:16383">
      <c r="A442" s="1"/>
      <c r="B442" s="1"/>
      <c r="C442" s="1"/>
      <c r="D442" s="1"/>
      <c r="E442" s="1"/>
      <c r="F442" s="1"/>
      <c r="G442" s="1"/>
      <c r="H442" s="1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</row>
    <row r="443" spans="1:16383">
      <c r="A443" s="1"/>
      <c r="B443" s="1"/>
      <c r="C443" s="1"/>
      <c r="D443" s="1"/>
      <c r="E443" s="1"/>
      <c r="F443" s="1"/>
      <c r="G443" s="1"/>
      <c r="H443" s="1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</row>
    <row r="444" spans="1:16383">
      <c r="A444" s="1"/>
      <c r="B444" s="1"/>
      <c r="C444" s="1"/>
      <c r="D444" s="1"/>
      <c r="E444" s="1"/>
      <c r="F444" s="1"/>
      <c r="G444" s="1"/>
      <c r="H444" s="1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</row>
    <row r="445" spans="1:16383">
      <c r="A445" s="1"/>
      <c r="B445" s="1"/>
      <c r="C445" s="1"/>
      <c r="D445" s="1"/>
      <c r="E445" s="1"/>
      <c r="F445" s="1"/>
      <c r="G445" s="1"/>
      <c r="H445" s="1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</row>
    <row r="446" spans="1:16383">
      <c r="A446" s="1"/>
      <c r="B446" s="1"/>
      <c r="C446" s="1"/>
      <c r="D446" s="1"/>
      <c r="E446" s="1"/>
      <c r="F446" s="1"/>
      <c r="G446" s="1"/>
      <c r="H446" s="1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</row>
    <row r="447" spans="1:16383">
      <c r="A447" s="1"/>
      <c r="B447" s="1"/>
      <c r="C447" s="1"/>
      <c r="D447" s="1"/>
      <c r="E447" s="1"/>
      <c r="F447" s="1"/>
      <c r="G447" s="1"/>
      <c r="H447" s="1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</row>
    <row r="448" spans="1:16383">
      <c r="A448" s="1"/>
      <c r="B448" s="1"/>
      <c r="C448" s="1"/>
      <c r="D448" s="1"/>
      <c r="E448" s="1"/>
      <c r="F448" s="1"/>
      <c r="G448" s="1"/>
      <c r="H448" s="1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</row>
    <row r="449" spans="1:16383">
      <c r="A449"/>
      <c r="B449"/>
      <c r="C449"/>
      <c r="D449"/>
      <c r="E449"/>
      <c r="F449"/>
      <c r="G449"/>
      <c r="H449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</row>
    <row r="450" spans="1:16383">
      <c r="A450"/>
      <c r="B450"/>
      <c r="C450"/>
      <c r="D450"/>
      <c r="E450"/>
      <c r="F450"/>
      <c r="G450"/>
      <c r="H45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</row>
    <row r="451" spans="1:16383">
      <c r="A451"/>
      <c r="B451"/>
      <c r="C451"/>
      <c r="D451"/>
      <c r="E451"/>
      <c r="F451"/>
      <c r="G451"/>
      <c r="H451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</row>
    <row r="452" spans="1:16383">
      <c r="A452"/>
      <c r="B452"/>
      <c r="C452"/>
      <c r="D452"/>
      <c r="E452"/>
      <c r="F452"/>
      <c r="G452"/>
      <c r="H452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</row>
    <row r="453" spans="1:16383">
      <c r="A453"/>
      <c r="B453"/>
      <c r="C453"/>
      <c r="D453"/>
      <c r="E453"/>
      <c r="F453"/>
      <c r="G453"/>
      <c r="H453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</row>
    <row r="454" spans="1:1638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16383">
      <c r="A455" s="15">
        <f>sp_valokuva.description</f>
        <v>0</v>
      </c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 customHeight="1" ht="150">
      <c r="A456" s="26">
        <f>sp_valokuva</f>
        <v>0</v>
      </c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</row>
    <row r="457" spans="1:16383">
      <c r="A457" s="1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 customHeight="1" ht="14.4">
      <c r="A471" s="25" t="str">
        <f>$A$51</f>
        <v>Rev 7
Muutoksen haku: Jos olet tyytymätön Insteamin tarkastuspäätökseen, voit hakea siihen oikaisua täyttämällä lomakkeen osoitteessa https://tarkes.fi/muutoksenhakulomake/.</v>
      </c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</row>
    <row r="472" spans="1:16383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</row>
    <row r="473" spans="1:16383">
      <c r="A473" s="1" t="str">
        <f>$A$1</f>
        <v>Tarkes Inspection Oy</v>
      </c>
      <c r="B473"/>
      <c r="C473"/>
      <c r="D473"/>
      <c r="E473"/>
      <c r="F473"/>
      <c r="G473"/>
      <c r="H473"/>
      <c r="I473"/>
      <c r="J473"/>
      <c r="K473"/>
      <c r="L473"/>
      <c r="M473"/>
      <c r="N473" s="1" t="s">
        <v>1</v>
      </c>
      <c r="O473"/>
      <c r="P473"/>
      <c r="Q473"/>
      <c r="R473"/>
      <c r="S473"/>
      <c r="T473"/>
      <c r="U473"/>
      <c r="V473"/>
      <c r="W473"/>
      <c r="X473" s="24" t="str">
        <f>TEXT(form.aindex_bundle,"0000000")</f>
        <v>0100002</v>
      </c>
    </row>
    <row r="474" spans="1:16383">
      <c r="A474" t="str">
        <f>$A$2</f>
        <v>info@tarkes.fi</v>
      </c>
      <c r="B474"/>
      <c r="C474"/>
      <c r="D474"/>
      <c r="E474"/>
      <c r="F474"/>
      <c r="G474"/>
      <c r="H474"/>
      <c r="I474"/>
      <c r="J474"/>
      <c r="K474"/>
      <c r="L474"/>
      <c r="M474"/>
      <c r="N474" s="1" t="s">
        <v>3</v>
      </c>
      <c r="O474"/>
      <c r="P474"/>
      <c r="Q474"/>
      <c r="R474"/>
      <c r="S474" s="108" t="str">
        <f>DAY(NOW())&amp;"."&amp;MONTH(NOW())&amp;"."&amp;YEAR(NOW())</f>
        <v>27.3.2025</v>
      </c>
      <c r="T474" s="108"/>
      <c r="U474" s="108"/>
      <c r="V474" s="108"/>
      <c r="W474" s="108"/>
      <c r="X474" s="108"/>
    </row>
    <row r="475" spans="1:16383">
      <c r="A475" t="str">
        <f>$A$3</f>
        <v>tarkes.fi p. 0207 341 810</v>
      </c>
      <c r="B475"/>
      <c r="C475"/>
      <c r="D475"/>
      <c r="E475"/>
      <c r="F475"/>
      <c r="G475"/>
      <c r="H475"/>
      <c r="I475"/>
      <c r="J475"/>
      <c r="K475"/>
      <c r="L475"/>
      <c r="M475"/>
      <c r="N475" s="28" t="s">
        <v>5</v>
      </c>
      <c r="O475" s="28"/>
      <c r="P475" s="28"/>
      <c r="Q475" s="28"/>
      <c r="R475" s="28"/>
      <c r="S475" s="28"/>
      <c r="T475"/>
      <c r="U475" s="111">
        <f>device.running_number</f>
        <v>5</v>
      </c>
      <c r="V475" s="111"/>
      <c r="W475" s="111"/>
      <c r="X475" s="111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 customHeight="1" ht="18.75">
      <c r="A477" s="6" t="s">
        <v>136</v>
      </c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 s="100"/>
      <c r="S477" s="100"/>
      <c r="T477" s="100"/>
      <c r="U477" s="100"/>
      <c r="V477" s="100"/>
      <c r="W477" s="100"/>
      <c r="X477" s="100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 s="1" t="s">
        <v>137</v>
      </c>
      <c r="B479"/>
      <c r="C479"/>
      <c r="D479"/>
      <c r="E479"/>
      <c r="F479"/>
      <c r="G479"/>
      <c r="H479"/>
      <c r="I479" s="33" t="str">
        <f>IF(tarkastuksen_siirto_kesto&gt;0,tarkastuksen_siirto_kesto&amp;" kuukautta","-")</f>
        <v>-</v>
      </c>
      <c r="J479" s="33"/>
      <c r="K479" s="33"/>
      <c r="L479" s="33"/>
      <c r="M479" s="33"/>
      <c r="N479" s="33"/>
      <c r="O479" s="33"/>
      <c r="P479" s="33"/>
      <c r="Q479" s="33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 s="1" t="s">
        <v>81</v>
      </c>
      <c r="B481"/>
      <c r="C481"/>
      <c r="D481"/>
      <c r="E481"/>
      <c r="F481"/>
      <c r="G481"/>
      <c r="H481"/>
      <c r="I481" s="20">
        <f>tarkastuksen_siirto_huomiot</f>
        <v>0</v>
      </c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</row>
    <row r="482" spans="1:16383">
      <c r="A482"/>
      <c r="B482"/>
      <c r="C482"/>
      <c r="D482"/>
      <c r="E482"/>
      <c r="F482"/>
      <c r="G482"/>
      <c r="H482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</row>
    <row r="483" spans="1:16383">
      <c r="A483"/>
      <c r="B483"/>
      <c r="C483"/>
      <c r="D483"/>
      <c r="E483"/>
      <c r="F483"/>
      <c r="G483"/>
      <c r="H483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</row>
    <row r="484" spans="1:16383">
      <c r="A484"/>
      <c r="B484"/>
      <c r="C484"/>
      <c r="D484"/>
      <c r="E484"/>
      <c r="F484"/>
      <c r="G484"/>
      <c r="H484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</row>
    <row r="485" spans="1:16383">
      <c r="A485"/>
      <c r="B485"/>
      <c r="C485"/>
      <c r="D485"/>
      <c r="E485"/>
      <c r="F485"/>
      <c r="G485"/>
      <c r="H485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</row>
    <row r="486" spans="1:16383">
      <c r="A486"/>
      <c r="B486"/>
      <c r="C486"/>
      <c r="D486"/>
      <c r="E486"/>
      <c r="F486"/>
      <c r="G486"/>
      <c r="H486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</row>
    <row r="487" spans="1:16383">
      <c r="A487"/>
      <c r="B487"/>
      <c r="C487"/>
      <c r="D487"/>
      <c r="E487"/>
      <c r="F487"/>
      <c r="G487"/>
      <c r="H487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</row>
    <row r="488" spans="1:16383">
      <c r="A488"/>
      <c r="B488"/>
      <c r="C488"/>
      <c r="D488"/>
      <c r="E488"/>
      <c r="F488"/>
      <c r="G488"/>
      <c r="H488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</row>
    <row r="489" spans="1:16383">
      <c r="A489"/>
      <c r="B489"/>
      <c r="C489"/>
      <c r="D489"/>
      <c r="E489"/>
      <c r="F489"/>
      <c r="G489"/>
      <c r="H489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</row>
    <row r="490" spans="1:16383">
      <c r="A490"/>
      <c r="B490"/>
      <c r="C490"/>
      <c r="D490"/>
      <c r="E490"/>
      <c r="F490"/>
      <c r="G490"/>
      <c r="H49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</row>
    <row r="491" spans="1:16383">
      <c r="A491"/>
      <c r="B491"/>
      <c r="C491"/>
      <c r="D491"/>
      <c r="E491"/>
      <c r="F491"/>
      <c r="G491"/>
      <c r="H491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</row>
    <row r="492" spans="1:16383">
      <c r="A492"/>
      <c r="B492"/>
      <c r="C492"/>
      <c r="D492"/>
      <c r="E492"/>
      <c r="F492"/>
      <c r="G492"/>
      <c r="H492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</row>
    <row r="493" spans="1:16383">
      <c r="A493"/>
      <c r="B493"/>
      <c r="C493"/>
      <c r="D493"/>
      <c r="E493"/>
      <c r="F493"/>
      <c r="G493"/>
      <c r="H493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</row>
    <row r="494" spans="1:16383">
      <c r="A494"/>
      <c r="B494"/>
      <c r="C494"/>
      <c r="D494"/>
      <c r="E494"/>
      <c r="F494"/>
      <c r="G494"/>
      <c r="H494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</row>
    <row r="495" spans="1:16383">
      <c r="A495" s="1"/>
      <c r="B495"/>
      <c r="C495"/>
      <c r="D495"/>
      <c r="E495"/>
      <c r="F495"/>
      <c r="G495"/>
      <c r="H495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</row>
    <row r="496" spans="1:16383">
      <c r="A496"/>
      <c r="B496"/>
      <c r="C496"/>
      <c r="D496"/>
      <c r="E496"/>
      <c r="F496"/>
      <c r="G496"/>
      <c r="H496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</row>
    <row r="497" spans="1:16383">
      <c r="A497"/>
      <c r="B497"/>
      <c r="C497"/>
      <c r="D497"/>
      <c r="E497"/>
      <c r="F497"/>
      <c r="G497"/>
      <c r="H497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</row>
    <row r="498" spans="1:16383">
      <c r="A498"/>
      <c r="B498"/>
      <c r="C498"/>
      <c r="D498"/>
      <c r="E498"/>
      <c r="F498"/>
      <c r="G498"/>
      <c r="H498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</row>
    <row r="499" spans="1:16383">
      <c r="A499" s="1"/>
      <c r="B499"/>
      <c r="C499"/>
      <c r="D499"/>
      <c r="E499"/>
      <c r="F499"/>
      <c r="G499"/>
      <c r="H499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</row>
    <row r="500" spans="1:16383">
      <c r="A500"/>
      <c r="B500"/>
      <c r="C500"/>
      <c r="D500"/>
      <c r="E500"/>
      <c r="F500"/>
      <c r="G500"/>
      <c r="H500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</row>
    <row r="501" spans="1:16383">
      <c r="A501"/>
      <c r="B501"/>
      <c r="C501"/>
      <c r="D501"/>
      <c r="E501"/>
      <c r="F501"/>
      <c r="G501"/>
      <c r="H501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</row>
    <row r="502" spans="1:16383">
      <c r="A502"/>
      <c r="B502"/>
      <c r="C502"/>
      <c r="D502"/>
      <c r="E502"/>
      <c r="F502"/>
      <c r="G502"/>
      <c r="H50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</row>
    <row r="503" spans="1:16383">
      <c r="A503"/>
      <c r="B503"/>
      <c r="C503"/>
      <c r="D503"/>
      <c r="E503"/>
      <c r="F503"/>
      <c r="G503"/>
      <c r="H503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</row>
    <row r="504" spans="1:16383">
      <c r="A504"/>
      <c r="B504"/>
      <c r="C504"/>
      <c r="D504"/>
      <c r="E504"/>
      <c r="F504"/>
      <c r="G504"/>
      <c r="H504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</row>
    <row r="505" spans="1:16383">
      <c r="A505"/>
      <c r="B505"/>
      <c r="C505"/>
      <c r="D505"/>
      <c r="E505"/>
      <c r="F505"/>
      <c r="G505"/>
      <c r="H505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</row>
    <row r="506" spans="1:16383">
      <c r="A506"/>
      <c r="B506"/>
      <c r="C506"/>
      <c r="D506"/>
      <c r="E506"/>
      <c r="F506"/>
      <c r="G506"/>
      <c r="H506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</row>
    <row r="507" spans="1:16383">
      <c r="A507"/>
      <c r="B507"/>
      <c r="C507"/>
      <c r="D507"/>
      <c r="E507"/>
      <c r="F507"/>
      <c r="G507"/>
      <c r="H507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</row>
    <row r="508" spans="1:16383">
      <c r="A508"/>
      <c r="B508"/>
      <c r="C508"/>
      <c r="D508"/>
      <c r="E508"/>
      <c r="F508"/>
      <c r="G508"/>
      <c r="H508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</row>
    <row r="509" spans="1:16383">
      <c r="A509"/>
      <c r="B509"/>
      <c r="C509"/>
      <c r="D509"/>
      <c r="E509"/>
      <c r="F509"/>
      <c r="G509"/>
      <c r="H509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</row>
    <row r="510" spans="1:16383">
      <c r="A510"/>
      <c r="B510"/>
      <c r="C510"/>
      <c r="D510"/>
      <c r="E510"/>
      <c r="F510"/>
      <c r="G510"/>
      <c r="H510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</row>
    <row r="511" spans="1:16383">
      <c r="A511"/>
      <c r="B511"/>
      <c r="C511"/>
      <c r="D511"/>
      <c r="E511"/>
      <c r="F511"/>
      <c r="G511"/>
      <c r="H511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</row>
    <row r="512" spans="1:16383">
      <c r="A512"/>
      <c r="B512"/>
      <c r="C512"/>
      <c r="D512"/>
      <c r="E512"/>
      <c r="F512"/>
      <c r="G512"/>
      <c r="H51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</row>
    <row r="513" spans="1:16383">
      <c r="A513"/>
      <c r="B513"/>
      <c r="C513"/>
      <c r="D513"/>
      <c r="E513"/>
      <c r="F513"/>
      <c r="G513"/>
      <c r="H513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</row>
    <row r="514" spans="1:16383" customHeight="1" ht="16.5">
      <c r="A514"/>
      <c r="B514"/>
      <c r="C514"/>
      <c r="D514"/>
      <c r="E514"/>
      <c r="F514"/>
      <c r="G514"/>
      <c r="H514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</row>
    <row r="515" spans="1:16383" customHeight="1" ht="16.5">
      <c r="A515"/>
      <c r="B515"/>
      <c r="C515"/>
      <c r="D515"/>
      <c r="E515"/>
      <c r="F515"/>
      <c r="G515"/>
      <c r="H515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</row>
    <row r="516" spans="1:16383">
      <c r="A516"/>
      <c r="B516"/>
      <c r="C516"/>
      <c r="D516"/>
      <c r="E516"/>
      <c r="F516"/>
      <c r="G516"/>
      <c r="H516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</row>
    <row r="517" spans="1:16383">
      <c r="A517"/>
      <c r="B517"/>
      <c r="C517"/>
      <c r="D517"/>
      <c r="E517"/>
      <c r="F517"/>
      <c r="G517"/>
      <c r="H517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</row>
    <row r="518" spans="1:16383">
      <c r="A518"/>
      <c r="B518"/>
      <c r="C518"/>
      <c r="D518"/>
      <c r="E518"/>
      <c r="F518"/>
      <c r="G518"/>
      <c r="H518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</row>
    <row r="519" spans="1:16383">
      <c r="A519"/>
      <c r="B519"/>
      <c r="C519"/>
      <c r="D519"/>
      <c r="E519"/>
      <c r="F519"/>
      <c r="G519"/>
      <c r="H519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</row>
    <row r="520" spans="1:16383">
      <c r="A520"/>
      <c r="B520"/>
      <c r="C520"/>
      <c r="D520"/>
      <c r="E520"/>
      <c r="F520"/>
      <c r="G520"/>
      <c r="H520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</row>
    <row r="521" spans="1:16383">
      <c r="A521"/>
      <c r="B521"/>
      <c r="C521"/>
      <c r="D521"/>
      <c r="E521"/>
      <c r="F521"/>
      <c r="G521"/>
      <c r="H521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 customHeight="1" ht="14.4">
      <c r="A523" s="25" t="str">
        <f>$A$51</f>
        <v>Rev 7
Muutoksen haku: Jos olet tyytymätön Insteamin tarkastuspäätökseen, voit hakea siihen oikaisua täyttämällä lomakkeen osoitteessa https://tarkes.fi/muutoksenhakulomake/.</v>
      </c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</row>
    <row r="524" spans="1:16383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</row>
    <row r="525" spans="1:16383">
      <c r="A525" s="1" t="str">
        <f>$A$1</f>
        <v>Tarkes Inspection Oy</v>
      </c>
      <c r="B525"/>
      <c r="C525"/>
      <c r="D525"/>
      <c r="E525"/>
      <c r="F525"/>
      <c r="G525"/>
      <c r="H525"/>
      <c r="I525"/>
      <c r="J525"/>
      <c r="K525"/>
      <c r="L525"/>
      <c r="M525"/>
      <c r="N525" s="1" t="s">
        <v>1</v>
      </c>
      <c r="O525"/>
      <c r="P525"/>
      <c r="Q525"/>
      <c r="R525"/>
      <c r="S525"/>
      <c r="T525"/>
      <c r="U525"/>
      <c r="V525"/>
      <c r="W525"/>
      <c r="X525" s="24" t="str">
        <f>TEXT(form.aindex_bundle,"0000000")</f>
        <v>0100002</v>
      </c>
    </row>
    <row r="526" spans="1:16383">
      <c r="A526" t="str">
        <f>$A$2</f>
        <v>info@tarkes.fi</v>
      </c>
      <c r="B526"/>
      <c r="C526"/>
      <c r="D526"/>
      <c r="E526"/>
      <c r="F526"/>
      <c r="G526"/>
      <c r="H526"/>
      <c r="I526"/>
      <c r="J526"/>
      <c r="K526"/>
      <c r="L526"/>
      <c r="M526"/>
      <c r="N526" s="1" t="s">
        <v>3</v>
      </c>
      <c r="O526"/>
      <c r="P526"/>
      <c r="Q526"/>
      <c r="R526"/>
      <c r="S526" s="109" t="str">
        <f>DAY(NOW())&amp;"."&amp;MONTH(NOW())&amp;"."&amp;YEAR(NOW())</f>
        <v>27.3.2025</v>
      </c>
      <c r="T526" s="109"/>
      <c r="U526" s="109"/>
      <c r="V526" s="109"/>
      <c r="W526" s="109"/>
      <c r="X526" s="109"/>
    </row>
    <row r="527" spans="1:16383">
      <c r="A527" t="str">
        <f>$A$3</f>
        <v>tarkes.fi p. 0207 341 810</v>
      </c>
      <c r="B527"/>
      <c r="C527"/>
      <c r="D527"/>
      <c r="E527"/>
      <c r="F527"/>
      <c r="G527"/>
      <c r="H527"/>
      <c r="I527"/>
      <c r="J527"/>
      <c r="K527"/>
      <c r="L527"/>
      <c r="M527"/>
      <c r="N527" s="28" t="s">
        <v>5</v>
      </c>
      <c r="O527" s="28"/>
      <c r="P527" s="28"/>
      <c r="Q527" s="28"/>
      <c r="R527" s="28"/>
      <c r="S527" s="28"/>
      <c r="T527"/>
      <c r="U527" s="115">
        <f>device.running_number</f>
        <v>5</v>
      </c>
      <c r="V527" s="115"/>
      <c r="W527" s="115"/>
      <c r="X527" s="115"/>
    </row>
    <row r="528" spans="1:16383" customHeight="1" ht="14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 customHeight="1" ht="18.75">
      <c r="A529" s="6" t="s">
        <v>138</v>
      </c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 customHeight="1" ht="14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 s="15">
        <f>muut_valokuva1.description</f>
        <v>0</v>
      </c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 customHeight="1" ht="187.5">
      <c r="A532" s="29">
        <f>muut_valokuva1</f>
        <v>0</v>
      </c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</row>
    <row r="533" spans="1:16383" customHeight="1" ht="14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 s="15">
        <f>muut_valokuva2.description</f>
        <v>0</v>
      </c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 customHeight="1" ht="187.5">
      <c r="A535" s="29">
        <f>muut_valokuva2</f>
        <v>0</v>
      </c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</row>
    <row r="536" spans="1:16383" customHeight="1" ht="14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 s="15">
        <f>muut_valokuva3.description</f>
        <v>0</v>
      </c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 customHeight="1" ht="187.5">
      <c r="A538" s="29">
        <f>muut_valokuva3</f>
        <v>0</v>
      </c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</row>
    <row r="539" spans="1:16383" customHeight="1" ht="14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 customHeight="1" ht="14.4">
      <c r="A540" s="25" t="str">
        <f>$A$51</f>
        <v>Rev 7
Muutoksen haku: Jos olet tyytymätön Insteamin tarkastuspäätökseen, voit hakea siihen oikaisua täyttämällä lomakkeen osoitteessa https://tarkes.fi/muutoksenhakulomake/.</v>
      </c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</row>
    <row r="541" spans="1:16383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</row>
    <row r="542" spans="1:16383">
      <c r="A542" s="1" t="str">
        <f>$A$1</f>
        <v>Tarkes Inspection Oy</v>
      </c>
      <c r="B542"/>
      <c r="C542"/>
      <c r="D542"/>
      <c r="E542"/>
      <c r="F542"/>
      <c r="G542"/>
      <c r="H542"/>
      <c r="I542"/>
      <c r="J542"/>
      <c r="K542"/>
      <c r="L542"/>
      <c r="M542"/>
      <c r="N542" s="1" t="s">
        <v>1</v>
      </c>
      <c r="O542"/>
      <c r="P542"/>
      <c r="Q542"/>
      <c r="R542"/>
      <c r="S542"/>
      <c r="T542"/>
      <c r="U542"/>
      <c r="V542"/>
      <c r="W542"/>
      <c r="X542" s="24" t="str">
        <f>TEXT(form.aindex_bundle,"0000000")</f>
        <v>0100002</v>
      </c>
    </row>
    <row r="543" spans="1:16383">
      <c r="A543" t="str">
        <f>$A$2</f>
        <v>info@tarkes.fi</v>
      </c>
      <c r="B543"/>
      <c r="C543"/>
      <c r="D543"/>
      <c r="E543"/>
      <c r="F543"/>
      <c r="G543"/>
      <c r="H543"/>
      <c r="I543"/>
      <c r="J543"/>
      <c r="K543"/>
      <c r="L543"/>
      <c r="M543"/>
      <c r="N543" s="1" t="s">
        <v>3</v>
      </c>
      <c r="O543"/>
      <c r="P543"/>
      <c r="Q543"/>
      <c r="R543"/>
      <c r="S543" s="109" t="str">
        <f>DAY(NOW())&amp;"."&amp;MONTH(NOW())&amp;"."&amp;YEAR(NOW())</f>
        <v>27.3.2025</v>
      </c>
      <c r="T543" s="109"/>
      <c r="U543" s="109"/>
      <c r="V543" s="109"/>
      <c r="W543" s="109"/>
      <c r="X543" s="109"/>
    </row>
    <row r="544" spans="1:16383">
      <c r="A544" t="str">
        <f>$A$3</f>
        <v>tarkes.fi p. 0207 341 810</v>
      </c>
      <c r="B544"/>
      <c r="C544"/>
      <c r="D544"/>
      <c r="E544"/>
      <c r="F544"/>
      <c r="G544"/>
      <c r="H544"/>
      <c r="I544"/>
      <c r="J544"/>
      <c r="K544"/>
      <c r="L544"/>
      <c r="M544"/>
      <c r="N544" s="28" t="s">
        <v>5</v>
      </c>
      <c r="O544" s="28"/>
      <c r="P544" s="28"/>
      <c r="Q544" s="28"/>
      <c r="R544" s="28"/>
      <c r="S544" s="28"/>
      <c r="T544"/>
      <c r="U544" s="115">
        <f>device.running_number</f>
        <v>5</v>
      </c>
      <c r="V544" s="115"/>
      <c r="W544" s="115"/>
      <c r="X544" s="115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 customHeight="1" ht="18.75">
      <c r="A546" s="6" t="s">
        <v>138</v>
      </c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 s="15">
        <f>muut_valokuva4.description</f>
        <v>0</v>
      </c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 customHeight="1" ht="187.5">
      <c r="A549" s="29">
        <f>muut_valokuva4</f>
        <v>0</v>
      </c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 s="15">
        <f>muut_valokuva5.description</f>
        <v>0</v>
      </c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 customHeight="1" ht="187.5">
      <c r="A552" s="29">
        <f>muut_valokuva5</f>
        <v>0</v>
      </c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 s="15">
        <f>muut_valokuva6.description</f>
        <v>0</v>
      </c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 customHeight="1" ht="187.5">
      <c r="A555" s="29">
        <f>muut_valokuva6</f>
        <v>0</v>
      </c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</row>
    <row r="556" spans="1:16383" customHeight="1" ht="14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 customHeight="1" ht="14.4">
      <c r="A557" s="25" t="str">
        <f>$A$51</f>
        <v>Rev 7
Muutoksen haku: Jos olet tyytymätön Insteamin tarkastuspäätökseen, voit hakea siihen oikaisua täyttämällä lomakkeen osoitteessa https://tarkes.fi/muutoksenhakulomake/.</v>
      </c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</row>
    <row r="558" spans="1:16383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</row>
    <row r="559" spans="1:16383">
      <c r="A559" s="1" t="str">
        <f>$A$1</f>
        <v>Tarkes Inspection Oy</v>
      </c>
      <c r="B559"/>
      <c r="C559"/>
      <c r="D559"/>
      <c r="E559"/>
      <c r="F559"/>
      <c r="G559"/>
      <c r="H559"/>
      <c r="I559"/>
      <c r="J559"/>
      <c r="K559"/>
      <c r="L559"/>
      <c r="M559"/>
      <c r="N559" s="1" t="s">
        <v>1</v>
      </c>
      <c r="O559"/>
      <c r="P559"/>
      <c r="Q559"/>
      <c r="R559"/>
      <c r="S559"/>
      <c r="T559"/>
      <c r="U559"/>
      <c r="V559"/>
      <c r="W559"/>
      <c r="X559" s="24" t="str">
        <f>TEXT(form.aindex_bundle,"0000000")</f>
        <v>0100002</v>
      </c>
    </row>
    <row r="560" spans="1:16383">
      <c r="A560" t="str">
        <f>$A$2</f>
        <v>info@tarkes.fi</v>
      </c>
      <c r="B560"/>
      <c r="C560"/>
      <c r="D560"/>
      <c r="E560"/>
      <c r="F560"/>
      <c r="G560"/>
      <c r="H560"/>
      <c r="I560"/>
      <c r="J560"/>
      <c r="K560"/>
      <c r="L560"/>
      <c r="M560"/>
      <c r="N560" s="1" t="s">
        <v>3</v>
      </c>
      <c r="O560"/>
      <c r="P560"/>
      <c r="Q560"/>
      <c r="R560"/>
      <c r="S560" s="109" t="str">
        <f>DAY(NOW())&amp;"."&amp;MONTH(NOW())&amp;"."&amp;YEAR(NOW())</f>
        <v>27.3.2025</v>
      </c>
      <c r="T560" s="109"/>
      <c r="U560" s="109"/>
      <c r="V560" s="109"/>
      <c r="W560" s="109"/>
      <c r="X560" s="109"/>
    </row>
    <row r="561" spans="1:16383">
      <c r="A561" t="str">
        <f>$A$3</f>
        <v>tarkes.fi p. 0207 341 810</v>
      </c>
      <c r="B561"/>
      <c r="C561"/>
      <c r="D561"/>
      <c r="E561"/>
      <c r="F561"/>
      <c r="G561"/>
      <c r="H561"/>
      <c r="I561"/>
      <c r="J561"/>
      <c r="K561"/>
      <c r="L561"/>
      <c r="M561"/>
      <c r="N561" s="28" t="s">
        <v>5</v>
      </c>
      <c r="O561" s="28"/>
      <c r="P561" s="28"/>
      <c r="Q561" s="28"/>
      <c r="R561" s="28"/>
      <c r="S561" s="28"/>
      <c r="T561"/>
      <c r="U561" s="115">
        <f>device.running_number</f>
        <v>5</v>
      </c>
      <c r="V561" s="115"/>
      <c r="W561" s="115"/>
      <c r="X561" s="115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 customHeight="1" ht="18.75">
      <c r="A563" s="6" t="s">
        <v>138</v>
      </c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 s="15">
        <f>muut_valokuva7.description</f>
        <v>0</v>
      </c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 customHeight="1" ht="187.5">
      <c r="A566" s="29">
        <f>muut_valokuva7</f>
        <v>0</v>
      </c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 s="15">
        <f>muut_valokuva8.description</f>
        <v>0</v>
      </c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 customHeight="1" ht="187.5">
      <c r="A569" s="29">
        <f>muut_valokuva8</f>
        <v>0</v>
      </c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 s="15">
        <f>muut_valokuva9.description</f>
        <v>0</v>
      </c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 customHeight="1" ht="187.5">
      <c r="A572" s="29">
        <f>muut_valokuva9</f>
        <v>0</v>
      </c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</row>
    <row r="573" spans="1:16383" customHeight="1" ht="14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 customHeight="1" ht="14.4">
      <c r="A574" s="25" t="str">
        <f>$A$51</f>
        <v>Rev 7
Muutoksen haku: Jos olet tyytymätön Insteamin tarkastuspäätökseen, voit hakea siihen oikaisua täyttämällä lomakkeen osoitteessa https://tarkes.fi/muutoksenhakulomake/.</v>
      </c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</row>
    <row r="575" spans="1:16383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</row>
    <row r="576" spans="1:16383">
      <c r="A576" s="1" t="str">
        <f>$A$1</f>
        <v>Tarkes Inspection Oy</v>
      </c>
      <c r="B576"/>
      <c r="C576"/>
      <c r="D576"/>
      <c r="E576"/>
      <c r="F576"/>
      <c r="G576"/>
      <c r="H576"/>
      <c r="I576"/>
      <c r="J576"/>
      <c r="K576"/>
      <c r="L576"/>
      <c r="M576"/>
      <c r="N576" s="1" t="s">
        <v>1</v>
      </c>
      <c r="O576"/>
      <c r="P576"/>
      <c r="Q576"/>
      <c r="R576"/>
      <c r="S576"/>
      <c r="T576"/>
      <c r="U576"/>
      <c r="V576"/>
      <c r="W576"/>
      <c r="X576" s="24" t="str">
        <f>TEXT(form.aindex_bundle,"0000000")</f>
        <v>0100002</v>
      </c>
    </row>
    <row r="577" spans="1:16383">
      <c r="A577" t="str">
        <f>$A$2</f>
        <v>info@tarkes.fi</v>
      </c>
      <c r="B577"/>
      <c r="C577"/>
      <c r="D577"/>
      <c r="E577"/>
      <c r="F577"/>
      <c r="G577"/>
      <c r="H577"/>
      <c r="I577"/>
      <c r="J577"/>
      <c r="K577"/>
      <c r="L577"/>
      <c r="M577"/>
      <c r="N577" s="1" t="s">
        <v>3</v>
      </c>
      <c r="O577"/>
      <c r="P577"/>
      <c r="Q577"/>
      <c r="R577"/>
      <c r="S577" s="109" t="str">
        <f>DAY(NOW())&amp;"."&amp;MONTH(NOW())&amp;"."&amp;YEAR(NOW())</f>
        <v>27.3.2025</v>
      </c>
      <c r="T577" s="109"/>
      <c r="U577" s="109"/>
      <c r="V577" s="109"/>
      <c r="W577" s="109"/>
      <c r="X577" s="109"/>
    </row>
    <row r="578" spans="1:16383">
      <c r="A578" t="str">
        <f>$A$3</f>
        <v>tarkes.fi p. 0207 341 810</v>
      </c>
      <c r="B578"/>
      <c r="C578"/>
      <c r="D578"/>
      <c r="E578"/>
      <c r="F578"/>
      <c r="G578"/>
      <c r="H578"/>
      <c r="I578"/>
      <c r="J578"/>
      <c r="K578"/>
      <c r="L578"/>
      <c r="M578"/>
      <c r="N578" s="28" t="s">
        <v>5</v>
      </c>
      <c r="O578" s="28"/>
      <c r="P578" s="28"/>
      <c r="Q578" s="28"/>
      <c r="R578" s="28"/>
      <c r="S578" s="28"/>
      <c r="T578"/>
      <c r="U578" s="115">
        <f>device.running_number</f>
        <v>5</v>
      </c>
      <c r="V578" s="115"/>
      <c r="W578" s="115"/>
      <c r="X578" s="115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 customHeight="1" ht="18.75">
      <c r="A580" s="6" t="s">
        <v>24</v>
      </c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 s="105" t="str">
        <f>DAY(kayttotarkastus_tarkastuspaiva)&amp;"."&amp;MONTH(kayttotarkastus_tarkastuspaiva)&amp;"."&amp;YEAR(kayttotarkastus_tarkastuspaiva)</f>
        <v>0.1.1900</v>
      </c>
      <c r="S580" s="105"/>
      <c r="T580" s="105"/>
      <c r="U580" s="105"/>
      <c r="V580" s="105"/>
      <c r="W580" s="105"/>
      <c r="X580" s="105"/>
      <c r="Y580" t="s">
        <v>139</v>
      </c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 customHeight="1" ht="15.75">
      <c r="A583" s="1" t="s">
        <v>64</v>
      </c>
      <c r="B583"/>
      <c r="C583"/>
      <c r="D583"/>
      <c r="E583"/>
      <c r="F583"/>
      <c r="G583"/>
      <c r="H583"/>
      <c r="I583" s="8" t="s">
        <v>65</v>
      </c>
      <c r="J583"/>
      <c r="K583"/>
      <c r="L583"/>
      <c r="M583"/>
      <c r="N583"/>
      <c r="O583"/>
      <c r="P583"/>
      <c r="Q583" s="96">
        <f>sijoitusluvan_ehdot_kunnossa</f>
        <v>0</v>
      </c>
      <c r="R583" s="96"/>
      <c r="S583" s="96"/>
      <c r="T583" s="96"/>
      <c r="U583" s="96"/>
      <c r="V583" s="96"/>
      <c r="W583" s="96"/>
      <c r="X583" s="96"/>
    </row>
    <row r="584" spans="1:16383" customHeight="1" ht="15.75">
      <c r="A584"/>
      <c r="B584"/>
      <c r="C584"/>
      <c r="D584"/>
      <c r="E584"/>
      <c r="F584"/>
      <c r="G584"/>
      <c r="H584"/>
      <c r="I584" s="8" t="s">
        <v>66</v>
      </c>
      <c r="J584"/>
      <c r="K584"/>
      <c r="L584"/>
      <c r="M584"/>
      <c r="N584"/>
      <c r="O584"/>
      <c r="P584"/>
      <c r="Q584" s="96">
        <f>varot_koestettu</f>
        <v>0</v>
      </c>
      <c r="R584" s="96"/>
      <c r="S584" s="96"/>
      <c r="T584" s="96"/>
      <c r="U584" s="96"/>
      <c r="V584" s="96"/>
      <c r="W584" s="96"/>
      <c r="X584" s="96"/>
    </row>
    <row r="585" spans="1:16383" customHeight="1" ht="15.75">
      <c r="A585"/>
      <c r="B585"/>
      <c r="C585"/>
      <c r="D585"/>
      <c r="E585"/>
      <c r="F585"/>
      <c r="G585"/>
      <c r="H585"/>
      <c r="I585" s="8" t="s">
        <v>67</v>
      </c>
      <c r="J585"/>
      <c r="K585"/>
      <c r="L585"/>
      <c r="M585"/>
      <c r="N585"/>
      <c r="O585"/>
      <c r="P585"/>
      <c r="Q585" s="96">
        <f>varojen_apuohjaus</f>
        <v>0</v>
      </c>
      <c r="R585" s="96"/>
      <c r="S585" s="96"/>
      <c r="T585" s="96"/>
      <c r="U585" s="96"/>
      <c r="V585" s="96"/>
      <c r="W585" s="96"/>
      <c r="X585" s="96"/>
    </row>
    <row r="586" spans="1:16383" customHeight="1" ht="15.75">
      <c r="A586"/>
      <c r="B586"/>
      <c r="C586"/>
      <c r="D586"/>
      <c r="E586"/>
      <c r="F586"/>
      <c r="G586"/>
      <c r="H586"/>
      <c r="I586" s="8" t="s">
        <v>68</v>
      </c>
      <c r="J586"/>
      <c r="K586"/>
      <c r="L586"/>
      <c r="M586"/>
      <c r="N586"/>
      <c r="O586"/>
      <c r="P586"/>
      <c r="Q586" s="96">
        <f>turva_automaatio</f>
        <v>0</v>
      </c>
      <c r="R586" s="96"/>
      <c r="S586" s="96"/>
      <c r="T586" s="96"/>
      <c r="U586" s="96"/>
      <c r="V586" s="96"/>
      <c r="W586" s="96"/>
      <c r="X586" s="96"/>
    </row>
    <row r="587" spans="1:16383" customHeight="1" ht="15.75">
      <c r="A587"/>
      <c r="B587"/>
      <c r="C587"/>
      <c r="D587"/>
      <c r="E587"/>
      <c r="F587"/>
      <c r="G587"/>
      <c r="H587"/>
      <c r="I587" s="8" t="s">
        <v>69</v>
      </c>
      <c r="J587"/>
      <c r="K587"/>
      <c r="L587"/>
      <c r="M587"/>
      <c r="N587"/>
      <c r="O587"/>
      <c r="P587"/>
      <c r="Q587" s="96">
        <f>halytys_ja_varmistuslaitteet</f>
        <v>0</v>
      </c>
      <c r="R587" s="96"/>
      <c r="S587" s="96"/>
      <c r="T587" s="96"/>
      <c r="U587" s="96"/>
      <c r="V587" s="96"/>
      <c r="W587" s="96"/>
      <c r="X587" s="96"/>
    </row>
    <row r="588" spans="1:16383" customHeight="1" ht="15.75">
      <c r="A588"/>
      <c r="B588"/>
      <c r="C588"/>
      <c r="D588"/>
      <c r="E588"/>
      <c r="F588"/>
      <c r="G588"/>
      <c r="H588"/>
      <c r="I588" s="8" t="s">
        <v>70</v>
      </c>
      <c r="J588"/>
      <c r="K588"/>
      <c r="L588"/>
      <c r="M588"/>
      <c r="N588"/>
      <c r="O588"/>
      <c r="P588"/>
      <c r="Q588" s="96">
        <f>kayttoarvot_sallitut</f>
        <v>0</v>
      </c>
      <c r="R588" s="96"/>
      <c r="S588" s="96"/>
      <c r="T588" s="96"/>
      <c r="U588" s="96"/>
      <c r="V588" s="96"/>
      <c r="W588" s="96"/>
      <c r="X588" s="96"/>
    </row>
    <row r="589" spans="1:16383" customHeight="1" ht="15.75">
      <c r="A589"/>
      <c r="B589"/>
      <c r="C589"/>
      <c r="D589"/>
      <c r="E589"/>
      <c r="F589"/>
      <c r="G589"/>
      <c r="H589"/>
      <c r="I589" s="8" t="s">
        <v>71</v>
      </c>
      <c r="J589"/>
      <c r="K589"/>
      <c r="L589"/>
      <c r="M589"/>
      <c r="N589"/>
      <c r="O589"/>
      <c r="P589"/>
      <c r="Q589" s="96">
        <f>yleistarkastus</f>
        <v>0</v>
      </c>
      <c r="R589" s="96"/>
      <c r="S589" s="96"/>
      <c r="T589" s="96"/>
      <c r="U589" s="96"/>
      <c r="V589" s="96"/>
      <c r="W589" s="96"/>
      <c r="X589" s="96"/>
    </row>
    <row r="590" spans="1:16383" customHeight="1" ht="15.75">
      <c r="A590"/>
      <c r="B590"/>
      <c r="C590"/>
      <c r="D590"/>
      <c r="E590"/>
      <c r="F590"/>
      <c r="G590"/>
      <c r="H590"/>
      <c r="I590" s="8" t="s">
        <v>140</v>
      </c>
      <c r="J590"/>
      <c r="K590"/>
      <c r="L590"/>
      <c r="M590"/>
      <c r="N590"/>
      <c r="O590"/>
      <c r="P590"/>
      <c r="Q590" s="96">
        <f>vaaran_arviointi</f>
        <v>0</v>
      </c>
      <c r="R590" s="96"/>
      <c r="S590" s="96"/>
      <c r="T590" s="96"/>
      <c r="U590" s="96"/>
      <c r="V590" s="96"/>
      <c r="W590" s="96"/>
      <c r="X590" s="96"/>
    </row>
    <row r="591" spans="1:16383" customHeight="1" ht="15.75">
      <c r="A591"/>
      <c r="B591"/>
      <c r="C591"/>
      <c r="D591"/>
      <c r="E591"/>
      <c r="F591"/>
      <c r="G591"/>
      <c r="H591"/>
      <c r="I591" s="8" t="s">
        <v>72</v>
      </c>
      <c r="J591"/>
      <c r="K591"/>
      <c r="L591"/>
      <c r="M591"/>
      <c r="N591"/>
      <c r="O591"/>
      <c r="P591"/>
      <c r="Q591" s="96">
        <f>varusteet</f>
        <v>0</v>
      </c>
      <c r="R591" s="96"/>
      <c r="S591" s="96"/>
      <c r="T591" s="96"/>
      <c r="U591" s="96"/>
      <c r="V591" s="96"/>
      <c r="W591" s="96"/>
      <c r="X591" s="96"/>
    </row>
    <row r="592" spans="1:16383" customHeight="1" ht="15.75">
      <c r="A592"/>
      <c r="B592"/>
      <c r="C592"/>
      <c r="D592"/>
      <c r="E592"/>
      <c r="F592"/>
      <c r="G592"/>
      <c r="H592"/>
      <c r="I592" s="9" t="s">
        <v>141</v>
      </c>
      <c r="J592"/>
      <c r="K592"/>
      <c r="L592"/>
      <c r="M592"/>
      <c r="N592"/>
      <c r="O592"/>
      <c r="P592"/>
      <c r="Q592" s="96">
        <f>polttolaitteet</f>
        <v>0</v>
      </c>
      <c r="R592" s="96"/>
      <c r="S592" s="96"/>
      <c r="T592" s="96"/>
      <c r="U592" s="96"/>
      <c r="V592" s="96"/>
      <c r="W592" s="96"/>
      <c r="X592" s="96"/>
    </row>
    <row r="593" spans="1:16383" customHeight="1" ht="15.75">
      <c r="A593"/>
      <c r="B593"/>
      <c r="C593"/>
      <c r="D593"/>
      <c r="E593"/>
      <c r="F593"/>
      <c r="G593"/>
      <c r="H593"/>
      <c r="I593" s="8" t="s">
        <v>73</v>
      </c>
      <c r="J593"/>
      <c r="K593"/>
      <c r="L593"/>
      <c r="M593"/>
      <c r="N593"/>
      <c r="O593"/>
      <c r="P593"/>
      <c r="Q593" s="96">
        <f>eristeet</f>
        <v>0</v>
      </c>
      <c r="R593" s="96"/>
      <c r="S593" s="96"/>
      <c r="T593" s="96"/>
      <c r="U593" s="96"/>
      <c r="V593" s="96"/>
      <c r="W593" s="96"/>
      <c r="X593" s="96"/>
    </row>
    <row r="594" spans="1:16383" customHeight="1" ht="15.75">
      <c r="A594"/>
      <c r="B594"/>
      <c r="C594"/>
      <c r="D594"/>
      <c r="E594"/>
      <c r="F594"/>
      <c r="G594"/>
      <c r="H594"/>
      <c r="I594" s="8" t="s">
        <v>74</v>
      </c>
      <c r="J594"/>
      <c r="K594"/>
      <c r="L594"/>
      <c r="M594"/>
      <c r="N594"/>
      <c r="O594"/>
      <c r="P594"/>
      <c r="Q594" s="96">
        <f>pi_kaavio</f>
        <v>0</v>
      </c>
      <c r="R594" s="96"/>
      <c r="S594" s="96"/>
      <c r="T594" s="96"/>
      <c r="U594" s="96"/>
      <c r="V594" s="96"/>
      <c r="W594" s="96"/>
      <c r="X594" s="96"/>
    </row>
    <row r="595" spans="1:16383" customHeight="1" ht="15.75">
      <c r="A595"/>
      <c r="B595"/>
      <c r="C595"/>
      <c r="D595"/>
      <c r="E595"/>
      <c r="F595"/>
      <c r="G595"/>
      <c r="H595"/>
      <c r="I595" s="8" t="s">
        <v>75</v>
      </c>
      <c r="J595"/>
      <c r="K595"/>
      <c r="L595"/>
      <c r="M595"/>
      <c r="N595"/>
      <c r="O595"/>
      <c r="P595"/>
      <c r="Q595" s="96">
        <f>kaytto_ja_kp_ohjeet</f>
        <v>0</v>
      </c>
      <c r="R595" s="96"/>
      <c r="S595" s="96"/>
      <c r="T595" s="96"/>
      <c r="U595" s="96"/>
      <c r="V595" s="96"/>
      <c r="W595" s="96"/>
      <c r="X595" s="96"/>
    </row>
    <row r="596" spans="1:16383" customHeight="1" ht="15.75">
      <c r="A596"/>
      <c r="B596"/>
      <c r="C596"/>
      <c r="D596"/>
      <c r="E596"/>
      <c r="F596" t="s">
        <v>76</v>
      </c>
      <c r="G596"/>
      <c r="H596"/>
      <c r="I596" s="8" t="s">
        <v>77</v>
      </c>
      <c r="J596"/>
      <c r="K596"/>
      <c r="L596"/>
      <c r="M596"/>
      <c r="N596"/>
      <c r="O596"/>
      <c r="P596"/>
      <c r="Q596" s="96">
        <f>korjausdokumentit</f>
        <v>0</v>
      </c>
      <c r="R596" s="96"/>
      <c r="S596" s="96"/>
      <c r="T596" s="96"/>
      <c r="U596" s="96"/>
      <c r="V596" s="96"/>
      <c r="W596" s="96"/>
      <c r="X596" s="96"/>
    </row>
    <row r="597" spans="1:16383" customHeight="1" ht="15.75">
      <c r="A597"/>
      <c r="B597"/>
      <c r="C597"/>
      <c r="D597"/>
      <c r="E597"/>
      <c r="F597"/>
      <c r="G597"/>
      <c r="H597"/>
      <c r="I597" s="8" t="s">
        <v>142</v>
      </c>
      <c r="J597"/>
      <c r="K597"/>
      <c r="L597"/>
      <c r="M597"/>
      <c r="N597"/>
      <c r="O597"/>
      <c r="P597"/>
      <c r="Q597" s="96">
        <f>jatkuva_valvonta</f>
        <v>0</v>
      </c>
      <c r="R597" s="96"/>
      <c r="S597" s="96"/>
      <c r="T597" s="96"/>
      <c r="U597" s="96"/>
      <c r="V597" s="96"/>
      <c r="W597" s="96"/>
      <c r="X597" s="96"/>
    </row>
    <row r="598" spans="1:16383" customHeight="1" ht="15.75">
      <c r="A598"/>
      <c r="B598"/>
      <c r="C598"/>
      <c r="D598"/>
      <c r="E598"/>
      <c r="F598"/>
      <c r="G598"/>
      <c r="H598"/>
      <c r="I598" s="8" t="s">
        <v>143</v>
      </c>
      <c r="J598"/>
      <c r="K598"/>
      <c r="L598"/>
      <c r="M598"/>
      <c r="N598"/>
      <c r="O598"/>
      <c r="P598"/>
      <c r="Q598" s="96">
        <f>jaksottainen_valvonta</f>
        <v>0</v>
      </c>
      <c r="R598" s="96"/>
      <c r="S598" s="96"/>
      <c r="T598" s="96"/>
      <c r="U598" s="96"/>
      <c r="V598" s="96"/>
      <c r="W598" s="96"/>
      <c r="X598" s="96"/>
    </row>
    <row r="599" spans="1:16383" customHeight="1" ht="15.75">
      <c r="A599"/>
      <c r="B599"/>
      <c r="C599"/>
      <c r="D599"/>
      <c r="E599"/>
      <c r="F599"/>
      <c r="G599"/>
      <c r="H599"/>
      <c r="I599" s="8" t="s">
        <v>144</v>
      </c>
      <c r="J599"/>
      <c r="K599"/>
      <c r="L599"/>
      <c r="M599"/>
      <c r="N599"/>
      <c r="O599"/>
      <c r="P599"/>
      <c r="Q599" s="96">
        <f>riittava_henkilosto</f>
        <v>0</v>
      </c>
      <c r="R599" s="96"/>
      <c r="S599" s="96"/>
      <c r="T599" s="96"/>
      <c r="U599" s="96"/>
      <c r="V599" s="96"/>
      <c r="W599" s="96"/>
      <c r="X599" s="96"/>
    </row>
    <row r="600" spans="1:16383" customHeight="1" ht="15.75">
      <c r="A600"/>
      <c r="B600"/>
      <c r="C600"/>
      <c r="D600"/>
      <c r="E600"/>
      <c r="F600"/>
      <c r="G600"/>
      <c r="H600"/>
      <c r="I600" s="8" t="s">
        <v>78</v>
      </c>
      <c r="J600"/>
      <c r="K600"/>
      <c r="L600"/>
      <c r="M600"/>
      <c r="N600"/>
      <c r="O600"/>
      <c r="P600"/>
      <c r="Q600" s="96">
        <f>kayton_valvojat</f>
        <v>0</v>
      </c>
      <c r="R600" s="96"/>
      <c r="S600" s="96"/>
      <c r="T600" s="96"/>
      <c r="U600" s="96"/>
      <c r="V600" s="96"/>
      <c r="W600" s="96"/>
      <c r="X600" s="96"/>
    </row>
    <row r="601" spans="1:16383" customHeight="1" ht="15.75">
      <c r="A601"/>
      <c r="B601"/>
      <c r="C601"/>
      <c r="D601"/>
      <c r="E601"/>
      <c r="F601"/>
      <c r="G601"/>
      <c r="H601"/>
      <c r="I601" s="8" t="s">
        <v>79</v>
      </c>
      <c r="J601"/>
      <c r="K601"/>
      <c r="L601"/>
      <c r="M601"/>
      <c r="N601"/>
      <c r="O601"/>
      <c r="P601"/>
      <c r="Q601" s="97">
        <f>putkistot</f>
        <v>0</v>
      </c>
      <c r="R601" s="97"/>
      <c r="S601" s="97"/>
      <c r="T601" s="97"/>
      <c r="U601" s="97"/>
      <c r="V601" s="97"/>
      <c r="W601" s="97"/>
      <c r="X601" s="97"/>
    </row>
    <row r="602" spans="1:16383" customHeight="1" ht="15.75">
      <c r="A602"/>
      <c r="B602"/>
      <c r="C602"/>
      <c r="D602"/>
      <c r="E602"/>
      <c r="F602"/>
      <c r="G602"/>
      <c r="H602"/>
      <c r="I602" s="27" t="s">
        <v>80</v>
      </c>
      <c r="J602" s="27"/>
      <c r="K602" s="27"/>
      <c r="L602" s="27"/>
      <c r="M602" s="27"/>
      <c r="N602" s="27"/>
      <c r="O602" s="27"/>
      <c r="P602" s="27"/>
      <c r="Q602" s="98">
        <f>virumisalueen_putkistot</f>
        <v>0</v>
      </c>
      <c r="R602" s="106"/>
      <c r="S602" s="106"/>
      <c r="T602" s="106"/>
      <c r="U602" s="106"/>
      <c r="V602" s="106"/>
      <c r="W602" s="106"/>
      <c r="X602" s="128"/>
    </row>
    <row r="603" spans="1:16383" customHeight="1" ht="15.75">
      <c r="A603"/>
      <c r="B603"/>
      <c r="C603"/>
      <c r="D603"/>
      <c r="E603"/>
      <c r="F603"/>
      <c r="G603"/>
      <c r="H603"/>
      <c r="I603" s="27"/>
      <c r="J603" s="27"/>
      <c r="K603" s="27"/>
      <c r="L603" s="27"/>
      <c r="M603" s="27"/>
      <c r="N603" s="27"/>
      <c r="O603" s="27"/>
      <c r="P603" s="27"/>
      <c r="Q603" s="99"/>
      <c r="R603" s="107"/>
      <c r="S603" s="107"/>
      <c r="T603" s="107"/>
      <c r="U603" s="107"/>
      <c r="V603" s="107"/>
      <c r="W603" s="107"/>
      <c r="X603" s="129"/>
    </row>
    <row r="604" spans="1:16383" customHeight="1" ht="15.75">
      <c r="A604"/>
      <c r="B604"/>
      <c r="C604"/>
      <c r="D604"/>
      <c r="E604"/>
      <c r="F604"/>
      <c r="G604"/>
      <c r="H604"/>
      <c r="I604" s="8"/>
      <c r="J604"/>
      <c r="K604"/>
      <c r="L604"/>
      <c r="M604"/>
      <c r="N604"/>
      <c r="O604"/>
      <c r="P604"/>
      <c r="Q604" s="92"/>
      <c r="R604" s="92"/>
      <c r="S604" s="92"/>
      <c r="T604" s="92"/>
      <c r="U604" s="92"/>
      <c r="V604" s="92"/>
      <c r="W604" s="92"/>
      <c r="X604" s="92"/>
    </row>
    <row r="605" spans="1:16383" customHeight="1" ht="15.75">
      <c r="A605" s="1" t="s">
        <v>81</v>
      </c>
      <c r="B605"/>
      <c r="C605"/>
      <c r="D605"/>
      <c r="E605"/>
      <c r="F605"/>
      <c r="G605"/>
      <c r="H605"/>
      <c r="I605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</row>
    <row r="606" spans="1:16383" customHeight="1" ht="15.75">
      <c r="A606" s="20">
        <f>kayttotarkastus_huomiot</f>
        <v>0</v>
      </c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</row>
    <row r="607" spans="1:16383" customHeight="1" ht="15.75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</row>
    <row r="608" spans="1:16383" customHeight="1" ht="15.75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</row>
    <row r="609" spans="1:16383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</row>
    <row r="610" spans="1:16383" customHeight="1" ht="57.75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</row>
    <row r="611" spans="1:16383">
      <c r="A611"/>
      <c r="B611"/>
      <c r="C611"/>
      <c r="D611"/>
      <c r="E611"/>
      <c r="F611"/>
      <c r="G611"/>
      <c r="H611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</row>
    <row r="612" spans="1:16383" customHeight="1" ht="145.5">
      <c r="A612" s="30">
        <f>kayttotarkastus_yleiskuva</f>
        <v>0</v>
      </c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</row>
    <row r="613" spans="1:16383" customHeight="1" ht="14.4">
      <c r="A613" s="25" t="str">
        <f>$A$51</f>
        <v>Rev 7
Muutoksen haku: Jos olet tyytymätön Insteamin tarkastuspäätökseen, voit hakea siihen oikaisua täyttämällä lomakkeen osoitteessa https://tarkes.fi/muutoksenhakulomake/.</v>
      </c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</row>
    <row r="614" spans="1:16383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</row>
  </sheetData>
  <sheetProtection formatCells="0" formatColumns="0" formatRows="0" insertColumns="0" insertRows="0" insertHyperlinks="0" deleteColumns="0" deleteRows="0" sort="0" autoFilter="0" pivotTables="0"/>
  <mergeCells>
    <mergeCell ref="A145:E145"/>
    <mergeCell ref="F145:J145"/>
    <mergeCell ref="K145:P145"/>
    <mergeCell ref="Q145:X145"/>
    <mergeCell ref="Q318:X318"/>
    <mergeCell ref="T314:X314"/>
    <mergeCell ref="N316:S316"/>
    <mergeCell ref="T316:X316"/>
    <mergeCell ref="N315:S315"/>
    <mergeCell ref="B295:F298"/>
    <mergeCell ref="B293:F294"/>
    <mergeCell ref="A315:F315"/>
    <mergeCell ref="A308:F308"/>
    <mergeCell ref="A300:X301"/>
    <mergeCell ref="R306:X306"/>
    <mergeCell ref="S303:X303"/>
    <mergeCell ref="Q319:X319"/>
    <mergeCell ref="Q320:X320"/>
    <mergeCell ref="Q321:X321"/>
    <mergeCell ref="Q599:X599"/>
    <mergeCell ref="Q598:X598"/>
    <mergeCell ref="S577:X577"/>
    <mergeCell ref="R580:X580"/>
    <mergeCell ref="Q583:X583"/>
    <mergeCell ref="Q584:X584"/>
    <mergeCell ref="Q597:X597"/>
    <mergeCell ref="Q594:X594"/>
    <mergeCell ref="Q587:X587"/>
    <mergeCell ref="Q588:X588"/>
    <mergeCell ref="N578:S578"/>
    <mergeCell ref="U578:X578"/>
    <mergeCell ref="Q596:X596"/>
    <mergeCell ref="Q600:X600"/>
    <mergeCell ref="A613:X614"/>
    <mergeCell ref="Q601:X601"/>
    <mergeCell ref="I602:P603"/>
    <mergeCell ref="Q602:X603"/>
    <mergeCell ref="A606:X610"/>
    <mergeCell ref="A612:X612"/>
    <mergeCell ref="Q589:X589"/>
    <mergeCell ref="Q585:X585"/>
    <mergeCell ref="Q586:X586"/>
    <mergeCell ref="Q595:X595"/>
    <mergeCell ref="Q591:X591"/>
    <mergeCell ref="Q592:X592"/>
    <mergeCell ref="Q593:X593"/>
    <mergeCell ref="Q590:X590"/>
    <mergeCell ref="S543:X543"/>
    <mergeCell ref="N527:S527"/>
    <mergeCell ref="U527:X527"/>
    <mergeCell ref="I479:Q479"/>
    <mergeCell ref="S394:X394"/>
    <mergeCell ref="I481:X498"/>
    <mergeCell ref="A399:X425"/>
    <mergeCell ref="A471:X472"/>
    <mergeCell ref="A456:X456"/>
    <mergeCell ref="R433:X433"/>
    <mergeCell ref="S474:X474"/>
    <mergeCell ref="R477:X477"/>
    <mergeCell ref="A523:X524"/>
    <mergeCell ref="A540:X541"/>
    <mergeCell ref="A532:X532"/>
    <mergeCell ref="N395:S395"/>
    <mergeCell ref="A572:X572"/>
    <mergeCell ref="A574:X575"/>
    <mergeCell ref="S560:X560"/>
    <mergeCell ref="N544:S544"/>
    <mergeCell ref="U544:X544"/>
    <mergeCell ref="A549:X549"/>
    <mergeCell ref="A566:X566"/>
    <mergeCell ref="A555:X555"/>
    <mergeCell ref="A557:X558"/>
    <mergeCell ref="N561:S561"/>
    <mergeCell ref="U561:X561"/>
    <mergeCell ref="A552:X552"/>
    <mergeCell ref="A569:X569"/>
    <mergeCell ref="T349:X349"/>
    <mergeCell ref="I362:X389"/>
    <mergeCell ref="I436:X453"/>
    <mergeCell ref="T359:X359"/>
    <mergeCell ref="A427:X428"/>
    <mergeCell ref="S430:X430"/>
    <mergeCell ref="U395:X395"/>
    <mergeCell ref="N431:S431"/>
    <mergeCell ref="U431:X431"/>
    <mergeCell ref="T350:X350"/>
    <mergeCell ref="A538:X538"/>
    <mergeCell ref="A535:X535"/>
    <mergeCell ref="S526:X526"/>
    <mergeCell ref="T353:X353"/>
    <mergeCell ref="N475:S475"/>
    <mergeCell ref="U475:X475"/>
    <mergeCell ref="A338:X339"/>
    <mergeCell ref="T352:X352"/>
    <mergeCell ref="T355:X355"/>
    <mergeCell ref="A391:X392"/>
    <mergeCell ref="T358:X358"/>
    <mergeCell ref="T356:X356"/>
    <mergeCell ref="T360:X360"/>
    <mergeCell ref="T354:X354"/>
    <mergeCell ref="U342:X342"/>
    <mergeCell ref="T347:X347"/>
    <mergeCell ref="R344:X344"/>
    <mergeCell ref="N342:S342"/>
    <mergeCell ref="T348:X348"/>
    <mergeCell ref="T357:X357"/>
    <mergeCell ref="S341:X341"/>
    <mergeCell ref="T351:X351"/>
    <mergeCell ref="G308:M308"/>
    <mergeCell ref="N311:S311"/>
    <mergeCell ref="G309:M309"/>
    <mergeCell ref="N308:S308"/>
    <mergeCell ref="N314:S314"/>
    <mergeCell ref="Q215:X215"/>
    <mergeCell ref="A155:X163"/>
    <mergeCell ref="R174:X174"/>
    <mergeCell ref="Q183:X183"/>
    <mergeCell ref="Q178:X178"/>
    <mergeCell ref="Q182:X182"/>
    <mergeCell ref="A208:X208"/>
    <mergeCell ref="Q188:X188"/>
    <mergeCell ref="U30:X30"/>
    <mergeCell ref="F139:J139"/>
    <mergeCell ref="R134:X134"/>
    <mergeCell ref="O65:X65"/>
    <mergeCell ref="I59:X59"/>
    <mergeCell ref="N55:S55"/>
    <mergeCell ref="U55:X55"/>
    <mergeCell ref="G72:L72"/>
    <mergeCell ref="S72:X72"/>
    <mergeCell ref="M72:R72"/>
    <mergeCell ref="V73:X73"/>
    <mergeCell ref="M73:O73"/>
    <mergeCell ref="G73:I73"/>
    <mergeCell ref="P73:R73"/>
    <mergeCell ref="J74:L74"/>
    <mergeCell ref="V116:X116"/>
    <mergeCell ref="M74:O74"/>
    <mergeCell ref="P74:R74"/>
    <mergeCell ref="Q139:X139"/>
    <mergeCell ref="S74:U74"/>
    <mergeCell ref="V74:X74"/>
    <mergeCell ref="O101:X101"/>
    <mergeCell ref="O102:X102"/>
    <mergeCell ref="O100:X100"/>
    <mergeCell ref="O107:X107"/>
    <mergeCell ref="O111:X111"/>
    <mergeCell ref="O103:X103"/>
    <mergeCell ref="M116:O116"/>
    <mergeCell ref="P116:R116"/>
    <mergeCell ref="S116:U116"/>
    <mergeCell ref="I98:W98"/>
    <mergeCell ref="G76:L78"/>
    <mergeCell ref="M76:R78"/>
    <mergeCell ref="S76:X78"/>
    <mergeCell ref="N94:S94"/>
    <mergeCell ref="U94:X94"/>
    <mergeCell ref="S93:X93"/>
    <mergeCell ref="S2:X2"/>
    <mergeCell ref="U25:X25"/>
    <mergeCell ref="U26:X26"/>
    <mergeCell ref="U37:X37"/>
    <mergeCell ref="U38:X38"/>
    <mergeCell ref="L21:W21"/>
    <mergeCell ref="U32:X32"/>
    <mergeCell ref="U33:X33"/>
    <mergeCell ref="U34:X34"/>
    <mergeCell ref="U35:X35"/>
    <mergeCell ref="U36:X36"/>
    <mergeCell ref="U27:X27"/>
    <mergeCell ref="U28:X28"/>
    <mergeCell ref="L18:W18"/>
    <mergeCell ref="L11:W11"/>
    <mergeCell ref="L12:W12"/>
    <mergeCell ref="A90:X91"/>
    <mergeCell ref="A23:K23"/>
    <mergeCell ref="O67:X67"/>
    <mergeCell ref="O68:X68"/>
    <mergeCell ref="O69:X69"/>
    <mergeCell ref="O61:X61"/>
    <mergeCell ref="O62:X62"/>
    <mergeCell ref="O63:X63"/>
    <mergeCell ref="O64:X64"/>
    <mergeCell ref="G74:I74"/>
    <mergeCell ref="G75:L75"/>
    <mergeCell ref="M75:R75"/>
    <mergeCell ref="S75:X75"/>
    <mergeCell ref="A81:R81"/>
    <mergeCell ref="S73:U73"/>
    <mergeCell ref="J73:L73"/>
    <mergeCell ref="A21:K21"/>
    <mergeCell ref="U29:X29"/>
    <mergeCell ref="L23:W23"/>
    <mergeCell ref="L22:W22"/>
    <mergeCell ref="N3:S3"/>
    <mergeCell ref="U3:X3"/>
    <mergeCell ref="A11:K11"/>
    <mergeCell ref="A12:K12"/>
    <mergeCell ref="A16:K16"/>
    <mergeCell ref="A17:K17"/>
    <mergeCell ref="A195:X205"/>
    <mergeCell ref="A166:X166"/>
    <mergeCell ref="Q189:X189"/>
    <mergeCell ref="S212:X212"/>
    <mergeCell ref="A13:K13"/>
    <mergeCell ref="A40:H40"/>
    <mergeCell ref="A22:K22"/>
    <mergeCell ref="A51:X52"/>
    <mergeCell ref="S54:X54"/>
    <mergeCell ref="L13:W13"/>
    <mergeCell ref="L16:W16"/>
    <mergeCell ref="L17:W17"/>
    <mergeCell ref="A18:K18"/>
    <mergeCell ref="I42:P42"/>
    <mergeCell ref="I44:X44"/>
    <mergeCell ref="I40:X40"/>
    <mergeCell ref="G114:L114"/>
    <mergeCell ref="M114:R114"/>
    <mergeCell ref="V115:X115"/>
    <mergeCell ref="A139:E139"/>
    <mergeCell ref="K142:P142"/>
    <mergeCell ref="K140:P140"/>
    <mergeCell ref="G119:L121"/>
    <mergeCell ref="M119:R121"/>
    <mergeCell ref="S119:X121"/>
    <mergeCell ref="Q140:X140"/>
    <mergeCell ref="G116:I116"/>
    <mergeCell ref="G115:I115"/>
    <mergeCell ref="J115:L115"/>
    <mergeCell ref="M115:O115"/>
    <mergeCell ref="J116:L116"/>
    <mergeCell ref="A316:F316"/>
    <mergeCell ref="G316:M316"/>
    <mergeCell ref="G315:M315"/>
    <mergeCell ref="G314:M314"/>
    <mergeCell ref="G310:M310"/>
    <mergeCell ref="A314:F314"/>
    <mergeCell ref="A310:F310"/>
    <mergeCell ref="T308:X308"/>
    <mergeCell ref="A313:F313"/>
    <mergeCell ref="T313:X313"/>
    <mergeCell ref="A311:F311"/>
    <mergeCell ref="N310:S310"/>
    <mergeCell ref="G311:M311"/>
    <mergeCell ref="N313:S313"/>
    <mergeCell ref="T311:X311"/>
    <mergeCell ref="N309:S309"/>
    <mergeCell ref="G313:M313"/>
    <mergeCell ref="G312:M312"/>
    <mergeCell ref="N312:S312"/>
    <mergeCell ref="T312:X312"/>
    <mergeCell ref="T309:X309"/>
    <mergeCell ref="T310:X310"/>
    <mergeCell ref="A309:F309"/>
    <mergeCell ref="T315:X315"/>
    <mergeCell ref="A312:F312"/>
    <mergeCell ref="F140:J140"/>
    <mergeCell ref="F141:J141"/>
    <mergeCell ref="K141:P141"/>
    <mergeCell ref="Q177:X177"/>
    <mergeCell ref="S171:X171"/>
    <mergeCell ref="F142:J142"/>
    <mergeCell ref="Q141:X141"/>
    <mergeCell ref="Q150:X150"/>
    <mergeCell ref="K144:P144"/>
    <mergeCell ref="Q144:X144"/>
    <mergeCell ref="A140:E140"/>
    <mergeCell ref="G249:X253"/>
    <mergeCell ref="Q151:X151"/>
    <mergeCell ref="G295:X298"/>
    <mergeCell ref="B289:F290"/>
    <mergeCell ref="G289:X290"/>
    <mergeCell ref="B291:F292"/>
    <mergeCell ref="G291:X292"/>
    <mergeCell ref="G245:X246"/>
    <mergeCell ref="B285:F286"/>
    <mergeCell ref="B279:F280"/>
    <mergeCell ref="G281:X282"/>
    <mergeCell ref="B249:F253"/>
    <mergeCell ref="B245:F246"/>
    <mergeCell ref="N213:S213"/>
    <mergeCell ref="U213:X213"/>
    <mergeCell ref="G241:X242"/>
    <mergeCell ref="B287:F288"/>
    <mergeCell ref="S258:X258"/>
    <mergeCell ref="Q261:X261"/>
    <mergeCell ref="B247:F248"/>
    <mergeCell ref="G247:X248"/>
    <mergeCell ref="G275:X277"/>
    <mergeCell ref="G285:X286"/>
    <mergeCell ref="A255:X256"/>
    <mergeCell ref="G279:X280"/>
    <mergeCell ref="N259:S259"/>
    <mergeCell ref="U259:X259"/>
    <mergeCell ref="B281:F282"/>
    <mergeCell ref="B283:F284"/>
    <mergeCell ref="B241:F242"/>
    <mergeCell ref="B233:F234"/>
    <mergeCell ref="B229:F230"/>
    <mergeCell ref="B239:F240"/>
    <mergeCell ref="G243:X244"/>
    <mergeCell ref="G237:X238"/>
    <mergeCell ref="G239:X240"/>
    <mergeCell ref="G235:X236"/>
    <mergeCell ref="G229:X230"/>
    <mergeCell ref="G231:X232"/>
    <mergeCell ref="B235:F236"/>
    <mergeCell ref="B231:F232"/>
    <mergeCell ref="B243:F244"/>
    <mergeCell ref="B237:F238"/>
    <mergeCell ref="G233:X234"/>
    <mergeCell ref="N304:S304"/>
    <mergeCell ref="U304:X304"/>
    <mergeCell ref="G293:X294"/>
    <mergeCell ref="G287:X288"/>
    <mergeCell ref="G283:X284"/>
    <mergeCell ref="A324:X333"/>
    <mergeCell ref="A336:X336"/>
    <mergeCell ref="O104:X104"/>
    <mergeCell ref="O106:X106"/>
    <mergeCell ref="O109:X109"/>
    <mergeCell ref="O110:X110"/>
    <mergeCell ref="O105:X105"/>
    <mergeCell ref="Q187:X187"/>
    <mergeCell ref="Q149:X149"/>
    <mergeCell ref="Q184:X184"/>
    <mergeCell ref="Q179:X179"/>
    <mergeCell ref="Q185:X185"/>
    <mergeCell ref="Q186:X186"/>
    <mergeCell ref="Q181:X181"/>
    <mergeCell ref="Q180:X180"/>
    <mergeCell ref="S131:X131"/>
    <mergeCell ref="I191:P192"/>
    <mergeCell ref="Q191:X192"/>
    <mergeCell ref="N132:S132"/>
    <mergeCell ref="U132:X132"/>
    <mergeCell ref="N172:S172"/>
    <mergeCell ref="U172:X172"/>
    <mergeCell ref="A168:X169"/>
    <mergeCell ref="K139:P139"/>
    <mergeCell ref="A143:E143"/>
    <mergeCell ref="F143:J143"/>
    <mergeCell ref="K143:P143"/>
    <mergeCell ref="Q143:X143"/>
    <mergeCell ref="A142:E142"/>
    <mergeCell ref="Q152:X152"/>
    <mergeCell ref="A144:E144"/>
    <mergeCell ref="F144:J144"/>
    <mergeCell ref="B218:M218"/>
    <mergeCell ref="Q142:X142"/>
    <mergeCell ref="Q190:X190"/>
    <mergeCell ref="A209:X210"/>
    <mergeCell ref="S114:X114"/>
    <mergeCell ref="A123:R123"/>
    <mergeCell ref="A128:X129"/>
    <mergeCell ref="G118:L118"/>
    <mergeCell ref="M118:R118"/>
    <mergeCell ref="S118:X118"/>
    <mergeCell ref="P115:R115"/>
    <mergeCell ref="S115:U115"/>
    <mergeCell ref="S117:X117"/>
    <mergeCell ref="G117:L117"/>
    <mergeCell ref="M117:R117"/>
    <mergeCell ref="A141:E141"/>
  </mergeCells>
  <printOptions gridLines="false" gridLinesSet="true" horizontalCentered="true"/>
  <pageMargins left="0.70866141732283" right="0.51181102362205" top="0.74803149606299" bottom="0" header="0.31496062992126" footer="0"/>
  <pageSetup paperSize="9" orientation="portrait" scale="100" fitToHeight="1" fitToWidth="1" pageOrder="downThenOver" r:id="rId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15" manualBreakCount="15">
    <brk id="52" man="1"/>
    <brk id="91" man="1"/>
    <brk id="129" man="1"/>
    <brk id="169" man="1"/>
    <brk id="210" man="1"/>
    <brk id="256" man="1"/>
    <brk id="301" man="1"/>
    <brk id="339" man="1"/>
    <brk id="392" man="1"/>
    <brk id="428" man="1"/>
    <brk id="472" man="1"/>
    <brk id="524" man="1"/>
    <brk id="541" man="1"/>
    <brk id="558" man="1"/>
    <brk id="575" man="1"/>
  </rowBreaks>
  <drawing r:id="rId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:J9"/>
    </sheetView>
  </sheetViews>
  <sheetFormatPr defaultRowHeight="14.4" outlineLevelRow="0" outlineLevelCol="0"/>
  <sheetData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1498"/>
  <sheetViews>
    <sheetView tabSelected="0" workbookViewId="0" showGridLines="true" showRowColHeaders="1" topLeftCell="A768">
      <selection activeCell="A786" sqref="A786"/>
    </sheetView>
  </sheetViews>
  <sheetFormatPr defaultRowHeight="14.4" outlineLevelRow="0" outlineLevelCol="0"/>
  <cols>
    <col min="1" max="1" width="76.5546875" customWidth="true" style="0"/>
    <col min="2" max="2" width="33" customWidth="true" style="0"/>
    <col min="3" max="3" width="28.109375" customWidth="true" style="0"/>
    <col min="4" max="4" width="10.5546875" customWidth="true" style="0"/>
    <col min="5" max="5" width="48.21875" customWidth="true" style="0"/>
  </cols>
  <sheetData>
    <row r="1" spans="1:6">
      <c r="A1" t="s">
        <v>145</v>
      </c>
      <c r="B1" t="s">
        <v>146</v>
      </c>
      <c r="C1" t="s">
        <v>147</v>
      </c>
      <c r="D1" t="s">
        <v>148</v>
      </c>
      <c r="E1" t="s">
        <v>149</v>
      </c>
      <c r="F1" t="s">
        <v>150</v>
      </c>
    </row>
    <row r="2" spans="1:6">
      <c r="A2" t="s">
        <v>151</v>
      </c>
      <c r="C2" t="str">
        <f>form.uuid</f>
        <v>45c6c451-c046-40d6-9cdc-fcb981a44da1</v>
      </c>
      <c r="E2" t="s">
        <v>152</v>
      </c>
    </row>
    <row r="3" spans="1:6">
      <c r="A3" t="s">
        <v>153</v>
      </c>
      <c r="C3">
        <f>form.aindex</f>
        <v>2</v>
      </c>
      <c r="E3" t="s">
        <v>152</v>
      </c>
    </row>
    <row r="4" spans="1:6">
      <c r="A4" t="s">
        <v>154</v>
      </c>
      <c r="C4">
        <f>form.aindex_form_template</f>
        <v>1</v>
      </c>
      <c r="E4" t="s">
        <v>152</v>
      </c>
    </row>
    <row r="5" spans="1:6">
      <c r="A5" t="s">
        <v>155</v>
      </c>
      <c r="C5" t="str">
        <f>form.shortcode_form_template</f>
        <v>01 </v>
      </c>
      <c r="E5" t="s">
        <v>152</v>
      </c>
    </row>
    <row r="6" spans="1:6">
      <c r="A6" t="s">
        <v>156</v>
      </c>
      <c r="C6" t="str">
        <f>form.aindex_bundle</f>
        <v>0100002 </v>
      </c>
      <c r="E6" t="s">
        <v>152</v>
      </c>
    </row>
    <row r="7" spans="1:6">
      <c r="A7" t="s">
        <v>157</v>
      </c>
      <c r="C7" t="str">
        <f>form.form_template</f>
        <v>979a68cc-bad4-4335-ab93-53f466f68c34</v>
      </c>
      <c r="E7" t="s">
        <v>152</v>
      </c>
    </row>
    <row r="8" spans="1:6">
      <c r="A8" t="s">
        <v>158</v>
      </c>
      <c r="C8" t="str">
        <f>form.form_report_template</f>
        <v>d6fd39db-6c9c-d30e-ae24-d7d4596e9425</v>
      </c>
      <c r="E8" t="s">
        <v>152</v>
      </c>
    </row>
    <row r="9" spans="1:6">
      <c r="A9" t="s">
        <v>159</v>
      </c>
      <c r="C9">
        <f>form.xml_template</f>
        <v/>
      </c>
      <c r="E9" t="s">
        <v>152</v>
      </c>
    </row>
    <row r="10" spans="1:6">
      <c r="A10" t="s">
        <v>160</v>
      </c>
      <c r="C10">
        <f>form.xml_template2</f>
        <v/>
      </c>
      <c r="E10" t="s">
        <v>152</v>
      </c>
    </row>
    <row r="11" spans="1:6">
      <c r="A11" t="s">
        <v>161</v>
      </c>
      <c r="C11" t="str">
        <f>form.company</f>
        <v>c5dc4139-9bb5-4977-836d-3989421722fb</v>
      </c>
      <c r="E11" t="s">
        <v>152</v>
      </c>
    </row>
    <row r="12" spans="1:6">
      <c r="A12" t="s">
        <v>162</v>
      </c>
      <c r="C12" t="str">
        <f>form.device</f>
        <v>4af78f2b-fccb-4116-a2a6-f0bbd38b5633</v>
      </c>
      <c r="E12" t="s">
        <v>152</v>
      </c>
    </row>
    <row r="13" spans="1:6">
      <c r="A13" t="s">
        <v>163</v>
      </c>
      <c r="C13">
        <f>form.person</f>
        <v/>
      </c>
      <c r="E13" t="s">
        <v>152</v>
      </c>
    </row>
    <row r="14" spans="1:6">
      <c r="A14" t="s">
        <v>164</v>
      </c>
      <c r="C14">
        <f>form.user</f>
        <v/>
      </c>
      <c r="E14" t="s">
        <v>152</v>
      </c>
    </row>
    <row r="15" spans="1:6">
      <c r="A15" t="s">
        <v>165</v>
      </c>
      <c r="C15" t="str">
        <f>form.company_create</f>
        <v/>
      </c>
      <c r="E15" t="s">
        <v>152</v>
      </c>
    </row>
    <row r="16" spans="1:6">
      <c r="A16" t="s">
        <v>166</v>
      </c>
      <c r="C16" t="str">
        <f>form.employer_create</f>
        <v>46d229b0-33af-06a1-91ff-2267bca9ae56</v>
      </c>
      <c r="E16" t="s">
        <v>152</v>
      </c>
    </row>
    <row r="17" spans="1:6">
      <c r="A17" t="s">
        <v>167</v>
      </c>
      <c r="C17" t="str">
        <f>form.employer_update</f>
        <v>46d229b0-33af-06a1-91ff-2267bca9ae56</v>
      </c>
      <c r="E17" t="s">
        <v>152</v>
      </c>
    </row>
    <row r="18" spans="1:6">
      <c r="A18" t="s">
        <v>168</v>
      </c>
      <c r="C18">
        <f>form.version</f>
        <v>6</v>
      </c>
      <c r="E18" t="s">
        <v>152</v>
      </c>
    </row>
    <row r="19" spans="1:6">
      <c r="A19" t="s">
        <v>169</v>
      </c>
      <c r="C19">
        <f>form.version_local</f>
        <v>1</v>
      </c>
      <c r="E19" t="s">
        <v>152</v>
      </c>
    </row>
    <row r="20" spans="1:6">
      <c r="A20" t="s">
        <v>170</v>
      </c>
      <c r="C20" t="str">
        <f>form.title</f>
        <v>Painelaitteen määräaikaistarkastus</v>
      </c>
      <c r="E20" t="s">
        <v>152</v>
      </c>
    </row>
    <row r="21" spans="1:6">
      <c r="A21" t="s">
        <v>171</v>
      </c>
      <c r="C21" t="str">
        <f>form.fill_state</f>
        <v>pending</v>
      </c>
      <c r="E21" t="s">
        <v>152</v>
      </c>
    </row>
    <row r="22" spans="1:6">
      <c r="A22" t="s">
        <v>172</v>
      </c>
      <c r="C22" t="str">
        <f>form.lang</f>
        <v>fi</v>
      </c>
      <c r="E22" t="s">
        <v>152</v>
      </c>
    </row>
    <row r="23" spans="1:6">
      <c r="A23" t="s">
        <v>173</v>
      </c>
      <c r="C23" t="str">
        <f>form.content_md5</f>
        <v>b51474d7520a2f603d393c681f2930cf</v>
      </c>
      <c r="E23" t="s">
        <v>152</v>
      </c>
    </row>
    <row r="24" spans="1:6">
      <c r="A24" t="s">
        <v>174</v>
      </c>
      <c r="C24">
        <f>form.content_report_md5</f>
        <v/>
      </c>
      <c r="E24" t="s">
        <v>152</v>
      </c>
    </row>
    <row r="25" spans="1:6">
      <c r="A25" t="s">
        <v>175</v>
      </c>
      <c r="C25" t="str">
        <f>form.InsertTime</f>
        <v>2025-03-27 14:52:17</v>
      </c>
      <c r="E25" t="s">
        <v>152</v>
      </c>
    </row>
    <row r="26" spans="1:6">
      <c r="A26" t="s">
        <v>176</v>
      </c>
      <c r="C26">
        <f>form.UpdateTime</f>
        <v>0</v>
      </c>
      <c r="E26" t="s">
        <v>152</v>
      </c>
    </row>
    <row r="27" spans="1:6">
      <c r="A27" t="s">
        <v>177</v>
      </c>
      <c r="C27" t="str">
        <f>form.UpdateTimeReport</f>
        <v>2025-03-27 14:52:17</v>
      </c>
      <c r="E27" t="s">
        <v>152</v>
      </c>
    </row>
    <row r="28" spans="1:6">
      <c r="A28" t="s">
        <v>178</v>
      </c>
      <c r="C28" t="str">
        <f>form.UpdateTimeTemplate</f>
        <v>2025-03-20 13:44:22</v>
      </c>
      <c r="E28" t="s">
        <v>152</v>
      </c>
    </row>
    <row r="29" spans="1:6">
      <c r="A29" t="s">
        <v>179</v>
      </c>
      <c r="C29" t="str">
        <f>form.upload</f>
        <v>2616f92c-7bce-0f2e-0b84-bfe1026755de</v>
      </c>
      <c r="E29" t="s">
        <v>152</v>
      </c>
    </row>
    <row r="30" spans="1:6">
      <c r="A30" t="s">
        <v>180</v>
      </c>
      <c r="C30" t="str">
        <f>form.upload_url</f>
        <v>//localhost:8001/cdn/upload/e1f4f293-51f9-43f9-e4a4-ab90becdcb90.xlsx</v>
      </c>
      <c r="E30" t="s">
        <v>152</v>
      </c>
    </row>
    <row r="31" spans="1:6">
      <c r="A31" t="s">
        <v>181</v>
      </c>
      <c r="C31">
        <f>form.pdf_upload</f>
        <v/>
      </c>
      <c r="E31" t="s">
        <v>152</v>
      </c>
    </row>
    <row r="32" spans="1:6">
      <c r="A32" t="s">
        <v>182</v>
      </c>
      <c r="C32" t="str">
        <f>form.pdf_report</f>
        <v>0 </v>
      </c>
      <c r="E32" t="s">
        <v>152</v>
      </c>
    </row>
    <row r="33" spans="1:6">
      <c r="A33" t="s">
        <v>183</v>
      </c>
      <c r="C33">
        <f>form.pdf_url</f>
        <v/>
      </c>
      <c r="E33" t="s">
        <v>152</v>
      </c>
    </row>
    <row r="34" spans="1:6">
      <c r="A34" t="s">
        <v>184</v>
      </c>
      <c r="C34">
        <f>form.pdf_title</f>
        <v/>
      </c>
      <c r="E34" t="s">
        <v>152</v>
      </c>
    </row>
    <row r="35" spans="1:6">
      <c r="A35" t="s">
        <v>185</v>
      </c>
      <c r="C35">
        <f>form.sheet_url</f>
        <v/>
      </c>
      <c r="E35" t="s">
        <v>152</v>
      </c>
    </row>
    <row r="36" spans="1:6">
      <c r="A36" t="s">
        <v>186</v>
      </c>
      <c r="C36">
        <f>form.sheet_report</f>
        <v/>
      </c>
      <c r="E36" t="s">
        <v>152</v>
      </c>
    </row>
    <row r="37" spans="1:6">
      <c r="A37" t="s">
        <v>187</v>
      </c>
      <c r="C37">
        <f>form.export_date</f>
        <v/>
      </c>
      <c r="E37" t="s">
        <v>152</v>
      </c>
    </row>
    <row r="38" spans="1:6">
      <c r="A38" t="s">
        <v>188</v>
      </c>
      <c r="C38">
        <f>form.export_time</f>
        <v/>
      </c>
      <c r="E38" t="s">
        <v>152</v>
      </c>
    </row>
    <row r="39" spans="1:6">
      <c r="A39" t="s">
        <v>189</v>
      </c>
      <c r="C39" t="str">
        <f>form.export_lock</f>
        <v>0 </v>
      </c>
      <c r="E39" t="s">
        <v>152</v>
      </c>
    </row>
    <row r="40" spans="1:6">
      <c r="A40" t="s">
        <v>190</v>
      </c>
      <c r="C40" t="str">
        <f>form.manual_report</f>
        <v>0 </v>
      </c>
      <c r="E40" t="s">
        <v>152</v>
      </c>
    </row>
    <row r="41" spans="1:6">
      <c r="A41" t="s">
        <v>191</v>
      </c>
      <c r="C41">
        <f>form.xml_report</f>
        <v>1</v>
      </c>
      <c r="E41" t="s">
        <v>152</v>
      </c>
    </row>
    <row r="42" spans="1:6">
      <c r="A42" t="s">
        <v>192</v>
      </c>
      <c r="C42" t="str">
        <f>form.xml_error</f>
        <v>0 </v>
      </c>
      <c r="E42" t="s">
        <v>152</v>
      </c>
    </row>
    <row r="43" spans="1:6">
      <c r="A43" t="s">
        <v>193</v>
      </c>
      <c r="C43" t="str">
        <f>form.xml_transfer</f>
        <v>0 </v>
      </c>
      <c r="E43" t="s">
        <v>152</v>
      </c>
    </row>
    <row r="44" spans="1:6">
      <c r="A44" t="s">
        <v>194</v>
      </c>
      <c r="C44">
        <f>form.xml_transfer_timestamp</f>
        <v/>
      </c>
      <c r="E44" t="s">
        <v>152</v>
      </c>
    </row>
    <row r="45" spans="1:6">
      <c r="A45" t="s">
        <v>195</v>
      </c>
      <c r="C45">
        <f>form.xml_syslog</f>
        <v/>
      </c>
      <c r="E45" t="s">
        <v>152</v>
      </c>
    </row>
    <row r="46" spans="1:6">
      <c r="A46" t="s">
        <v>196</v>
      </c>
      <c r="C46" t="str">
        <f>form.xml_transfer_target</f>
        <v>prod</v>
      </c>
      <c r="E46" t="s">
        <v>152</v>
      </c>
    </row>
    <row r="47" spans="1:6">
      <c r="A47" t="s">
        <v>197</v>
      </c>
      <c r="C47">
        <f>form.syslog</f>
        <v/>
      </c>
      <c r="E47" t="s">
        <v>152</v>
      </c>
    </row>
    <row r="48" spans="1:6">
      <c r="A48" t="s">
        <v>198</v>
      </c>
      <c r="C48" t="str">
        <f>form.archive</f>
        <v>0 </v>
      </c>
      <c r="E48" t="s">
        <v>152</v>
      </c>
    </row>
    <row r="49" spans="1:6">
      <c r="A49" t="s">
        <v>199</v>
      </c>
      <c r="C49" t="str">
        <f>form._employer_create.uuid</f>
        <v>46d229b0-33af-06a1-91ff-2267bca9ae56</v>
      </c>
      <c r="E49" t="s">
        <v>152</v>
      </c>
    </row>
    <row r="50" spans="1:6">
      <c r="A50" t="s">
        <v>200</v>
      </c>
      <c r="C50" t="str">
        <f>form._employer_create.email</f>
        <v>admin@localhost</v>
      </c>
      <c r="E50" t="s">
        <v>152</v>
      </c>
    </row>
    <row r="51" spans="1:6">
      <c r="A51" t="s">
        <v>201</v>
      </c>
      <c r="C51" t="str">
        <f>form._employer_create.name</f>
        <v/>
      </c>
      <c r="E51" t="s">
        <v>152</v>
      </c>
    </row>
    <row r="52" spans="1:6">
      <c r="A52" t="s">
        <v>202</v>
      </c>
      <c r="C52" t="str">
        <f>form._employer_create.company</f>
        <v/>
      </c>
      <c r="E52" t="s">
        <v>152</v>
      </c>
    </row>
    <row r="53" spans="1:6">
      <c r="A53" t="s">
        <v>203</v>
      </c>
      <c r="C53" t="str">
        <f>form._employer_create.creator</f>
        <v/>
      </c>
      <c r="E53" t="s">
        <v>152</v>
      </c>
    </row>
    <row r="54" spans="1:6">
      <c r="A54" t="s">
        <v>204</v>
      </c>
      <c r="C54" t="str">
        <f>form._employer_create.creator_ip</f>
        <v/>
      </c>
      <c r="E54" t="s">
        <v>152</v>
      </c>
    </row>
    <row r="55" spans="1:6">
      <c r="A55" t="s">
        <v>205</v>
      </c>
      <c r="C55" t="str">
        <f>form._employer_create.signature_upload</f>
        <v>e3f448c4-2096-6fc2-751c-b988fa6d6b7e</v>
      </c>
      <c r="E55" t="s">
        <v>152</v>
      </c>
    </row>
    <row r="56" spans="1:6">
      <c r="A56" t="s">
        <v>206</v>
      </c>
      <c r="C56" t="str">
        <f>form._employer_create.signature_url</f>
        <v>https://inspektor.insteam.fi/devcdnupload/d5e4056e-b1c7-9cd0-6c7f-a77ddeafda0e.png</v>
      </c>
      <c r="E56" t="s">
        <v>152</v>
      </c>
    </row>
    <row r="57" spans="1:6">
      <c r="A57" t="s">
        <v>207</v>
      </c>
      <c r="C57">
        <f>form._employer_create.enabled</f>
        <v>1</v>
      </c>
      <c r="E57" t="s">
        <v>152</v>
      </c>
    </row>
    <row r="58" spans="1:6">
      <c r="A58" t="s">
        <v>208</v>
      </c>
      <c r="C58">
        <f>form._employer_create.admin</f>
        <v>1</v>
      </c>
      <c r="E58" t="s">
        <v>152</v>
      </c>
    </row>
    <row r="59" spans="1:6">
      <c r="A59" t="s">
        <v>209</v>
      </c>
      <c r="C59">
        <f>form._employer_create.company_admin</f>
        <v>1</v>
      </c>
      <c r="E59" t="s">
        <v>152</v>
      </c>
    </row>
    <row r="60" spans="1:6">
      <c r="A60" t="s">
        <v>210</v>
      </c>
      <c r="C60" t="str">
        <f>form._employer_create.StartTime</f>
        <v>2025-01-14 22:12:40</v>
      </c>
      <c r="E60" t="s">
        <v>152</v>
      </c>
    </row>
    <row r="61" spans="1:6">
      <c r="A61" t="s">
        <v>211</v>
      </c>
      <c r="C61" t="str">
        <f>form._employer_create.UpdateTime</f>
        <v>2025-03-27 12:13:31</v>
      </c>
      <c r="E61" t="s">
        <v>152</v>
      </c>
    </row>
    <row r="62" spans="1:6">
      <c r="A62" t="s">
        <v>212</v>
      </c>
      <c r="C62" t="str">
        <f>form._employer_create.LastLogin</f>
        <v>0000-00-00 00:00:00 </v>
      </c>
      <c r="E62" t="s">
        <v>152</v>
      </c>
    </row>
    <row r="63" spans="1:6">
      <c r="A63" t="s">
        <v>213</v>
      </c>
      <c r="C63" t="str">
        <f>form._employer_create.datasource</f>
        <v/>
      </c>
      <c r="E63" t="s">
        <v>152</v>
      </c>
    </row>
    <row r="64" spans="1:6">
      <c r="A64" t="s">
        <v>214</v>
      </c>
      <c r="C64" t="str">
        <f>form._employer_create.finuid</f>
        <v/>
      </c>
      <c r="E64" t="s">
        <v>152</v>
      </c>
    </row>
    <row r="65" spans="1:6">
      <c r="A65" t="s">
        <v>215</v>
      </c>
      <c r="C65" t="str">
        <f>form._employer_create.developer</f>
        <v>0 </v>
      </c>
      <c r="E65" t="s">
        <v>152</v>
      </c>
    </row>
    <row r="66" spans="1:6">
      <c r="A66" t="s">
        <v>216</v>
      </c>
      <c r="C66" t="str">
        <f>form._employer_create.x509_login</f>
        <v>0 </v>
      </c>
      <c r="E66" t="s">
        <v>152</v>
      </c>
    </row>
    <row r="67" spans="1:6">
      <c r="A67" t="s">
        <v>217</v>
      </c>
      <c r="C67" t="str">
        <f>form._employer_create.city</f>
        <v/>
      </c>
      <c r="E67" t="s">
        <v>152</v>
      </c>
    </row>
    <row r="68" spans="1:6">
      <c r="A68" t="s">
        <v>218</v>
      </c>
      <c r="C68" t="str">
        <f>form._employer_create.jobtitle</f>
        <v/>
      </c>
      <c r="E68" t="s">
        <v>152</v>
      </c>
    </row>
    <row r="69" spans="1:6">
      <c r="A69" t="s">
        <v>219</v>
      </c>
      <c r="C69" t="str">
        <f>form._employer_create.phonenumber</f>
        <v/>
      </c>
      <c r="E69" t="s">
        <v>152</v>
      </c>
    </row>
    <row r="70" spans="1:6">
      <c r="A70" t="s">
        <v>220</v>
      </c>
      <c r="C70" t="str">
        <f>form._employer_create.street</f>
        <v/>
      </c>
      <c r="E70" t="s">
        <v>152</v>
      </c>
    </row>
    <row r="71" spans="1:6">
      <c r="A71" t="s">
        <v>221</v>
      </c>
      <c r="C71" t="str">
        <f>form._employer_create.zip_code</f>
        <v/>
      </c>
      <c r="E71" t="s">
        <v>152</v>
      </c>
    </row>
    <row r="72" spans="1:6">
      <c r="A72" t="s">
        <v>222</v>
      </c>
      <c r="C72" t="str">
        <f>form._employer_create.pressure_meter_number</f>
        <v/>
      </c>
      <c r="E72" t="s">
        <v>152</v>
      </c>
    </row>
    <row r="73" spans="1:6">
      <c r="A73" t="s">
        <v>223</v>
      </c>
      <c r="C73" t="str">
        <f>form._employer_create.pressure_sensor_number</f>
        <v/>
      </c>
      <c r="E73" t="s">
        <v>152</v>
      </c>
    </row>
    <row r="74" spans="1:6">
      <c r="A74" t="s">
        <v>224</v>
      </c>
      <c r="C74" t="str">
        <f>form._employer_create.lang</f>
        <v>fi</v>
      </c>
      <c r="E74" t="s">
        <v>152</v>
      </c>
    </row>
    <row r="75" spans="1:6">
      <c r="A75" t="s">
        <v>225</v>
      </c>
      <c r="C75">
        <f>form._employer_create.frontend_version</f>
        <v>1</v>
      </c>
      <c r="E75" t="s">
        <v>152</v>
      </c>
    </row>
    <row r="76" spans="1:6">
      <c r="A76" t="s">
        <v>226</v>
      </c>
      <c r="C76">
        <f>form._employer_create._signature.uuid</f>
        <v>0</v>
      </c>
      <c r="E76" t="s">
        <v>152</v>
      </c>
    </row>
    <row r="77" spans="1:6">
      <c r="A77" t="s">
        <v>227</v>
      </c>
      <c r="C77">
        <f>form._employer_create._signature.aindex</f>
        <v>0</v>
      </c>
      <c r="E77" t="s">
        <v>152</v>
      </c>
    </row>
    <row r="78" spans="1:6">
      <c r="A78" t="s">
        <v>228</v>
      </c>
      <c r="C78">
        <f>form._employer_create._signature.ref</f>
        <v>0</v>
      </c>
      <c r="E78" t="s">
        <v>152</v>
      </c>
    </row>
    <row r="79" spans="1:6">
      <c r="A79" t="s">
        <v>229</v>
      </c>
      <c r="C79">
        <f>form._employer_create._signature.uploader</f>
        <v>0</v>
      </c>
      <c r="E79" t="s">
        <v>152</v>
      </c>
    </row>
    <row r="80" spans="1:6">
      <c r="A80" t="s">
        <v>230</v>
      </c>
      <c r="C80">
        <f>form._employer_create._signature.content</f>
        <v>0</v>
      </c>
      <c r="E80" t="s">
        <v>152</v>
      </c>
    </row>
    <row r="81" spans="1:6">
      <c r="A81" t="s">
        <v>231</v>
      </c>
      <c r="C81">
        <f>form._employer_create._signature.title</f>
        <v>0</v>
      </c>
      <c r="E81" t="s">
        <v>152</v>
      </c>
    </row>
    <row r="82" spans="1:6">
      <c r="A82" t="s">
        <v>232</v>
      </c>
      <c r="C82">
        <f>form._employer_create._signature.description</f>
        <v>0</v>
      </c>
      <c r="E82" t="s">
        <v>152</v>
      </c>
    </row>
    <row r="83" spans="1:6">
      <c r="A83" t="s">
        <v>233</v>
      </c>
      <c r="C83">
        <f>form._employer_create._signature.StartTime</f>
        <v>0</v>
      </c>
      <c r="E83" t="s">
        <v>152</v>
      </c>
    </row>
    <row r="84" spans="1:6">
      <c r="A84" t="s">
        <v>234</v>
      </c>
      <c r="C84">
        <f>form._employer_create._signature.hash</f>
        <v>0</v>
      </c>
      <c r="E84" t="s">
        <v>152</v>
      </c>
    </row>
    <row r="85" spans="1:6">
      <c r="A85" t="s">
        <v>235</v>
      </c>
      <c r="C85">
        <f>form._employer_create._signature.filename</f>
        <v>0</v>
      </c>
      <c r="E85" t="s">
        <v>152</v>
      </c>
    </row>
    <row r="86" spans="1:6">
      <c r="A86" t="s">
        <v>236</v>
      </c>
      <c r="C86">
        <f>form._employer_create._signature.url</f>
        <v>0</v>
      </c>
      <c r="E86" t="s">
        <v>152</v>
      </c>
    </row>
    <row r="87" spans="1:6">
      <c r="A87" t="s">
        <v>237</v>
      </c>
      <c r="C87">
        <f>form._employer_create._signature.type</f>
        <v>0</v>
      </c>
      <c r="E87" t="s">
        <v>152</v>
      </c>
    </row>
    <row r="88" spans="1:6">
      <c r="A88" t="s">
        <v>238</v>
      </c>
      <c r="C88">
        <f>form._employer_create._signature.ext</f>
        <v>0</v>
      </c>
      <c r="E88" t="s">
        <v>152</v>
      </c>
    </row>
    <row r="89" spans="1:6">
      <c r="A89" t="s">
        <v>239</v>
      </c>
      <c r="C89">
        <f>form._employer_create._signature.size</f>
        <v>0</v>
      </c>
      <c r="E89" t="s">
        <v>152</v>
      </c>
    </row>
    <row r="90" spans="1:6">
      <c r="A90" t="s">
        <v>240</v>
      </c>
      <c r="C90">
        <f>form._employer_create._signature.version</f>
        <v>0</v>
      </c>
      <c r="E90" t="s">
        <v>152</v>
      </c>
    </row>
    <row r="91" spans="1:6">
      <c r="A91" t="s">
        <v>241</v>
      </c>
      <c r="C91">
        <f>form._employer_create._signature.local_path</f>
        <v>0</v>
      </c>
      <c r="E91" t="s">
        <v>152</v>
      </c>
    </row>
    <row r="92" spans="1:6">
      <c r="A92" t="s">
        <v>242</v>
      </c>
      <c r="C92">
        <f>form._employer_create._signature.protected</f>
        <v>0</v>
      </c>
      <c r="E92" t="s">
        <v>152</v>
      </c>
    </row>
    <row r="93" spans="1:6">
      <c r="A93" t="s">
        <v>243</v>
      </c>
      <c r="C93" t="str">
        <f>form._employer_update.uuid</f>
        <v>46d229b0-33af-06a1-91ff-2267bca9ae56</v>
      </c>
      <c r="E93" t="s">
        <v>152</v>
      </c>
    </row>
    <row r="94" spans="1:6">
      <c r="A94" t="s">
        <v>244</v>
      </c>
      <c r="C94" t="str">
        <f>form._employer_update.email</f>
        <v>admin@localhost</v>
      </c>
      <c r="E94" t="s">
        <v>152</v>
      </c>
    </row>
    <row r="95" spans="1:6">
      <c r="A95" t="s">
        <v>245</v>
      </c>
      <c r="C95" t="str">
        <f>form._employer_update.name</f>
        <v/>
      </c>
      <c r="E95" t="s">
        <v>152</v>
      </c>
    </row>
    <row r="96" spans="1:6">
      <c r="A96" t="s">
        <v>246</v>
      </c>
      <c r="C96" t="str">
        <f>form._employer_update.company</f>
        <v/>
      </c>
      <c r="E96" t="s">
        <v>152</v>
      </c>
    </row>
    <row r="97" spans="1:6">
      <c r="A97" t="s">
        <v>247</v>
      </c>
      <c r="C97" t="str">
        <f>form._employer_update.creator</f>
        <v/>
      </c>
      <c r="E97" t="s">
        <v>152</v>
      </c>
    </row>
    <row r="98" spans="1:6">
      <c r="A98" t="s">
        <v>248</v>
      </c>
      <c r="C98" t="str">
        <f>form._employer_update.creator_ip</f>
        <v/>
      </c>
      <c r="E98" t="s">
        <v>152</v>
      </c>
    </row>
    <row r="99" spans="1:6">
      <c r="A99" t="s">
        <v>249</v>
      </c>
      <c r="C99" t="str">
        <f>form._employer_update.signature_upload</f>
        <v>e3f448c4-2096-6fc2-751c-b988fa6d6b7e</v>
      </c>
      <c r="E99" t="s">
        <v>152</v>
      </c>
    </row>
    <row r="100" spans="1:6">
      <c r="A100" t="s">
        <v>250</v>
      </c>
      <c r="C100" t="str">
        <f>form._employer_update.signature_url</f>
        <v>https://inspektor.insteam.fi/devcdnupload/d5e4056e-b1c7-9cd0-6c7f-a77ddeafda0e.png</v>
      </c>
      <c r="E100" t="s">
        <v>152</v>
      </c>
    </row>
    <row r="101" spans="1:6">
      <c r="A101" t="s">
        <v>251</v>
      </c>
      <c r="C101">
        <f>form._employer_update.enabled</f>
        <v>1</v>
      </c>
      <c r="E101" t="s">
        <v>152</v>
      </c>
    </row>
    <row r="102" spans="1:6">
      <c r="A102" t="s">
        <v>252</v>
      </c>
      <c r="C102">
        <f>form._employer_update.admin</f>
        <v>1</v>
      </c>
      <c r="E102" t="s">
        <v>152</v>
      </c>
    </row>
    <row r="103" spans="1:6">
      <c r="A103" t="s">
        <v>253</v>
      </c>
      <c r="C103">
        <f>form._employer_update.company_admin</f>
        <v>1</v>
      </c>
      <c r="E103" t="s">
        <v>152</v>
      </c>
    </row>
    <row r="104" spans="1:6">
      <c r="A104" t="s">
        <v>254</v>
      </c>
      <c r="C104" t="str">
        <f>form._employer_update.StartTime</f>
        <v>2025-01-14 22:12:40</v>
      </c>
      <c r="E104" t="s">
        <v>152</v>
      </c>
    </row>
    <row r="105" spans="1:6">
      <c r="A105" t="s">
        <v>255</v>
      </c>
      <c r="C105" t="str">
        <f>form._employer_update.UpdateTime</f>
        <v>2025-03-27 12:13:31</v>
      </c>
      <c r="E105" t="s">
        <v>152</v>
      </c>
    </row>
    <row r="106" spans="1:6">
      <c r="A106" t="s">
        <v>256</v>
      </c>
      <c r="C106" t="str">
        <f>form._employer_update.LastLogin</f>
        <v>0000-00-00 00:00:00 </v>
      </c>
      <c r="E106" t="s">
        <v>152</v>
      </c>
    </row>
    <row r="107" spans="1:6">
      <c r="A107" t="s">
        <v>257</v>
      </c>
      <c r="C107" t="str">
        <f>form._employer_update.datasource</f>
        <v/>
      </c>
      <c r="E107" t="s">
        <v>152</v>
      </c>
    </row>
    <row r="108" spans="1:6">
      <c r="A108" t="s">
        <v>258</v>
      </c>
      <c r="C108" t="str">
        <f>form._employer_update.finuid</f>
        <v/>
      </c>
      <c r="E108" t="s">
        <v>152</v>
      </c>
    </row>
    <row r="109" spans="1:6">
      <c r="A109" t="s">
        <v>259</v>
      </c>
      <c r="C109" t="str">
        <f>form._employer_update.developer</f>
        <v>0 </v>
      </c>
      <c r="E109" t="s">
        <v>152</v>
      </c>
    </row>
    <row r="110" spans="1:6">
      <c r="A110" t="s">
        <v>260</v>
      </c>
      <c r="C110" t="str">
        <f>form._employer_update.x509_login</f>
        <v>0 </v>
      </c>
      <c r="E110" t="s">
        <v>152</v>
      </c>
    </row>
    <row r="111" spans="1:6">
      <c r="A111" t="s">
        <v>261</v>
      </c>
      <c r="C111" t="str">
        <f>form._employer_update.city</f>
        <v/>
      </c>
      <c r="E111" t="s">
        <v>152</v>
      </c>
    </row>
    <row r="112" spans="1:6">
      <c r="A112" t="s">
        <v>262</v>
      </c>
      <c r="C112" t="str">
        <f>form._employer_update.jobtitle</f>
        <v/>
      </c>
      <c r="E112" t="s">
        <v>152</v>
      </c>
    </row>
    <row r="113" spans="1:6">
      <c r="A113" t="s">
        <v>263</v>
      </c>
      <c r="C113" t="str">
        <f>form._employer_update.phonenumber</f>
        <v/>
      </c>
      <c r="E113" t="s">
        <v>152</v>
      </c>
    </row>
    <row r="114" spans="1:6">
      <c r="A114" t="s">
        <v>264</v>
      </c>
      <c r="C114" t="str">
        <f>form._employer_update.street</f>
        <v/>
      </c>
      <c r="E114" t="s">
        <v>152</v>
      </c>
    </row>
    <row r="115" spans="1:6">
      <c r="A115" t="s">
        <v>265</v>
      </c>
      <c r="C115" t="str">
        <f>form._employer_update.zip_code</f>
        <v/>
      </c>
      <c r="E115" t="s">
        <v>152</v>
      </c>
    </row>
    <row r="116" spans="1:6">
      <c r="A116" t="s">
        <v>266</v>
      </c>
      <c r="C116" t="str">
        <f>form._employer_update.pressure_meter_number</f>
        <v/>
      </c>
      <c r="E116" t="s">
        <v>152</v>
      </c>
    </row>
    <row r="117" spans="1:6">
      <c r="A117" t="s">
        <v>267</v>
      </c>
      <c r="C117" t="str">
        <f>form._employer_update.pressure_sensor_number</f>
        <v/>
      </c>
      <c r="E117" t="s">
        <v>152</v>
      </c>
    </row>
    <row r="118" spans="1:6">
      <c r="A118" t="s">
        <v>268</v>
      </c>
      <c r="C118" t="str">
        <f>form._employer_update.lang</f>
        <v>fi</v>
      </c>
      <c r="E118" t="s">
        <v>152</v>
      </c>
    </row>
    <row r="119" spans="1:6">
      <c r="A119" t="s">
        <v>269</v>
      </c>
      <c r="C119">
        <f>form._employer_update.frontend_version</f>
        <v>1</v>
      </c>
      <c r="E119" t="s">
        <v>152</v>
      </c>
    </row>
    <row r="120" spans="1:6">
      <c r="A120" t="s">
        <v>270</v>
      </c>
      <c r="C120">
        <f>form._employer_update._signature.uuid</f>
        <v>0</v>
      </c>
      <c r="E120" t="s">
        <v>152</v>
      </c>
    </row>
    <row r="121" spans="1:6">
      <c r="A121" t="s">
        <v>271</v>
      </c>
      <c r="C121">
        <f>form._employer_update._signature.aindex</f>
        <v>0</v>
      </c>
      <c r="E121" t="s">
        <v>152</v>
      </c>
    </row>
    <row r="122" spans="1:6">
      <c r="A122" t="s">
        <v>272</v>
      </c>
      <c r="C122">
        <f>form._employer_update._signature.ref</f>
        <v>0</v>
      </c>
      <c r="E122" t="s">
        <v>152</v>
      </c>
    </row>
    <row r="123" spans="1:6">
      <c r="A123" t="s">
        <v>273</v>
      </c>
      <c r="C123">
        <f>form._employer_update._signature.uploader</f>
        <v>0</v>
      </c>
      <c r="E123" t="s">
        <v>152</v>
      </c>
    </row>
    <row r="124" spans="1:6">
      <c r="A124" t="s">
        <v>274</v>
      </c>
      <c r="C124">
        <f>form._employer_update._signature.content</f>
        <v>0</v>
      </c>
      <c r="E124" t="s">
        <v>152</v>
      </c>
    </row>
    <row r="125" spans="1:6">
      <c r="A125" t="s">
        <v>275</v>
      </c>
      <c r="C125">
        <f>form._employer_update._signature.title</f>
        <v>0</v>
      </c>
      <c r="E125" t="s">
        <v>152</v>
      </c>
    </row>
    <row r="126" spans="1:6">
      <c r="A126" t="s">
        <v>276</v>
      </c>
      <c r="C126">
        <f>form._employer_update._signature.description</f>
        <v>0</v>
      </c>
      <c r="E126" t="s">
        <v>152</v>
      </c>
    </row>
    <row r="127" spans="1:6">
      <c r="A127" t="s">
        <v>277</v>
      </c>
      <c r="C127">
        <f>form._employer_update._signature.StartTime</f>
        <v>0</v>
      </c>
      <c r="E127" t="s">
        <v>152</v>
      </c>
    </row>
    <row r="128" spans="1:6">
      <c r="A128" t="s">
        <v>278</v>
      </c>
      <c r="C128">
        <f>form._employer_update._signature.hash</f>
        <v>0</v>
      </c>
      <c r="E128" t="s">
        <v>152</v>
      </c>
    </row>
    <row r="129" spans="1:6">
      <c r="A129" t="s">
        <v>279</v>
      </c>
      <c r="C129">
        <f>form._employer_update._signature.filename</f>
        <v>0</v>
      </c>
      <c r="E129" t="s">
        <v>152</v>
      </c>
    </row>
    <row r="130" spans="1:6">
      <c r="A130" t="s">
        <v>280</v>
      </c>
      <c r="C130">
        <f>form._employer_update._signature.url</f>
        <v>0</v>
      </c>
      <c r="E130" t="s">
        <v>152</v>
      </c>
    </row>
    <row r="131" spans="1:6">
      <c r="A131" t="s">
        <v>281</v>
      </c>
      <c r="C131">
        <f>form._employer_update._signature.type</f>
        <v>0</v>
      </c>
      <c r="E131" t="s">
        <v>152</v>
      </c>
    </row>
    <row r="132" spans="1:6">
      <c r="A132" t="s">
        <v>282</v>
      </c>
      <c r="C132">
        <f>form._employer_update._signature.ext</f>
        <v>0</v>
      </c>
      <c r="E132" t="s">
        <v>152</v>
      </c>
    </row>
    <row r="133" spans="1:6">
      <c r="A133" t="s">
        <v>283</v>
      </c>
      <c r="C133">
        <f>form._employer_update._signature.size</f>
        <v>0</v>
      </c>
      <c r="E133" t="s">
        <v>152</v>
      </c>
    </row>
    <row r="134" spans="1:6">
      <c r="A134" t="s">
        <v>284</v>
      </c>
      <c r="C134">
        <f>form._employer_update._signature.version</f>
        <v>0</v>
      </c>
      <c r="E134" t="s">
        <v>152</v>
      </c>
    </row>
    <row r="135" spans="1:6">
      <c r="A135" t="s">
        <v>285</v>
      </c>
      <c r="C135">
        <f>form._employer_update._signature.local_path</f>
        <v>0</v>
      </c>
      <c r="E135" t="s">
        <v>152</v>
      </c>
    </row>
    <row r="136" spans="1:6">
      <c r="A136" t="s">
        <v>286</v>
      </c>
      <c r="C136">
        <f>form._employer_update._signature.protected</f>
        <v>0</v>
      </c>
      <c r="E136" t="s">
        <v>152</v>
      </c>
    </row>
    <row r="137" spans="1:6">
      <c r="A137" t="s">
        <v>151</v>
      </c>
      <c r="B137" t="s">
        <v>1516</v>
      </c>
      <c r="C137" t="str">
        <f>form.uuid</f>
        <v>45c6c451-c046-40d6-9cdc-fcb981a44da1</v>
      </c>
      <c r="E137" t="s">
        <v>152</v>
      </c>
    </row>
    <row r="138" spans="1:6">
      <c r="A138" t="s">
        <v>153</v>
      </c>
      <c r="B138">
        <v>2</v>
      </c>
      <c r="C138">
        <f>form.aindex</f>
        <v>2</v>
      </c>
      <c r="E138" t="s">
        <v>152</v>
      </c>
    </row>
    <row r="139" spans="1:6">
      <c r="A139" t="s">
        <v>154</v>
      </c>
      <c r="B139">
        <v>1</v>
      </c>
      <c r="C139">
        <f>form.aindex_form_template</f>
        <v>1</v>
      </c>
      <c r="E139" t="s">
        <v>152</v>
      </c>
    </row>
    <row r="140" spans="1:6">
      <c r="A140" t="s">
        <v>155</v>
      </c>
      <c r="B140" t="s">
        <v>1517</v>
      </c>
      <c r="C140" t="str">
        <f>form.shortcode_form_template</f>
        <v>01 </v>
      </c>
      <c r="E140" t="s">
        <v>152</v>
      </c>
    </row>
    <row r="141" spans="1:6">
      <c r="A141" t="s">
        <v>156</v>
      </c>
      <c r="B141" t="s">
        <v>1518</v>
      </c>
      <c r="C141" t="str">
        <f>form.aindex_bundle</f>
        <v>0100002 </v>
      </c>
      <c r="E141" t="s">
        <v>152</v>
      </c>
    </row>
    <row r="142" spans="1:6">
      <c r="A142" t="s">
        <v>157</v>
      </c>
      <c r="B142" t="s">
        <v>1519</v>
      </c>
      <c r="C142" t="str">
        <f>form.form_template</f>
        <v>979a68cc-bad4-4335-ab93-53f466f68c34</v>
      </c>
      <c r="E142" t="s">
        <v>152</v>
      </c>
    </row>
    <row r="143" spans="1:6">
      <c r="A143" t="s">
        <v>158</v>
      </c>
      <c r="B143" t="s">
        <v>1520</v>
      </c>
      <c r="C143" t="str">
        <f>form.form_report_template</f>
        <v>d6fd39db-6c9c-d30e-ae24-d7d4596e9425</v>
      </c>
      <c r="E143" t="s">
        <v>152</v>
      </c>
    </row>
    <row r="144" spans="1:6">
      <c r="A144" t="s">
        <v>159</v>
      </c>
      <c r="B144"/>
      <c r="C144">
        <f>form.xml_template</f>
        <v/>
      </c>
      <c r="E144" t="s">
        <v>152</v>
      </c>
    </row>
    <row r="145" spans="1:6">
      <c r="A145" t="s">
        <v>160</v>
      </c>
      <c r="B145"/>
      <c r="C145">
        <f>form.xml_template2</f>
        <v/>
      </c>
      <c r="E145" t="s">
        <v>152</v>
      </c>
    </row>
    <row r="146" spans="1:6">
      <c r="A146" t="s">
        <v>161</v>
      </c>
      <c r="B146" t="s">
        <v>1521</v>
      </c>
      <c r="C146" t="str">
        <f>form.company</f>
        <v>c5dc4139-9bb5-4977-836d-3989421722fb</v>
      </c>
      <c r="E146" t="s">
        <v>152</v>
      </c>
    </row>
    <row r="147" spans="1:6">
      <c r="A147" t="s">
        <v>162</v>
      </c>
      <c r="B147" t="s">
        <v>1522</v>
      </c>
      <c r="C147" t="str">
        <f>form.device</f>
        <v>4af78f2b-fccb-4116-a2a6-f0bbd38b5633</v>
      </c>
      <c r="E147" t="s">
        <v>152</v>
      </c>
    </row>
    <row r="148" spans="1:6">
      <c r="A148" t="s">
        <v>163</v>
      </c>
      <c r="B148"/>
      <c r="C148">
        <f>form.person</f>
        <v/>
      </c>
      <c r="E148" t="s">
        <v>152</v>
      </c>
    </row>
    <row r="149" spans="1:6">
      <c r="A149" t="s">
        <v>164</v>
      </c>
      <c r="B149"/>
      <c r="C149">
        <f>form.user</f>
        <v/>
      </c>
      <c r="E149" t="s">
        <v>152</v>
      </c>
    </row>
    <row r="150" spans="1:6">
      <c r="A150" t="s">
        <v>165</v>
      </c>
      <c r="B150"/>
      <c r="C150" t="str">
        <f>form.company_create</f>
        <v/>
      </c>
      <c r="E150" t="s">
        <v>152</v>
      </c>
    </row>
    <row r="151" spans="1:6">
      <c r="A151" t="s">
        <v>166</v>
      </c>
      <c r="B151" t="s">
        <v>1523</v>
      </c>
      <c r="C151" t="str">
        <f>form.employer_create</f>
        <v>46d229b0-33af-06a1-91ff-2267bca9ae56</v>
      </c>
      <c r="E151" t="s">
        <v>152</v>
      </c>
    </row>
    <row r="152" spans="1:6">
      <c r="A152" t="s">
        <v>167</v>
      </c>
      <c r="B152" t="s">
        <v>1523</v>
      </c>
      <c r="C152" t="str">
        <f>form.employer_update</f>
        <v>46d229b0-33af-06a1-91ff-2267bca9ae56</v>
      </c>
      <c r="E152" t="s">
        <v>152</v>
      </c>
    </row>
    <row r="153" spans="1:6">
      <c r="A153" t="s">
        <v>168</v>
      </c>
      <c r="B153">
        <v>6</v>
      </c>
      <c r="C153">
        <f>form.version</f>
        <v>6</v>
      </c>
      <c r="E153" t="s">
        <v>152</v>
      </c>
    </row>
    <row r="154" spans="1:6">
      <c r="A154" t="s">
        <v>169</v>
      </c>
      <c r="B154">
        <v>1</v>
      </c>
      <c r="C154">
        <f>form.version_local</f>
        <v>1</v>
      </c>
      <c r="E154" t="s">
        <v>152</v>
      </c>
    </row>
    <row r="155" spans="1:6">
      <c r="A155" t="s">
        <v>170</v>
      </c>
      <c r="B155" t="s">
        <v>1524</v>
      </c>
      <c r="C155" t="str">
        <f>form.title</f>
        <v>Painelaitteen määräaikaistarkastus</v>
      </c>
      <c r="E155" t="s">
        <v>152</v>
      </c>
    </row>
    <row r="156" spans="1:6">
      <c r="A156" t="s">
        <v>171</v>
      </c>
      <c r="B156" t="s">
        <v>1525</v>
      </c>
      <c r="C156" t="str">
        <f>form.fill_state</f>
        <v>pending</v>
      </c>
      <c r="E156" t="s">
        <v>152</v>
      </c>
    </row>
    <row r="157" spans="1:6">
      <c r="A157" t="s">
        <v>172</v>
      </c>
      <c r="B157" t="s">
        <v>1526</v>
      </c>
      <c r="C157" t="str">
        <f>form.lang</f>
        <v>fi</v>
      </c>
      <c r="E157" t="s">
        <v>152</v>
      </c>
    </row>
    <row r="158" spans="1:6">
      <c r="A158" t="s">
        <v>173</v>
      </c>
      <c r="B158" t="s">
        <v>1527</v>
      </c>
      <c r="C158" t="str">
        <f>form.content_md5</f>
        <v>b51474d7520a2f603d393c681f2930cf</v>
      </c>
      <c r="E158" t="s">
        <v>152</v>
      </c>
    </row>
    <row r="159" spans="1:6">
      <c r="A159" t="s">
        <v>174</v>
      </c>
      <c r="B159"/>
      <c r="C159">
        <f>form.content_report_md5</f>
        <v/>
      </c>
      <c r="E159" t="s">
        <v>152</v>
      </c>
    </row>
    <row r="160" spans="1:6">
      <c r="A160" t="s">
        <v>175</v>
      </c>
      <c r="B160" t="s">
        <v>1528</v>
      </c>
      <c r="C160" t="str">
        <f>form.InsertTime</f>
        <v>2025-03-27 14:52:17</v>
      </c>
      <c r="E160" t="s">
        <v>152</v>
      </c>
    </row>
    <row r="161" spans="1:6">
      <c r="A161" t="s">
        <v>176</v>
      </c>
      <c r="C161">
        <f>form.UpdateTime</f>
        <v>0</v>
      </c>
      <c r="E161" t="s">
        <v>152</v>
      </c>
    </row>
    <row r="162" spans="1:6">
      <c r="A162" t="s">
        <v>177</v>
      </c>
      <c r="B162" t="s">
        <v>1528</v>
      </c>
      <c r="C162" t="str">
        <f>form.UpdateTimeReport</f>
        <v>2025-03-27 14:52:17</v>
      </c>
      <c r="E162" t="s">
        <v>152</v>
      </c>
    </row>
    <row r="163" spans="1:6">
      <c r="A163" t="s">
        <v>178</v>
      </c>
      <c r="B163" t="s">
        <v>1529</v>
      </c>
      <c r="C163" t="str">
        <f>form.UpdateTimeTemplate</f>
        <v>2025-03-20 13:44:22</v>
      </c>
      <c r="E163" t="s">
        <v>152</v>
      </c>
    </row>
    <row r="164" spans="1:6">
      <c r="A164" t="s">
        <v>179</v>
      </c>
      <c r="B164" t="s">
        <v>1530</v>
      </c>
      <c r="C164" t="str">
        <f>form.upload</f>
        <v>2616f92c-7bce-0f2e-0b84-bfe1026755de</v>
      </c>
      <c r="E164" t="s">
        <v>152</v>
      </c>
    </row>
    <row r="165" spans="1:6">
      <c r="A165" t="s">
        <v>180</v>
      </c>
      <c r="B165" t="s">
        <v>1531</v>
      </c>
      <c r="C165" t="str">
        <f>form.upload_url</f>
        <v>//localhost:8001/cdn/upload/e1f4f293-51f9-43f9-e4a4-ab90becdcb90.xlsx</v>
      </c>
      <c r="E165" t="s">
        <v>152</v>
      </c>
    </row>
    <row r="166" spans="1:6">
      <c r="A166" t="s">
        <v>181</v>
      </c>
      <c r="B166"/>
      <c r="C166">
        <f>form.pdf_upload</f>
        <v/>
      </c>
      <c r="E166" t="s">
        <v>152</v>
      </c>
    </row>
    <row r="167" spans="1:6">
      <c r="A167" t="s">
        <v>182</v>
      </c>
      <c r="B167" t="s">
        <v>1532</v>
      </c>
      <c r="C167" t="str">
        <f>form.pdf_report</f>
        <v>0 </v>
      </c>
      <c r="E167" t="s">
        <v>152</v>
      </c>
    </row>
    <row r="168" spans="1:6">
      <c r="A168" t="s">
        <v>183</v>
      </c>
      <c r="B168"/>
      <c r="C168">
        <f>form.pdf_url</f>
        <v/>
      </c>
      <c r="E168" t="s">
        <v>152</v>
      </c>
    </row>
    <row r="169" spans="1:6">
      <c r="A169" t="s">
        <v>184</v>
      </c>
      <c r="B169"/>
      <c r="C169">
        <f>form.pdf_title</f>
        <v/>
      </c>
      <c r="E169" t="s">
        <v>152</v>
      </c>
    </row>
    <row r="170" spans="1:6">
      <c r="A170" t="s">
        <v>185</v>
      </c>
      <c r="B170"/>
      <c r="C170">
        <f>form.sheet_url</f>
        <v/>
      </c>
      <c r="E170" t="s">
        <v>152</v>
      </c>
    </row>
    <row r="171" spans="1:6">
      <c r="A171" t="s">
        <v>186</v>
      </c>
      <c r="B171"/>
      <c r="C171">
        <f>form.sheet_report</f>
        <v/>
      </c>
      <c r="E171" t="s">
        <v>152</v>
      </c>
    </row>
    <row r="172" spans="1:6">
      <c r="A172" t="s">
        <v>187</v>
      </c>
      <c r="B172"/>
      <c r="C172">
        <f>form.export_date</f>
        <v/>
      </c>
      <c r="E172" t="s">
        <v>152</v>
      </c>
    </row>
    <row r="173" spans="1:6">
      <c r="A173" t="s">
        <v>188</v>
      </c>
      <c r="B173"/>
      <c r="C173">
        <f>form.export_time</f>
        <v/>
      </c>
      <c r="E173" t="s">
        <v>152</v>
      </c>
    </row>
    <row r="174" spans="1:6">
      <c r="A174" t="s">
        <v>189</v>
      </c>
      <c r="B174" t="s">
        <v>1532</v>
      </c>
      <c r="C174" t="str">
        <f>form.export_lock</f>
        <v>0 </v>
      </c>
      <c r="E174" t="s">
        <v>152</v>
      </c>
    </row>
    <row r="175" spans="1:6">
      <c r="A175" t="s">
        <v>190</v>
      </c>
      <c r="B175" t="s">
        <v>1532</v>
      </c>
      <c r="C175" t="str">
        <f>form.manual_report</f>
        <v>0 </v>
      </c>
      <c r="E175" t="s">
        <v>152</v>
      </c>
    </row>
    <row r="176" spans="1:6">
      <c r="A176" t="s">
        <v>191</v>
      </c>
      <c r="B176">
        <v>1</v>
      </c>
      <c r="C176">
        <f>form.xml_report</f>
        <v>1</v>
      </c>
      <c r="E176" t="s">
        <v>152</v>
      </c>
    </row>
    <row r="177" spans="1:6">
      <c r="A177" t="s">
        <v>192</v>
      </c>
      <c r="B177" t="s">
        <v>1532</v>
      </c>
      <c r="C177" t="str">
        <f>form.xml_error</f>
        <v>0 </v>
      </c>
      <c r="E177" t="s">
        <v>152</v>
      </c>
    </row>
    <row r="178" spans="1:6">
      <c r="A178" t="s">
        <v>193</v>
      </c>
      <c r="B178" t="s">
        <v>1532</v>
      </c>
      <c r="C178" t="str">
        <f>form.xml_transfer</f>
        <v>0 </v>
      </c>
      <c r="E178" t="s">
        <v>152</v>
      </c>
    </row>
    <row r="179" spans="1:6">
      <c r="A179" t="s">
        <v>194</v>
      </c>
      <c r="B179"/>
      <c r="C179">
        <f>form.xml_transfer_timestamp</f>
        <v/>
      </c>
      <c r="E179" t="s">
        <v>152</v>
      </c>
    </row>
    <row r="180" spans="1:6">
      <c r="A180" t="s">
        <v>195</v>
      </c>
      <c r="B180" s="23"/>
      <c r="C180">
        <f>form.xml_syslog</f>
        <v/>
      </c>
      <c r="E180" t="s">
        <v>152</v>
      </c>
    </row>
    <row r="181" spans="1:6">
      <c r="A181" t="s">
        <v>196</v>
      </c>
      <c r="B181" t="s">
        <v>1533</v>
      </c>
      <c r="C181" t="str">
        <f>form.xml_transfer_target</f>
        <v>prod</v>
      </c>
      <c r="E181" t="s">
        <v>152</v>
      </c>
    </row>
    <row r="182" spans="1:6">
      <c r="A182" t="s">
        <v>197</v>
      </c>
      <c r="B182"/>
      <c r="C182">
        <f>form.syslog</f>
        <v/>
      </c>
      <c r="E182" t="s">
        <v>152</v>
      </c>
    </row>
    <row r="183" spans="1:6">
      <c r="A183" t="s">
        <v>198</v>
      </c>
      <c r="B183" t="s">
        <v>1532</v>
      </c>
      <c r="C183" t="str">
        <f>form.archive</f>
        <v>0 </v>
      </c>
      <c r="E183" t="s">
        <v>152</v>
      </c>
    </row>
    <row r="184" spans="1:6">
      <c r="A184" t="s">
        <v>199</v>
      </c>
      <c r="B184" t="s">
        <v>1523</v>
      </c>
      <c r="C184" t="str">
        <f>form._employer_create.uuid</f>
        <v>46d229b0-33af-06a1-91ff-2267bca9ae56</v>
      </c>
      <c r="E184" t="s">
        <v>152</v>
      </c>
    </row>
    <row r="185" spans="1:6">
      <c r="A185" t="s">
        <v>200</v>
      </c>
      <c r="B185" t="s">
        <v>1534</v>
      </c>
      <c r="C185" t="str">
        <f>form._employer_create.email</f>
        <v>admin@localhost</v>
      </c>
      <c r="E185" t="s">
        <v>152</v>
      </c>
    </row>
    <row r="186" spans="1:6">
      <c r="A186" t="s">
        <v>201</v>
      </c>
      <c r="B186"/>
      <c r="C186" t="str">
        <f>form._employer_create.name</f>
        <v/>
      </c>
      <c r="E186" t="s">
        <v>152</v>
      </c>
    </row>
    <row r="187" spans="1:6">
      <c r="A187" t="s">
        <v>202</v>
      </c>
      <c r="B187"/>
      <c r="C187" t="str">
        <f>form._employer_create.company</f>
        <v/>
      </c>
      <c r="E187" t="s">
        <v>152</v>
      </c>
    </row>
    <row r="188" spans="1:6">
      <c r="A188" t="s">
        <v>203</v>
      </c>
      <c r="B188"/>
      <c r="C188" t="str">
        <f>form._employer_create.creator</f>
        <v/>
      </c>
      <c r="E188" t="s">
        <v>152</v>
      </c>
    </row>
    <row r="189" spans="1:6">
      <c r="A189" t="s">
        <v>204</v>
      </c>
      <c r="B189"/>
      <c r="C189" t="str">
        <f>form._employer_create.creator_ip</f>
        <v/>
      </c>
      <c r="E189" t="s">
        <v>152</v>
      </c>
    </row>
    <row r="190" spans="1:6">
      <c r="A190" t="s">
        <v>205</v>
      </c>
      <c r="B190" t="s">
        <v>1535</v>
      </c>
      <c r="C190" t="str">
        <f>form._employer_create.signature_upload</f>
        <v>e3f448c4-2096-6fc2-751c-b988fa6d6b7e</v>
      </c>
      <c r="E190" t="s">
        <v>152</v>
      </c>
    </row>
    <row r="191" spans="1:6">
      <c r="A191" t="s">
        <v>206</v>
      </c>
      <c r="B191" t="s">
        <v>1536</v>
      </c>
      <c r="C191" t="str">
        <f>form._employer_create.signature_url</f>
        <v>https://inspektor.insteam.fi/devcdnupload/d5e4056e-b1c7-9cd0-6c7f-a77ddeafda0e.png</v>
      </c>
      <c r="E191" t="s">
        <v>152</v>
      </c>
    </row>
    <row r="192" spans="1:6">
      <c r="A192" t="s">
        <v>207</v>
      </c>
      <c r="B192">
        <v>1</v>
      </c>
      <c r="C192">
        <f>form._employer_create.enabled</f>
        <v>1</v>
      </c>
      <c r="E192" t="s">
        <v>152</v>
      </c>
    </row>
    <row r="193" spans="1:6">
      <c r="A193" t="s">
        <v>208</v>
      </c>
      <c r="B193">
        <v>1</v>
      </c>
      <c r="C193">
        <f>form._employer_create.admin</f>
        <v>1</v>
      </c>
      <c r="E193" t="s">
        <v>152</v>
      </c>
    </row>
    <row r="194" spans="1:6">
      <c r="A194" t="s">
        <v>209</v>
      </c>
      <c r="B194">
        <v>1</v>
      </c>
      <c r="C194">
        <f>form._employer_create.company_admin</f>
        <v>1</v>
      </c>
      <c r="E194" t="s">
        <v>152</v>
      </c>
    </row>
    <row r="195" spans="1:6">
      <c r="A195" t="s">
        <v>210</v>
      </c>
      <c r="B195" t="s">
        <v>1537</v>
      </c>
      <c r="C195" t="str">
        <f>form._employer_create.StartTime</f>
        <v>2025-01-14 22:12:40</v>
      </c>
      <c r="E195" t="s">
        <v>152</v>
      </c>
    </row>
    <row r="196" spans="1:6">
      <c r="A196" t="s">
        <v>211</v>
      </c>
      <c r="B196" t="s">
        <v>1538</v>
      </c>
      <c r="C196" t="str">
        <f>form._employer_create.UpdateTime</f>
        <v>2025-03-27 12:13:31</v>
      </c>
      <c r="E196" t="s">
        <v>152</v>
      </c>
    </row>
    <row r="197" spans="1:6">
      <c r="A197" t="s">
        <v>212</v>
      </c>
      <c r="B197" t="s">
        <v>1539</v>
      </c>
      <c r="C197" t="str">
        <f>form._employer_create.LastLogin</f>
        <v>0000-00-00 00:00:00 </v>
      </c>
      <c r="E197" t="s">
        <v>152</v>
      </c>
    </row>
    <row r="198" spans="1:6">
      <c r="A198" t="s">
        <v>213</v>
      </c>
      <c r="B198"/>
      <c r="C198" t="str">
        <f>form._employer_create.datasource</f>
        <v/>
      </c>
      <c r="E198" t="s">
        <v>152</v>
      </c>
    </row>
    <row r="199" spans="1:6">
      <c r="A199" t="s">
        <v>214</v>
      </c>
      <c r="B199"/>
      <c r="C199" t="str">
        <f>form._employer_create.finuid</f>
        <v/>
      </c>
      <c r="E199" t="s">
        <v>152</v>
      </c>
    </row>
    <row r="200" spans="1:6">
      <c r="A200" t="s">
        <v>215</v>
      </c>
      <c r="B200" t="s">
        <v>1532</v>
      </c>
      <c r="C200" t="str">
        <f>form._employer_create.developer</f>
        <v>0 </v>
      </c>
      <c r="E200" t="s">
        <v>152</v>
      </c>
    </row>
    <row r="201" spans="1:6">
      <c r="A201" t="s">
        <v>216</v>
      </c>
      <c r="B201" t="s">
        <v>1532</v>
      </c>
      <c r="C201" t="str">
        <f>form._employer_create.x509_login</f>
        <v>0 </v>
      </c>
      <c r="E201" t="s">
        <v>152</v>
      </c>
    </row>
    <row r="202" spans="1:6">
      <c r="A202" t="s">
        <v>217</v>
      </c>
      <c r="B202"/>
      <c r="C202" t="str">
        <f>form._employer_create.city</f>
        <v/>
      </c>
      <c r="E202" t="s">
        <v>152</v>
      </c>
    </row>
    <row r="203" spans="1:6">
      <c r="A203" t="s">
        <v>218</v>
      </c>
      <c r="B203"/>
      <c r="C203" t="str">
        <f>form._employer_create.jobtitle</f>
        <v/>
      </c>
      <c r="E203" t="s">
        <v>152</v>
      </c>
    </row>
    <row r="204" spans="1:6">
      <c r="A204" t="s">
        <v>219</v>
      </c>
      <c r="B204"/>
      <c r="C204" t="str">
        <f>form._employer_create.phonenumber</f>
        <v/>
      </c>
      <c r="E204" t="s">
        <v>152</v>
      </c>
    </row>
    <row r="205" spans="1:6">
      <c r="A205" t="s">
        <v>220</v>
      </c>
      <c r="B205"/>
      <c r="C205" t="str">
        <f>form._employer_create.street</f>
        <v/>
      </c>
      <c r="E205" t="s">
        <v>152</v>
      </c>
    </row>
    <row r="206" spans="1:6">
      <c r="A206" t="s">
        <v>221</v>
      </c>
      <c r="B206"/>
      <c r="C206" t="str">
        <f>form._employer_create.zip_code</f>
        <v/>
      </c>
      <c r="E206" t="s">
        <v>152</v>
      </c>
    </row>
    <row r="207" spans="1:6">
      <c r="A207" t="s">
        <v>222</v>
      </c>
      <c r="B207"/>
      <c r="C207" t="str">
        <f>form._employer_create.pressure_meter_number</f>
        <v/>
      </c>
      <c r="E207" t="s">
        <v>152</v>
      </c>
    </row>
    <row r="208" spans="1:6">
      <c r="A208" t="s">
        <v>223</v>
      </c>
      <c r="B208"/>
      <c r="C208" t="str">
        <f>form._employer_create.pressure_sensor_number</f>
        <v/>
      </c>
      <c r="E208" t="s">
        <v>152</v>
      </c>
    </row>
    <row r="209" spans="1:6">
      <c r="A209" t="s">
        <v>224</v>
      </c>
      <c r="B209" t="s">
        <v>1526</v>
      </c>
      <c r="C209" t="str">
        <f>form._employer_create.lang</f>
        <v>fi</v>
      </c>
      <c r="E209" t="s">
        <v>152</v>
      </c>
    </row>
    <row r="210" spans="1:6">
      <c r="A210" t="s">
        <v>225</v>
      </c>
      <c r="B210">
        <v>1</v>
      </c>
      <c r="C210">
        <f>form._employer_create.frontend_version</f>
        <v>1</v>
      </c>
      <c r="E210" t="s">
        <v>152</v>
      </c>
    </row>
    <row r="211" spans="1:6">
      <c r="A211" t="s">
        <v>226</v>
      </c>
      <c r="C211">
        <f>form._employer_create._signature.uuid</f>
        <v>0</v>
      </c>
      <c r="E211" t="s">
        <v>152</v>
      </c>
    </row>
    <row r="212" spans="1:6">
      <c r="A212" t="s">
        <v>227</v>
      </c>
      <c r="C212">
        <f>form._employer_create._signature.aindex</f>
        <v>0</v>
      </c>
      <c r="E212" t="s">
        <v>152</v>
      </c>
    </row>
    <row r="213" spans="1:6">
      <c r="A213" t="s">
        <v>228</v>
      </c>
      <c r="C213">
        <f>form._employer_create._signature.ref</f>
        <v>0</v>
      </c>
      <c r="E213" t="s">
        <v>152</v>
      </c>
    </row>
    <row r="214" spans="1:6">
      <c r="A214" t="s">
        <v>229</v>
      </c>
      <c r="C214">
        <f>form._employer_create._signature.uploader</f>
        <v>0</v>
      </c>
      <c r="E214" t="s">
        <v>152</v>
      </c>
    </row>
    <row r="215" spans="1:6">
      <c r="A215" t="s">
        <v>230</v>
      </c>
      <c r="C215">
        <f>form._employer_create._signature.content</f>
        <v>0</v>
      </c>
      <c r="E215" t="s">
        <v>152</v>
      </c>
    </row>
    <row r="216" spans="1:6">
      <c r="A216" t="s">
        <v>231</v>
      </c>
      <c r="C216">
        <f>form._employer_create._signature.title</f>
        <v>0</v>
      </c>
      <c r="E216" t="s">
        <v>152</v>
      </c>
    </row>
    <row r="217" spans="1:6">
      <c r="A217" t="s">
        <v>232</v>
      </c>
      <c r="C217">
        <f>form._employer_create._signature.description</f>
        <v>0</v>
      </c>
      <c r="E217" t="s">
        <v>152</v>
      </c>
    </row>
    <row r="218" spans="1:6">
      <c r="A218" t="s">
        <v>233</v>
      </c>
      <c r="C218">
        <f>form._employer_create._signature.StartTime</f>
        <v>0</v>
      </c>
      <c r="E218" t="s">
        <v>152</v>
      </c>
    </row>
    <row r="219" spans="1:6">
      <c r="A219" t="s">
        <v>234</v>
      </c>
      <c r="C219">
        <f>form._employer_create._signature.hash</f>
        <v>0</v>
      </c>
      <c r="E219" t="s">
        <v>152</v>
      </c>
    </row>
    <row r="220" spans="1:6">
      <c r="A220" t="s">
        <v>235</v>
      </c>
      <c r="C220">
        <f>form._employer_create._signature.filename</f>
        <v>0</v>
      </c>
      <c r="E220" t="s">
        <v>152</v>
      </c>
    </row>
    <row r="221" spans="1:6">
      <c r="A221" t="s">
        <v>236</v>
      </c>
      <c r="C221">
        <f>form._employer_create._signature.url</f>
        <v>0</v>
      </c>
      <c r="E221" t="s">
        <v>152</v>
      </c>
    </row>
    <row r="222" spans="1:6">
      <c r="A222" t="s">
        <v>237</v>
      </c>
      <c r="C222">
        <f>form._employer_create._signature.type</f>
        <v>0</v>
      </c>
      <c r="E222" t="s">
        <v>152</v>
      </c>
    </row>
    <row r="223" spans="1:6">
      <c r="A223" t="s">
        <v>238</v>
      </c>
      <c r="C223">
        <f>form._employer_create._signature.ext</f>
        <v>0</v>
      </c>
      <c r="E223" t="s">
        <v>152</v>
      </c>
    </row>
    <row r="224" spans="1:6">
      <c r="A224" t="s">
        <v>239</v>
      </c>
      <c r="C224">
        <f>form._employer_create._signature.size</f>
        <v>0</v>
      </c>
      <c r="E224" t="s">
        <v>152</v>
      </c>
    </row>
    <row r="225" spans="1:6">
      <c r="A225" t="s">
        <v>240</v>
      </c>
      <c r="C225">
        <f>form._employer_create._signature.version</f>
        <v>0</v>
      </c>
      <c r="E225" t="s">
        <v>152</v>
      </c>
    </row>
    <row r="226" spans="1:6">
      <c r="A226" t="s">
        <v>241</v>
      </c>
      <c r="C226">
        <f>form._employer_create._signature.local_path</f>
        <v>0</v>
      </c>
      <c r="E226" t="s">
        <v>152</v>
      </c>
    </row>
    <row r="227" spans="1:6">
      <c r="A227" t="s">
        <v>242</v>
      </c>
      <c r="C227">
        <f>form._employer_create._signature.protected</f>
        <v>0</v>
      </c>
      <c r="E227" t="s">
        <v>152</v>
      </c>
    </row>
    <row r="228" spans="1:6">
      <c r="A228" t="s">
        <v>243</v>
      </c>
      <c r="B228" t="s">
        <v>1523</v>
      </c>
      <c r="C228" t="str">
        <f>form._employer_update.uuid</f>
        <v>46d229b0-33af-06a1-91ff-2267bca9ae56</v>
      </c>
      <c r="E228" t="s">
        <v>152</v>
      </c>
    </row>
    <row r="229" spans="1:6">
      <c r="A229" t="s">
        <v>244</v>
      </c>
      <c r="B229" t="s">
        <v>1534</v>
      </c>
      <c r="C229" t="str">
        <f>form._employer_update.email</f>
        <v>admin@localhost</v>
      </c>
      <c r="E229" t="s">
        <v>152</v>
      </c>
    </row>
    <row r="230" spans="1:6">
      <c r="A230" t="s">
        <v>245</v>
      </c>
      <c r="B230"/>
      <c r="C230" t="str">
        <f>form._employer_update.name</f>
        <v/>
      </c>
      <c r="E230" t="s">
        <v>152</v>
      </c>
    </row>
    <row r="231" spans="1:6">
      <c r="A231" t="s">
        <v>246</v>
      </c>
      <c r="B231"/>
      <c r="C231" t="str">
        <f>form._employer_update.company</f>
        <v/>
      </c>
      <c r="E231" t="s">
        <v>152</v>
      </c>
    </row>
    <row r="232" spans="1:6">
      <c r="A232" t="s">
        <v>247</v>
      </c>
      <c r="B232"/>
      <c r="C232" t="str">
        <f>form._employer_update.creator</f>
        <v/>
      </c>
      <c r="E232" t="s">
        <v>152</v>
      </c>
    </row>
    <row r="233" spans="1:6">
      <c r="A233" t="s">
        <v>248</v>
      </c>
      <c r="B233"/>
      <c r="C233" t="str">
        <f>form._employer_update.creator_ip</f>
        <v/>
      </c>
      <c r="E233" t="s">
        <v>152</v>
      </c>
    </row>
    <row r="234" spans="1:6">
      <c r="A234" t="s">
        <v>249</v>
      </c>
      <c r="B234" t="s">
        <v>1535</v>
      </c>
      <c r="C234" t="str">
        <f>form._employer_update.signature_upload</f>
        <v>e3f448c4-2096-6fc2-751c-b988fa6d6b7e</v>
      </c>
      <c r="E234" t="s">
        <v>152</v>
      </c>
    </row>
    <row r="235" spans="1:6">
      <c r="A235" t="s">
        <v>250</v>
      </c>
      <c r="B235" t="s">
        <v>1536</v>
      </c>
      <c r="C235" t="str">
        <f>form._employer_update.signature_url</f>
        <v>https://inspektor.insteam.fi/devcdnupload/d5e4056e-b1c7-9cd0-6c7f-a77ddeafda0e.png</v>
      </c>
      <c r="E235" t="s">
        <v>152</v>
      </c>
    </row>
    <row r="236" spans="1:6">
      <c r="A236" t="s">
        <v>251</v>
      </c>
      <c r="B236">
        <v>1</v>
      </c>
      <c r="C236">
        <f>form._employer_update.enabled</f>
        <v>1</v>
      </c>
      <c r="E236" t="s">
        <v>152</v>
      </c>
    </row>
    <row r="237" spans="1:6">
      <c r="A237" t="s">
        <v>252</v>
      </c>
      <c r="B237">
        <v>1</v>
      </c>
      <c r="C237">
        <f>form._employer_update.admin</f>
        <v>1</v>
      </c>
      <c r="E237" t="s">
        <v>152</v>
      </c>
    </row>
    <row r="238" spans="1:6">
      <c r="A238" t="s">
        <v>253</v>
      </c>
      <c r="B238">
        <v>1</v>
      </c>
      <c r="C238">
        <f>form._employer_update.company_admin</f>
        <v>1</v>
      </c>
      <c r="E238" t="s">
        <v>152</v>
      </c>
    </row>
    <row r="239" spans="1:6">
      <c r="A239" t="s">
        <v>254</v>
      </c>
      <c r="B239" t="s">
        <v>1537</v>
      </c>
      <c r="C239" t="str">
        <f>form._employer_update.StartTime</f>
        <v>2025-01-14 22:12:40</v>
      </c>
      <c r="E239" t="s">
        <v>152</v>
      </c>
    </row>
    <row r="240" spans="1:6">
      <c r="A240" t="s">
        <v>255</v>
      </c>
      <c r="B240" t="s">
        <v>1538</v>
      </c>
      <c r="C240" t="str">
        <f>form._employer_update.UpdateTime</f>
        <v>2025-03-27 12:13:31</v>
      </c>
      <c r="E240" t="s">
        <v>152</v>
      </c>
    </row>
    <row r="241" spans="1:6">
      <c r="A241" t="s">
        <v>256</v>
      </c>
      <c r="B241" t="s">
        <v>1539</v>
      </c>
      <c r="C241" t="str">
        <f>form._employer_update.LastLogin</f>
        <v>0000-00-00 00:00:00 </v>
      </c>
      <c r="E241" t="s">
        <v>152</v>
      </c>
    </row>
    <row r="242" spans="1:6">
      <c r="A242" t="s">
        <v>257</v>
      </c>
      <c r="B242"/>
      <c r="C242" t="str">
        <f>form._employer_update.datasource</f>
        <v/>
      </c>
      <c r="E242" t="s">
        <v>152</v>
      </c>
    </row>
    <row r="243" spans="1:6">
      <c r="A243" t="s">
        <v>258</v>
      </c>
      <c r="B243"/>
      <c r="C243" t="str">
        <f>form._employer_update.finuid</f>
        <v/>
      </c>
      <c r="E243" t="s">
        <v>152</v>
      </c>
    </row>
    <row r="244" spans="1:6">
      <c r="A244" t="s">
        <v>259</v>
      </c>
      <c r="B244" t="s">
        <v>1532</v>
      </c>
      <c r="C244" t="str">
        <f>form._employer_update.developer</f>
        <v>0 </v>
      </c>
      <c r="E244" t="s">
        <v>152</v>
      </c>
    </row>
    <row r="245" spans="1:6">
      <c r="A245" t="s">
        <v>260</v>
      </c>
      <c r="B245" t="s">
        <v>1532</v>
      </c>
      <c r="C245" t="str">
        <f>form._employer_update.x509_login</f>
        <v>0 </v>
      </c>
      <c r="E245" t="s">
        <v>152</v>
      </c>
    </row>
    <row r="246" spans="1:6">
      <c r="A246" t="s">
        <v>261</v>
      </c>
      <c r="B246"/>
      <c r="C246" t="str">
        <f>form._employer_update.city</f>
        <v/>
      </c>
      <c r="E246" t="s">
        <v>152</v>
      </c>
    </row>
    <row r="247" spans="1:6">
      <c r="A247" t="s">
        <v>262</v>
      </c>
      <c r="B247"/>
      <c r="C247" t="str">
        <f>form._employer_update.jobtitle</f>
        <v/>
      </c>
      <c r="E247" t="s">
        <v>152</v>
      </c>
    </row>
    <row r="248" spans="1:6">
      <c r="A248" t="s">
        <v>263</v>
      </c>
      <c r="B248"/>
      <c r="C248" t="str">
        <f>form._employer_update.phonenumber</f>
        <v/>
      </c>
      <c r="E248" t="s">
        <v>152</v>
      </c>
    </row>
    <row r="249" spans="1:6">
      <c r="A249" t="s">
        <v>264</v>
      </c>
      <c r="B249"/>
      <c r="C249" t="str">
        <f>form._employer_update.street</f>
        <v/>
      </c>
      <c r="E249" t="s">
        <v>152</v>
      </c>
    </row>
    <row r="250" spans="1:6">
      <c r="A250" t="s">
        <v>265</v>
      </c>
      <c r="B250"/>
      <c r="C250" t="str">
        <f>form._employer_update.zip_code</f>
        <v/>
      </c>
      <c r="E250" t="s">
        <v>152</v>
      </c>
    </row>
    <row r="251" spans="1:6">
      <c r="A251" t="s">
        <v>266</v>
      </c>
      <c r="B251"/>
      <c r="C251" t="str">
        <f>form._employer_update.pressure_meter_number</f>
        <v/>
      </c>
      <c r="E251" t="s">
        <v>152</v>
      </c>
    </row>
    <row r="252" spans="1:6">
      <c r="A252" t="s">
        <v>267</v>
      </c>
      <c r="B252"/>
      <c r="C252" t="str">
        <f>form._employer_update.pressure_sensor_number</f>
        <v/>
      </c>
      <c r="E252" t="s">
        <v>152</v>
      </c>
    </row>
    <row r="253" spans="1:6">
      <c r="A253" t="s">
        <v>268</v>
      </c>
      <c r="B253" t="s">
        <v>1526</v>
      </c>
      <c r="C253" t="str">
        <f>form._employer_update.lang</f>
        <v>fi</v>
      </c>
      <c r="E253" t="s">
        <v>152</v>
      </c>
    </row>
    <row r="254" spans="1:6">
      <c r="A254" t="s">
        <v>269</v>
      </c>
      <c r="B254">
        <v>1</v>
      </c>
      <c r="C254">
        <f>form._employer_update.frontend_version</f>
        <v>1</v>
      </c>
      <c r="E254" t="s">
        <v>152</v>
      </c>
    </row>
    <row r="255" spans="1:6">
      <c r="A255" t="s">
        <v>270</v>
      </c>
      <c r="C255">
        <f>form._employer_update._signature.uuid</f>
        <v>0</v>
      </c>
      <c r="E255" t="s">
        <v>152</v>
      </c>
    </row>
    <row r="256" spans="1:6">
      <c r="A256" t="s">
        <v>271</v>
      </c>
      <c r="C256">
        <f>form._employer_update._signature.aindex</f>
        <v>0</v>
      </c>
      <c r="E256" t="s">
        <v>152</v>
      </c>
    </row>
    <row r="257" spans="1:6">
      <c r="A257" t="s">
        <v>272</v>
      </c>
      <c r="C257">
        <f>form._employer_update._signature.ref</f>
        <v>0</v>
      </c>
      <c r="E257" t="s">
        <v>152</v>
      </c>
    </row>
    <row r="258" spans="1:6">
      <c r="A258" t="s">
        <v>273</v>
      </c>
      <c r="C258">
        <f>form._employer_update._signature.uploader</f>
        <v>0</v>
      </c>
      <c r="E258" t="s">
        <v>152</v>
      </c>
    </row>
    <row r="259" spans="1:6">
      <c r="A259" t="s">
        <v>274</v>
      </c>
      <c r="C259">
        <f>form._employer_update._signature.content</f>
        <v>0</v>
      </c>
      <c r="E259" t="s">
        <v>152</v>
      </c>
    </row>
    <row r="260" spans="1:6">
      <c r="A260" t="s">
        <v>275</v>
      </c>
      <c r="C260">
        <f>form._employer_update._signature.title</f>
        <v>0</v>
      </c>
      <c r="E260" t="s">
        <v>152</v>
      </c>
    </row>
    <row r="261" spans="1:6">
      <c r="A261" t="s">
        <v>276</v>
      </c>
      <c r="C261">
        <f>form._employer_update._signature.description</f>
        <v>0</v>
      </c>
      <c r="E261" t="s">
        <v>152</v>
      </c>
    </row>
    <row r="262" spans="1:6">
      <c r="A262" t="s">
        <v>277</v>
      </c>
      <c r="C262">
        <f>form._employer_update._signature.StartTime</f>
        <v>0</v>
      </c>
      <c r="E262" t="s">
        <v>152</v>
      </c>
    </row>
    <row r="263" spans="1:6">
      <c r="A263" t="s">
        <v>278</v>
      </c>
      <c r="C263">
        <f>form._employer_update._signature.hash</f>
        <v>0</v>
      </c>
      <c r="E263" t="s">
        <v>152</v>
      </c>
    </row>
    <row r="264" spans="1:6">
      <c r="A264" t="s">
        <v>279</v>
      </c>
      <c r="C264">
        <f>form._employer_update._signature.filename</f>
        <v>0</v>
      </c>
      <c r="E264" t="s">
        <v>152</v>
      </c>
    </row>
    <row r="265" spans="1:6">
      <c r="A265" t="s">
        <v>280</v>
      </c>
      <c r="C265">
        <f>form._employer_update._signature.url</f>
        <v>0</v>
      </c>
      <c r="E265" t="s">
        <v>152</v>
      </c>
    </row>
    <row r="266" spans="1:6">
      <c r="A266" t="s">
        <v>281</v>
      </c>
      <c r="C266">
        <f>form._employer_update._signature.type</f>
        <v>0</v>
      </c>
      <c r="E266" t="s">
        <v>152</v>
      </c>
    </row>
    <row r="267" spans="1:6">
      <c r="A267" t="s">
        <v>282</v>
      </c>
      <c r="C267">
        <f>form._employer_update._signature.ext</f>
        <v>0</v>
      </c>
      <c r="E267" t="s">
        <v>152</v>
      </c>
    </row>
    <row r="268" spans="1:6">
      <c r="A268" t="s">
        <v>283</v>
      </c>
      <c r="C268">
        <f>form._employer_update._signature.size</f>
        <v>0</v>
      </c>
      <c r="E268" t="s">
        <v>152</v>
      </c>
    </row>
    <row r="269" spans="1:6">
      <c r="A269" t="s">
        <v>284</v>
      </c>
      <c r="C269">
        <f>form._employer_update._signature.version</f>
        <v>0</v>
      </c>
      <c r="E269" t="s">
        <v>152</v>
      </c>
    </row>
    <row r="270" spans="1:6">
      <c r="A270" t="s">
        <v>285</v>
      </c>
      <c r="C270">
        <f>form._employer_update._signature.local_path</f>
        <v>0</v>
      </c>
      <c r="E270" t="s">
        <v>152</v>
      </c>
    </row>
    <row r="271" spans="1:6">
      <c r="A271" t="s">
        <v>286</v>
      </c>
      <c r="C271">
        <f>form._employer_update._signature.protected</f>
        <v>0</v>
      </c>
      <c r="E271" t="s">
        <v>152</v>
      </c>
    </row>
    <row r="272" spans="1:6">
      <c r="A272" t="s">
        <v>287</v>
      </c>
      <c r="B272" t="s">
        <v>1522</v>
      </c>
      <c r="C272" t="str">
        <f>device.uuid</f>
        <v>4af78f2b-fccb-4116-a2a6-f0bbd38b5633</v>
      </c>
      <c r="E272" t="s">
        <v>288</v>
      </c>
    </row>
    <row r="273" spans="1:6">
      <c r="A273" t="s">
        <v>289</v>
      </c>
      <c r="B273">
        <v>34401</v>
      </c>
      <c r="C273">
        <f>device.aindex</f>
        <v>34401</v>
      </c>
      <c r="E273" t="s">
        <v>288</v>
      </c>
    </row>
    <row r="274" spans="1:6">
      <c r="A274" t="s">
        <v>290</v>
      </c>
      <c r="B274"/>
      <c r="C274" t="str">
        <f>device.reg</f>
        <v/>
      </c>
      <c r="E274" t="s">
        <v>288</v>
      </c>
    </row>
    <row r="275" spans="1:6">
      <c r="A275" t="s">
        <v>291</v>
      </c>
      <c r="B275" t="s">
        <v>1542</v>
      </c>
      <c r="C275" t="str">
        <f>device.reg_prev</f>
        <v>A-10001</v>
      </c>
      <c r="E275" t="s">
        <v>288</v>
      </c>
    </row>
    <row r="276" spans="1:6">
      <c r="A276" t="s">
        <v>292</v>
      </c>
      <c r="B276">
        <v>1</v>
      </c>
      <c r="C276">
        <f>device.reg_unavailable</f>
        <v>1</v>
      </c>
      <c r="E276" t="s">
        <v>288</v>
      </c>
    </row>
    <row r="277" spans="1:6">
      <c r="A277" t="s">
        <v>293</v>
      </c>
      <c r="B277" t="s">
        <v>1543</v>
      </c>
      <c r="C277" t="str">
        <f>device.editor</f>
        <v>12178278-346e-4b67-901a-89edb81e4bc5</v>
      </c>
      <c r="E277" t="s">
        <v>288</v>
      </c>
    </row>
    <row r="278" spans="1:6">
      <c r="A278" t="s">
        <v>294</v>
      </c>
      <c r="B278" t="s">
        <v>1523</v>
      </c>
      <c r="C278" t="str">
        <f>device.inspector</f>
        <v>46d229b0-33af-06a1-91ff-2267bca9ae56</v>
      </c>
      <c r="E278" t="s">
        <v>288</v>
      </c>
    </row>
    <row r="279" spans="1:6">
      <c r="A279" t="s">
        <v>295</v>
      </c>
      <c r="B279"/>
      <c r="C279" t="str">
        <f>device.title</f>
        <v/>
      </c>
      <c r="E279" t="s">
        <v>288</v>
      </c>
    </row>
    <row r="280" spans="1:6">
      <c r="A280" t="s">
        <v>296</v>
      </c>
      <c r="B280"/>
      <c r="C280" t="str">
        <f>device.notes</f>
        <v/>
      </c>
      <c r="E280" t="s">
        <v>288</v>
      </c>
    </row>
    <row r="281" spans="1:6">
      <c r="A281" t="s">
        <v>297</v>
      </c>
      <c r="B281" t="s">
        <v>1544</v>
      </c>
      <c r="C281" t="str">
        <f>device.EditDate</f>
        <v>2024-09-26</v>
      </c>
      <c r="E281" t="s">
        <v>288</v>
      </c>
    </row>
    <row r="282" spans="1:6">
      <c r="A282" t="s">
        <v>298</v>
      </c>
      <c r="B282">
        <v>50</v>
      </c>
      <c r="C282">
        <f>device.version</f>
        <v>50</v>
      </c>
      <c r="E282" t="s">
        <v>288</v>
      </c>
    </row>
    <row r="283" spans="1:6">
      <c r="A283" t="s">
        <v>299</v>
      </c>
      <c r="B283" t="s">
        <v>1545</v>
      </c>
      <c r="C283" t="str">
        <f>device.certificate_latest_int</f>
        <v>0100024 </v>
      </c>
      <c r="E283" t="s">
        <v>288</v>
      </c>
    </row>
    <row r="284" spans="1:6">
      <c r="A284" t="s">
        <v>300</v>
      </c>
      <c r="B284" t="s">
        <v>1532</v>
      </c>
      <c r="C284" t="str">
        <f>device.next_usage_inspection</f>
        <v>0 </v>
      </c>
      <c r="E284" t="s">
        <v>288</v>
      </c>
    </row>
    <row r="285" spans="1:6">
      <c r="A285" t="s">
        <v>301</v>
      </c>
      <c r="B285" t="s">
        <v>1532</v>
      </c>
      <c r="C285" t="str">
        <f>device.next_inside_inspection</f>
        <v>0 </v>
      </c>
      <c r="E285" t="s">
        <v>288</v>
      </c>
    </row>
    <row r="286" spans="1:6">
      <c r="A286" t="s">
        <v>302</v>
      </c>
      <c r="B286" t="s">
        <v>1532</v>
      </c>
      <c r="C286" t="str">
        <f>device.next_scheduled_pressure</f>
        <v>0 </v>
      </c>
      <c r="E286" t="s">
        <v>288</v>
      </c>
    </row>
    <row r="287" spans="1:6">
      <c r="A287" t="s">
        <v>303</v>
      </c>
      <c r="B287" t="s">
        <v>1532</v>
      </c>
      <c r="C287" t="str">
        <f>device.next_scheduled_inspection</f>
        <v>0 </v>
      </c>
      <c r="E287" t="s">
        <v>288</v>
      </c>
    </row>
    <row r="288" spans="1:6">
      <c r="A288" t="s">
        <v>304</v>
      </c>
      <c r="B288" t="s">
        <v>1532</v>
      </c>
      <c r="C288" t="str">
        <f>device.next_other_inspection</f>
        <v>0 </v>
      </c>
      <c r="E288" t="s">
        <v>288</v>
      </c>
    </row>
    <row r="289" spans="1:6">
      <c r="A289" t="s">
        <v>305</v>
      </c>
      <c r="B289" t="s">
        <v>1532</v>
      </c>
      <c r="C289" t="str">
        <f>device.next_followup</f>
        <v>0 </v>
      </c>
      <c r="E289" t="s">
        <v>288</v>
      </c>
    </row>
    <row r="290" spans="1:6">
      <c r="A290" t="s">
        <v>306</v>
      </c>
      <c r="B290" t="s">
        <v>1532</v>
      </c>
      <c r="C290" t="str">
        <f>device.next_operational_inspection</f>
        <v>0 </v>
      </c>
      <c r="E290" t="s">
        <v>288</v>
      </c>
    </row>
    <row r="291" spans="1:6">
      <c r="A291" t="s">
        <v>307</v>
      </c>
      <c r="B291" t="s">
        <v>1532</v>
      </c>
      <c r="C291" t="str">
        <f>device.next_condition_inspection</f>
        <v>0 </v>
      </c>
      <c r="E291" t="s">
        <v>288</v>
      </c>
    </row>
    <row r="292" spans="1:6">
      <c r="A292" t="s">
        <v>308</v>
      </c>
      <c r="B292" t="s">
        <v>1532</v>
      </c>
      <c r="C292" t="str">
        <f>device.next_seal_inspection</f>
        <v>0 </v>
      </c>
      <c r="E292" t="s">
        <v>288</v>
      </c>
    </row>
    <row r="293" spans="1:6">
      <c r="A293" t="s">
        <v>309</v>
      </c>
      <c r="B293" t="s">
        <v>1546</v>
      </c>
      <c r="C293" t="str">
        <f>device.inspection_date_latest</f>
        <v>2025-03-05</v>
      </c>
      <c r="E293" t="s">
        <v>288</v>
      </c>
    </row>
    <row r="294" spans="1:6">
      <c r="A294" t="s">
        <v>310</v>
      </c>
      <c r="B294" t="s">
        <v>1547</v>
      </c>
      <c r="C294" t="str">
        <f>device.inspection_date_next</f>
        <v>2222-12-12</v>
      </c>
      <c r="E294" t="s">
        <v>288</v>
      </c>
    </row>
    <row r="295" spans="1:6">
      <c r="A295" t="s">
        <v>311</v>
      </c>
      <c r="B295">
        <v>5</v>
      </c>
      <c r="C295">
        <f>device.running_number</f>
        <v>5</v>
      </c>
      <c r="E295" t="s">
        <v>288</v>
      </c>
    </row>
    <row r="296" spans="1:6">
      <c r="A296" t="s">
        <v>312</v>
      </c>
      <c r="B296" t="s">
        <v>1548</v>
      </c>
      <c r="C296" t="str">
        <f>device.running_number_changed</f>
        <v>2023-06-19</v>
      </c>
      <c r="E296" t="s">
        <v>288</v>
      </c>
    </row>
    <row r="297" spans="1:6">
      <c r="A297" t="s">
        <v>313</v>
      </c>
      <c r="B297" t="s">
        <v>1549</v>
      </c>
      <c r="C297" t="str">
        <f>device.running_number_history</f>
        <v>2022-04-13=1
2023-01-18 = 2
2023-01-18 = 3
2023-01-18 = 4
2023-06-19 = 5
</v>
      </c>
      <c r="E297" t="s">
        <v>288</v>
      </c>
    </row>
    <row r="298" spans="1:6">
      <c r="A298" t="s">
        <v>314</v>
      </c>
      <c r="B298" t="s">
        <v>1521</v>
      </c>
      <c r="C298" t="str">
        <f>device.company_owner</f>
        <v>c5dc4139-9bb5-4977-836d-3989421722fb</v>
      </c>
      <c r="E298" t="s">
        <v>288</v>
      </c>
    </row>
    <row r="299" spans="1:6">
      <c r="A299" t="s">
        <v>315</v>
      </c>
      <c r="B299" t="s">
        <v>1521</v>
      </c>
      <c r="C299" t="str">
        <f>device.company_holder</f>
        <v>c5dc4139-9bb5-4977-836d-3989421722fb</v>
      </c>
      <c r="E299" t="s">
        <v>288</v>
      </c>
    </row>
    <row r="300" spans="1:6">
      <c r="A300" t="s">
        <v>316</v>
      </c>
      <c r="B300" t="s">
        <v>1550</v>
      </c>
      <c r="C300" t="str">
        <f>device.company_manufacturer</f>
        <v>f25fd55f-75e4-ff8c-bd54-a710ec8d7d7e</v>
      </c>
      <c r="E300" t="s">
        <v>288</v>
      </c>
    </row>
    <row r="301" spans="1:6">
      <c r="A301" t="s">
        <v>317</v>
      </c>
      <c r="B301"/>
      <c r="C301" t="str">
        <f>device.company_importer</f>
        <v/>
      </c>
      <c r="E301" t="s">
        <v>288</v>
      </c>
    </row>
    <row r="302" spans="1:6">
      <c r="A302" t="s">
        <v>318</v>
      </c>
      <c r="B302"/>
      <c r="C302" t="str">
        <f>device.person_contact</f>
        <v/>
      </c>
      <c r="E302" t="s">
        <v>288</v>
      </c>
    </row>
    <row r="303" spans="1:6">
      <c r="A303" t="s">
        <v>319</v>
      </c>
      <c r="B303" t="s">
        <v>1551</v>
      </c>
      <c r="C303" t="str">
        <f>device.person_supervisor</f>
        <v>0efa46da-4865-4945-8432-59742a091041</v>
      </c>
      <c r="E303" t="s">
        <v>288</v>
      </c>
    </row>
    <row r="304" spans="1:6">
      <c r="A304" t="s">
        <v>320</v>
      </c>
      <c r="B304" t="s">
        <v>1552</v>
      </c>
      <c r="C304" t="str">
        <f>device.person_supervisor_alt</f>
        <v>78d78b3e-b610-48b0-a3e4-4c4bd54d2191</v>
      </c>
      <c r="E304" t="s">
        <v>288</v>
      </c>
    </row>
    <row r="305" spans="1:6">
      <c r="A305" t="s">
        <v>321</v>
      </c>
      <c r="B305"/>
      <c r="C305" t="str">
        <f>device.inspector_person_name</f>
        <v/>
      </c>
      <c r="E305" t="s">
        <v>288</v>
      </c>
    </row>
    <row r="306" spans="1:6">
      <c r="A306" t="s">
        <v>322</v>
      </c>
      <c r="B306"/>
      <c r="C306" t="str">
        <f>device.container_number</f>
        <v/>
      </c>
      <c r="E306" t="s">
        <v>288</v>
      </c>
    </row>
    <row r="307" spans="1:6">
      <c r="A307" t="s">
        <v>323</v>
      </c>
      <c r="B307">
        <v>2022</v>
      </c>
      <c r="C307">
        <f>device.manufacturing_year</f>
        <v>2022</v>
      </c>
      <c r="E307" t="s">
        <v>288</v>
      </c>
    </row>
    <row r="308" spans="1:6">
      <c r="A308" t="s">
        <v>324</v>
      </c>
      <c r="B308">
        <v>12367</v>
      </c>
      <c r="C308">
        <f>device.manufacturing_number</f>
        <v>12367</v>
      </c>
      <c r="E308" t="s">
        <v>288</v>
      </c>
    </row>
    <row r="309" spans="1:6">
      <c r="A309" t="s">
        <v>325</v>
      </c>
      <c r="B309"/>
      <c r="C309" t="str">
        <f>device.manufacturing_standardby</f>
        <v/>
      </c>
      <c r="E309" t="s">
        <v>288</v>
      </c>
    </row>
    <row r="310" spans="1:6">
      <c r="A310" t="s">
        <v>326</v>
      </c>
      <c r="B310" t="s">
        <v>1553</v>
      </c>
      <c r="C310" t="str">
        <f>device.manufacturing_standard</f>
        <v>SFS-EN 145372</v>
      </c>
      <c r="E310" t="s">
        <v>288</v>
      </c>
    </row>
    <row r="311" spans="1:6">
      <c r="A311" t="s">
        <v>327</v>
      </c>
      <c r="B311" t="s">
        <v>1554</v>
      </c>
      <c r="C311" t="str">
        <f>device.location_device</f>
        <v>S341</v>
      </c>
      <c r="E311" t="s">
        <v>288</v>
      </c>
    </row>
    <row r="312" spans="1:6">
      <c r="A312" t="s">
        <v>328</v>
      </c>
      <c r="B312" t="s">
        <v>1555</v>
      </c>
      <c r="C312" t="str">
        <f>device.location_description</f>
        <v>Tuotantohalli</v>
      </c>
      <c r="E312" t="s">
        <v>288</v>
      </c>
    </row>
    <row r="313" spans="1:6">
      <c r="A313" t="s">
        <v>329</v>
      </c>
      <c r="B313" t="s">
        <v>1556</v>
      </c>
      <c r="C313" t="str">
        <f>device.location_address</f>
        <v>Erittäin pitkä Tuotetestaajankatu 3001, 21000 NOORMARKKU</v>
      </c>
      <c r="E313" t="s">
        <v>288</v>
      </c>
    </row>
    <row r="314" spans="1:6">
      <c r="A314" t="s">
        <v>330</v>
      </c>
      <c r="B314" t="s">
        <v>1557</v>
      </c>
      <c r="C314" t="str">
        <f>device.location_street</f>
        <v>Erittäin pitkä Tuotetestaajankatu 3001</v>
      </c>
      <c r="E314" t="s">
        <v>288</v>
      </c>
    </row>
    <row r="315" spans="1:6">
      <c r="A315" t="s">
        <v>331</v>
      </c>
      <c r="B315">
        <v>21000</v>
      </c>
      <c r="C315">
        <f>device.location_zip_code</f>
        <v>21000</v>
      </c>
      <c r="E315" t="s">
        <v>288</v>
      </c>
    </row>
    <row r="316" spans="1:6">
      <c r="A316" t="s">
        <v>332</v>
      </c>
      <c r="B316" t="s">
        <v>1558</v>
      </c>
      <c r="C316" t="str">
        <f>device.location_city</f>
        <v>NOORMARKKU</v>
      </c>
      <c r="E316" t="s">
        <v>288</v>
      </c>
    </row>
    <row r="317" spans="1:6">
      <c r="A317" t="s">
        <v>333</v>
      </c>
      <c r="B317" t="s">
        <v>1532</v>
      </c>
      <c r="C317" t="str">
        <f>device.category_code</f>
        <v>0 </v>
      </c>
      <c r="E317" t="s">
        <v>288</v>
      </c>
    </row>
    <row r="318" spans="1:6">
      <c r="A318" t="s">
        <v>334</v>
      </c>
      <c r="B318" t="s">
        <v>1559</v>
      </c>
      <c r="C318" t="str">
        <f>device.category_description</f>
        <v>Painesäiliö</v>
      </c>
      <c r="E318" t="s">
        <v>288</v>
      </c>
    </row>
    <row r="319" spans="1:6">
      <c r="A319" t="s">
        <v>335</v>
      </c>
      <c r="B319">
        <v>25</v>
      </c>
      <c r="C319">
        <f>device.subcategory_code</f>
        <v>25</v>
      </c>
      <c r="E319" t="s">
        <v>288</v>
      </c>
    </row>
    <row r="320" spans="1:6">
      <c r="A320" t="s">
        <v>336</v>
      </c>
      <c r="B320" t="s">
        <v>1560</v>
      </c>
      <c r="C320" t="str">
        <f>device.subcategory_description</f>
        <v>Autoklaavi</v>
      </c>
      <c r="E320" t="s">
        <v>288</v>
      </c>
    </row>
    <row r="321" spans="1:6">
      <c r="A321" t="s">
        <v>337</v>
      </c>
      <c r="B321"/>
      <c r="C321" t="str">
        <f>device.substucture_description</f>
        <v/>
      </c>
      <c r="E321" t="s">
        <v>288</v>
      </c>
    </row>
    <row r="322" spans="1:6">
      <c r="A322" t="s">
        <v>338</v>
      </c>
      <c r="B322" t="s">
        <v>1532</v>
      </c>
      <c r="C322" t="str">
        <f>device.usage_method_code</f>
        <v>0 </v>
      </c>
      <c r="E322" t="s">
        <v>288</v>
      </c>
    </row>
    <row r="323" spans="1:6">
      <c r="A323" t="s">
        <v>339</v>
      </c>
      <c r="B323"/>
      <c r="C323" t="str">
        <f>device.usage_method_description</f>
        <v/>
      </c>
      <c r="E323" t="s">
        <v>288</v>
      </c>
    </row>
    <row r="324" spans="1:6">
      <c r="A324" t="s">
        <v>340</v>
      </c>
      <c r="B324" t="s">
        <v>1532</v>
      </c>
      <c r="C324" t="str">
        <f>device.stucture_code</f>
        <v>0 </v>
      </c>
      <c r="E324" t="s">
        <v>288</v>
      </c>
    </row>
    <row r="325" spans="1:6">
      <c r="A325" t="s">
        <v>341</v>
      </c>
      <c r="B325"/>
      <c r="C325" t="str">
        <f>device.stucture_description</f>
        <v/>
      </c>
      <c r="E325" t="s">
        <v>288</v>
      </c>
    </row>
    <row r="326" spans="1:6">
      <c r="A326" t="s">
        <v>342</v>
      </c>
      <c r="B326"/>
      <c r="C326" t="str">
        <f>device.stucture_sheat_material</f>
        <v/>
      </c>
      <c r="E326" t="s">
        <v>288</v>
      </c>
    </row>
    <row r="327" spans="1:6">
      <c r="A327" t="s">
        <v>343</v>
      </c>
      <c r="B327" t="s">
        <v>1532</v>
      </c>
      <c r="C327" t="str">
        <f>device.stucture_sheat_strength</f>
        <v>0 </v>
      </c>
      <c r="E327" t="s">
        <v>288</v>
      </c>
    </row>
    <row r="328" spans="1:6">
      <c r="A328" t="s">
        <v>344</v>
      </c>
      <c r="B328"/>
      <c r="C328" t="str">
        <f>device.stucture_bottom_material</f>
        <v/>
      </c>
      <c r="E328" t="s">
        <v>288</v>
      </c>
    </row>
    <row r="329" spans="1:6">
      <c r="A329" t="s">
        <v>345</v>
      </c>
      <c r="B329" t="s">
        <v>1532</v>
      </c>
      <c r="C329" t="str">
        <f>device.stucture_bottom_strength</f>
        <v>0 </v>
      </c>
      <c r="E329" t="s">
        <v>288</v>
      </c>
    </row>
    <row r="330" spans="1:6">
      <c r="A330" t="s">
        <v>346</v>
      </c>
      <c r="B330"/>
      <c r="C330" t="str">
        <f>device.stucture_topend_material</f>
        <v/>
      </c>
      <c r="E330" t="s">
        <v>288</v>
      </c>
    </row>
    <row r="331" spans="1:6">
      <c r="A331" t="s">
        <v>347</v>
      </c>
      <c r="B331" t="s">
        <v>1532</v>
      </c>
      <c r="C331" t="str">
        <f>device.stucture_topend_strength</f>
        <v>0 </v>
      </c>
      <c r="E331" t="s">
        <v>288</v>
      </c>
    </row>
    <row r="332" spans="1:6">
      <c r="A332" t="s">
        <v>348</v>
      </c>
      <c r="B332"/>
      <c r="C332" t="str">
        <f>device.stucture_drawings</f>
        <v/>
      </c>
      <c r="E332" t="s">
        <v>288</v>
      </c>
    </row>
    <row r="333" spans="1:6">
      <c r="A333" t="s">
        <v>349</v>
      </c>
      <c r="B333">
        <v>8</v>
      </c>
      <c r="C333">
        <f>device.primary_fuel_code</f>
        <v>8</v>
      </c>
      <c r="E333" t="s">
        <v>288</v>
      </c>
    </row>
    <row r="334" spans="1:6">
      <c r="A334" t="s">
        <v>350</v>
      </c>
      <c r="B334" t="s">
        <v>1561</v>
      </c>
      <c r="C334" t="str">
        <f>device.primary_fuel</f>
        <v>Sähkö</v>
      </c>
      <c r="E334" t="s">
        <v>288</v>
      </c>
    </row>
    <row r="335" spans="1:6">
      <c r="A335" t="s">
        <v>351</v>
      </c>
      <c r="B335"/>
      <c r="C335" t="str">
        <f>device.ps_state1_min</f>
        <v/>
      </c>
      <c r="E335" t="s">
        <v>288</v>
      </c>
    </row>
    <row r="336" spans="1:6">
      <c r="A336" t="s">
        <v>352</v>
      </c>
      <c r="B336">
        <v>12</v>
      </c>
      <c r="C336">
        <f>device.ps_state1_max</f>
        <v>12</v>
      </c>
      <c r="E336" t="s">
        <v>288</v>
      </c>
    </row>
    <row r="337" spans="1:6">
      <c r="A337" t="s">
        <v>353</v>
      </c>
      <c r="B337"/>
      <c r="C337" t="str">
        <f>device.ps_state2_min</f>
        <v/>
      </c>
      <c r="E337" t="s">
        <v>288</v>
      </c>
    </row>
    <row r="338" spans="1:6">
      <c r="A338" t="s">
        <v>354</v>
      </c>
      <c r="B338"/>
      <c r="C338" t="str">
        <f>device.ps_state2_max</f>
        <v/>
      </c>
      <c r="E338" t="s">
        <v>288</v>
      </c>
    </row>
    <row r="339" spans="1:6">
      <c r="A339" t="s">
        <v>355</v>
      </c>
      <c r="B339"/>
      <c r="C339" t="str">
        <f>device.ps_state3_min</f>
        <v/>
      </c>
      <c r="E339" t="s">
        <v>288</v>
      </c>
    </row>
    <row r="340" spans="1:6">
      <c r="A340" t="s">
        <v>356</v>
      </c>
      <c r="B340"/>
      <c r="C340" t="str">
        <f>device.ps_state3_max</f>
        <v/>
      </c>
      <c r="E340" t="s">
        <v>288</v>
      </c>
    </row>
    <row r="341" spans="1:6">
      <c r="A341" t="s">
        <v>357</v>
      </c>
      <c r="B341"/>
      <c r="C341" t="str">
        <f>device.ts_state1_min</f>
        <v/>
      </c>
      <c r="E341" t="s">
        <v>288</v>
      </c>
    </row>
    <row r="342" spans="1:6">
      <c r="A342" t="s">
        <v>358</v>
      </c>
      <c r="B342">
        <v>250</v>
      </c>
      <c r="C342">
        <f>device.ts_state1_max</f>
        <v>250</v>
      </c>
      <c r="E342" t="s">
        <v>288</v>
      </c>
    </row>
    <row r="343" spans="1:6">
      <c r="A343" t="s">
        <v>359</v>
      </c>
      <c r="B343"/>
      <c r="C343" t="str">
        <f>device.ts_state2_min</f>
        <v/>
      </c>
      <c r="E343" t="s">
        <v>288</v>
      </c>
    </row>
    <row r="344" spans="1:6">
      <c r="A344" t="s">
        <v>360</v>
      </c>
      <c r="B344"/>
      <c r="C344" t="str">
        <f>device.ts_state2_max</f>
        <v/>
      </c>
      <c r="E344" t="s">
        <v>288</v>
      </c>
    </row>
    <row r="345" spans="1:6">
      <c r="A345" t="s">
        <v>361</v>
      </c>
      <c r="B345"/>
      <c r="C345" t="str">
        <f>device.ts_state3_min</f>
        <v/>
      </c>
      <c r="E345" t="s">
        <v>288</v>
      </c>
    </row>
    <row r="346" spans="1:6">
      <c r="A346" t="s">
        <v>362</v>
      </c>
      <c r="B346"/>
      <c r="C346" t="str">
        <f>device.ts_state3_max</f>
        <v/>
      </c>
      <c r="E346" t="s">
        <v>288</v>
      </c>
    </row>
    <row r="347" spans="1:6">
      <c r="A347" t="s">
        <v>363</v>
      </c>
      <c r="B347">
        <v>15</v>
      </c>
      <c r="C347">
        <f>device.v_state1</f>
        <v>15</v>
      </c>
      <c r="E347" t="s">
        <v>288</v>
      </c>
    </row>
    <row r="348" spans="1:6">
      <c r="A348" t="s">
        <v>364</v>
      </c>
      <c r="B348" t="s">
        <v>1532</v>
      </c>
      <c r="C348" t="str">
        <f>device.v_state2</f>
        <v>0 </v>
      </c>
      <c r="E348" t="s">
        <v>288</v>
      </c>
    </row>
    <row r="349" spans="1:6">
      <c r="A349" t="s">
        <v>365</v>
      </c>
      <c r="B349" t="s">
        <v>1532</v>
      </c>
      <c r="C349" t="str">
        <f>device.v_state3</f>
        <v>0 </v>
      </c>
      <c r="E349" t="s">
        <v>288</v>
      </c>
    </row>
    <row r="350" spans="1:6">
      <c r="A350" t="s">
        <v>366</v>
      </c>
      <c r="B350"/>
      <c r="C350" t="str">
        <f>device.content_primary</f>
        <v/>
      </c>
      <c r="E350" t="s">
        <v>288</v>
      </c>
    </row>
    <row r="351" spans="1:6">
      <c r="A351" t="s">
        <v>367</v>
      </c>
      <c r="B351"/>
      <c r="C351" t="str">
        <f>device.content_primary_title</f>
        <v/>
      </c>
      <c r="E351" t="s">
        <v>288</v>
      </c>
    </row>
    <row r="352" spans="1:6">
      <c r="A352" t="s">
        <v>368</v>
      </c>
      <c r="B352"/>
      <c r="C352" t="str">
        <f>device.content_primary_subtitle</f>
        <v/>
      </c>
      <c r="E352" t="s">
        <v>288</v>
      </c>
    </row>
    <row r="353" spans="1:6">
      <c r="A353" t="s">
        <v>369</v>
      </c>
      <c r="B353" t="s">
        <v>1532</v>
      </c>
      <c r="C353" t="str">
        <f>device.content_primary_density</f>
        <v>0 </v>
      </c>
      <c r="E353" t="s">
        <v>288</v>
      </c>
    </row>
    <row r="354" spans="1:6">
      <c r="A354" t="s">
        <v>370</v>
      </c>
      <c r="B354">
        <v>1002</v>
      </c>
      <c r="C354">
        <f>device.content_state1</f>
        <v>1002</v>
      </c>
      <c r="E354" t="s">
        <v>288</v>
      </c>
    </row>
    <row r="355" spans="1:6">
      <c r="A355" t="s">
        <v>371</v>
      </c>
      <c r="B355" t="s">
        <v>1562</v>
      </c>
      <c r="C355" t="str">
        <f>device.content_state1_title</f>
        <v>ILMA, PURISTETTU</v>
      </c>
      <c r="E355" t="s">
        <v>288</v>
      </c>
    </row>
    <row r="356" spans="1:6">
      <c r="A356" t="s">
        <v>372</v>
      </c>
      <c r="B356"/>
      <c r="C356" t="str">
        <f>device.content_state1_subtitle</f>
        <v/>
      </c>
      <c r="E356" t="s">
        <v>288</v>
      </c>
    </row>
    <row r="357" spans="1:6">
      <c r="A357" t="s">
        <v>373</v>
      </c>
      <c r="B357"/>
      <c r="C357" t="str">
        <f>device.content_state2</f>
        <v/>
      </c>
      <c r="E357" t="s">
        <v>288</v>
      </c>
    </row>
    <row r="358" spans="1:6">
      <c r="A358" t="s">
        <v>374</v>
      </c>
      <c r="B358"/>
      <c r="C358" t="str">
        <f>device.content_state2_title</f>
        <v/>
      </c>
      <c r="E358" t="s">
        <v>288</v>
      </c>
    </row>
    <row r="359" spans="1:6">
      <c r="A359" t="s">
        <v>375</v>
      </c>
      <c r="B359"/>
      <c r="C359" t="str">
        <f>device.content_state2_subtitle</f>
        <v/>
      </c>
      <c r="E359" t="s">
        <v>288</v>
      </c>
    </row>
    <row r="360" spans="1:6">
      <c r="A360" t="s">
        <v>376</v>
      </c>
      <c r="B360"/>
      <c r="C360" t="str">
        <f>device.content_state3</f>
        <v/>
      </c>
      <c r="E360" t="s">
        <v>288</v>
      </c>
    </row>
    <row r="361" spans="1:6">
      <c r="A361" t="s">
        <v>377</v>
      </c>
      <c r="B361"/>
      <c r="C361" t="str">
        <f>device.content_state3_title</f>
        <v/>
      </c>
      <c r="E361" t="s">
        <v>288</v>
      </c>
    </row>
    <row r="362" spans="1:6">
      <c r="A362" t="s">
        <v>378</v>
      </c>
      <c r="B362"/>
      <c r="C362" t="str">
        <f>device.content_state3_subtitle</f>
        <v/>
      </c>
      <c r="E362" t="s">
        <v>288</v>
      </c>
    </row>
    <row r="363" spans="1:6">
      <c r="A363" t="s">
        <v>379</v>
      </c>
      <c r="B363" t="s">
        <v>1532</v>
      </c>
      <c r="C363" t="str">
        <f>device.power_state1</f>
        <v>0 </v>
      </c>
      <c r="E363" t="s">
        <v>288</v>
      </c>
    </row>
    <row r="364" spans="1:6">
      <c r="A364" t="s">
        <v>380</v>
      </c>
      <c r="B364" t="s">
        <v>1532</v>
      </c>
      <c r="C364" t="str">
        <f>device.power_state2</f>
        <v>0 </v>
      </c>
      <c r="E364" t="s">
        <v>288</v>
      </c>
    </row>
    <row r="365" spans="1:6">
      <c r="A365" t="s">
        <v>381</v>
      </c>
      <c r="B365" t="s">
        <v>1532</v>
      </c>
      <c r="C365" t="str">
        <f>device.power_state3</f>
        <v>0 </v>
      </c>
      <c r="E365" t="s">
        <v>288</v>
      </c>
    </row>
    <row r="366" spans="1:6">
      <c r="A366" t="s">
        <v>382</v>
      </c>
      <c r="B366" t="s">
        <v>1563</v>
      </c>
      <c r="C366" t="str">
        <f>device.latest_other_inspection</f>
        <v>0000-00-00 </v>
      </c>
      <c r="E366" t="s">
        <v>288</v>
      </c>
    </row>
    <row r="367" spans="1:6">
      <c r="A367" t="s">
        <v>383</v>
      </c>
      <c r="B367" t="s">
        <v>1563</v>
      </c>
      <c r="C367" t="str">
        <f>device.latest_followup</f>
        <v>0000-00-00 </v>
      </c>
      <c r="E367" t="s">
        <v>288</v>
      </c>
    </row>
    <row r="368" spans="1:6">
      <c r="A368" t="s">
        <v>384</v>
      </c>
      <c r="B368" t="s">
        <v>1563</v>
      </c>
      <c r="C368" t="str">
        <f>device.latest_seal_inspection</f>
        <v>0000-00-00 </v>
      </c>
      <c r="E368" t="s">
        <v>288</v>
      </c>
    </row>
    <row r="369" spans="1:6">
      <c r="A369" t="s">
        <v>385</v>
      </c>
      <c r="B369" t="s">
        <v>1563</v>
      </c>
      <c r="C369" t="str">
        <f>device.latest_condition_inspection</f>
        <v>0000-00-00 </v>
      </c>
      <c r="E369" t="s">
        <v>288</v>
      </c>
    </row>
    <row r="370" spans="1:6">
      <c r="A370" t="s">
        <v>386</v>
      </c>
      <c r="B370" t="s">
        <v>1563</v>
      </c>
      <c r="C370" t="str">
        <f>device.latest_operational_inspection</f>
        <v>0000-00-00 </v>
      </c>
      <c r="E370" t="s">
        <v>288</v>
      </c>
    </row>
    <row r="371" spans="1:6">
      <c r="A371" t="s">
        <v>387</v>
      </c>
      <c r="B371" t="s">
        <v>1563</v>
      </c>
      <c r="C371" t="str">
        <f>device.latest_scheduled_inspection</f>
        <v>0000-00-00 </v>
      </c>
      <c r="E371" t="s">
        <v>288</v>
      </c>
    </row>
    <row r="372" spans="1:6">
      <c r="A372" t="s">
        <v>388</v>
      </c>
      <c r="B372" t="s">
        <v>1563</v>
      </c>
      <c r="C372" t="str">
        <f>device.latest_usage_inspection</f>
        <v>0000-00-00 </v>
      </c>
      <c r="E372" t="s">
        <v>288</v>
      </c>
    </row>
    <row r="373" spans="1:6">
      <c r="A373" t="s">
        <v>389</v>
      </c>
      <c r="B373" t="s">
        <v>1563</v>
      </c>
      <c r="C373" t="str">
        <f>device.latest_scheduled_pressure</f>
        <v>0000-00-00 </v>
      </c>
      <c r="E373" t="s">
        <v>288</v>
      </c>
    </row>
    <row r="374" spans="1:6">
      <c r="A374" t="s">
        <v>390</v>
      </c>
      <c r="B374" t="s">
        <v>1563</v>
      </c>
      <c r="C374" t="str">
        <f>device.latest_inside_inspection</f>
        <v>0000-00-00 </v>
      </c>
      <c r="E374" t="s">
        <v>288</v>
      </c>
    </row>
    <row r="375" spans="1:6">
      <c r="A375" t="s">
        <v>391</v>
      </c>
      <c r="B375" t="s">
        <v>1563</v>
      </c>
      <c r="C375" t="str">
        <f>device.latest_change_inspection</f>
        <v>0000-00-00 </v>
      </c>
      <c r="E375" t="s">
        <v>288</v>
      </c>
    </row>
    <row r="376" spans="1:6">
      <c r="A376" t="s">
        <v>392</v>
      </c>
      <c r="B376" t="s">
        <v>1532</v>
      </c>
      <c r="C376" t="str">
        <f>device.cycle_other_inspection</f>
        <v>0 </v>
      </c>
      <c r="E376" t="s">
        <v>288</v>
      </c>
    </row>
    <row r="377" spans="1:6">
      <c r="A377" t="s">
        <v>393</v>
      </c>
      <c r="B377" t="s">
        <v>1532</v>
      </c>
      <c r="C377" t="str">
        <f>device.cycle_followup</f>
        <v>0 </v>
      </c>
      <c r="E377" t="s">
        <v>288</v>
      </c>
    </row>
    <row r="378" spans="1:6">
      <c r="A378" t="s">
        <v>394</v>
      </c>
      <c r="B378" t="s">
        <v>1532</v>
      </c>
      <c r="C378" t="str">
        <f>device.cycle_seal_inspection</f>
        <v>0 </v>
      </c>
      <c r="E378" t="s">
        <v>288</v>
      </c>
    </row>
    <row r="379" spans="1:6">
      <c r="A379" t="s">
        <v>395</v>
      </c>
      <c r="B379" t="s">
        <v>1532</v>
      </c>
      <c r="C379" t="str">
        <f>device.cycle_condition_inspection</f>
        <v>0 </v>
      </c>
      <c r="E379" t="s">
        <v>288</v>
      </c>
    </row>
    <row r="380" spans="1:6">
      <c r="A380" t="s">
        <v>396</v>
      </c>
      <c r="B380" t="s">
        <v>1532</v>
      </c>
      <c r="C380" t="str">
        <f>device.cycle_operational_inspection</f>
        <v>0 </v>
      </c>
      <c r="E380" t="s">
        <v>288</v>
      </c>
    </row>
    <row r="381" spans="1:6">
      <c r="A381" t="s">
        <v>397</v>
      </c>
      <c r="B381" t="s">
        <v>1532</v>
      </c>
      <c r="C381" t="str">
        <f>device.cycle_scheduled_inspection</f>
        <v>0 </v>
      </c>
      <c r="E381" t="s">
        <v>288</v>
      </c>
    </row>
    <row r="382" spans="1:6">
      <c r="A382" t="s">
        <v>398</v>
      </c>
      <c r="B382">
        <v>2</v>
      </c>
      <c r="C382">
        <f>device.cycle_usage_inspection</f>
        <v>2</v>
      </c>
      <c r="E382" t="s">
        <v>288</v>
      </c>
    </row>
    <row r="383" spans="1:6">
      <c r="A383" t="s">
        <v>399</v>
      </c>
      <c r="B383">
        <v>8</v>
      </c>
      <c r="C383">
        <f>device.cycle_scheduled_pressure</f>
        <v>8</v>
      </c>
      <c r="E383" t="s">
        <v>288</v>
      </c>
    </row>
    <row r="384" spans="1:6">
      <c r="A384" t="s">
        <v>400</v>
      </c>
      <c r="B384">
        <v>4</v>
      </c>
      <c r="C384">
        <f>device.cycle_inside_inspection</f>
        <v>4</v>
      </c>
      <c r="E384" t="s">
        <v>288</v>
      </c>
    </row>
    <row r="385" spans="1:6">
      <c r="A385" t="s">
        <v>401</v>
      </c>
      <c r="B385" t="s">
        <v>1564</v>
      </c>
      <c r="C385" t="str">
        <f>device.UpdateTime</f>
        <v>2025-03-05 14:22:24</v>
      </c>
      <c r="E385" t="s">
        <v>288</v>
      </c>
    </row>
    <row r="386" spans="1:6">
      <c r="A386" t="s">
        <v>402</v>
      </c>
      <c r="B386" t="s">
        <v>1565</v>
      </c>
      <c r="C386" t="str">
        <f>device.InsertTime</f>
        <v>2022-02-25 13:21:17</v>
      </c>
      <c r="E386" t="s">
        <v>288</v>
      </c>
    </row>
    <row r="387" spans="1:6">
      <c r="A387" t="s">
        <v>403</v>
      </c>
      <c r="B387">
        <v>1</v>
      </c>
      <c r="C387">
        <f>device.orbeon_import_allowed</f>
        <v>1</v>
      </c>
      <c r="E387" t="s">
        <v>288</v>
      </c>
    </row>
    <row r="388" spans="1:6">
      <c r="A388" t="s">
        <v>404</v>
      </c>
      <c r="B388" t="s">
        <v>1532</v>
      </c>
      <c r="C388" t="str">
        <f>device.orbeon_imported</f>
        <v>0 </v>
      </c>
      <c r="E388" t="s">
        <v>288</v>
      </c>
    </row>
    <row r="389" spans="1:6">
      <c r="A389" t="s">
        <v>405</v>
      </c>
      <c r="B389" t="s">
        <v>1566</v>
      </c>
      <c r="C389" t="str">
        <f>device.title_state1</f>
        <v>Erityinen tila</v>
      </c>
      <c r="E389" t="s">
        <v>288</v>
      </c>
    </row>
    <row r="390" spans="1:6">
      <c r="A390" t="s">
        <v>406</v>
      </c>
      <c r="B390"/>
      <c r="C390" t="str">
        <f>device.title_state2</f>
        <v/>
      </c>
      <c r="E390" t="s">
        <v>288</v>
      </c>
    </row>
    <row r="391" spans="1:6">
      <c r="A391" t="s">
        <v>407</v>
      </c>
      <c r="B391"/>
      <c r="C391" t="str">
        <f>device.title_state3</f>
        <v/>
      </c>
      <c r="E391" t="s">
        <v>288</v>
      </c>
    </row>
    <row r="392" spans="1:6">
      <c r="A392" t="s">
        <v>408</v>
      </c>
      <c r="B392"/>
      <c r="C392" t="str">
        <f>device.location_state1</f>
        <v/>
      </c>
      <c r="E392" t="s">
        <v>288</v>
      </c>
    </row>
    <row r="393" spans="1:6">
      <c r="A393" t="s">
        <v>409</v>
      </c>
      <c r="B393"/>
      <c r="C393" t="str">
        <f>device.location_state2</f>
        <v/>
      </c>
      <c r="E393" t="s">
        <v>288</v>
      </c>
    </row>
    <row r="394" spans="1:6">
      <c r="A394" t="s">
        <v>410</v>
      </c>
      <c r="B394"/>
      <c r="C394" t="str">
        <f>device.location_state3</f>
        <v/>
      </c>
      <c r="E394" t="s">
        <v>288</v>
      </c>
    </row>
    <row r="395" spans="1:6">
      <c r="A395" t="s">
        <v>411</v>
      </c>
      <c r="B395" t="s">
        <v>1532</v>
      </c>
      <c r="C395" t="str">
        <f>device.dn_state1</f>
        <v>0 </v>
      </c>
      <c r="E395" t="s">
        <v>288</v>
      </c>
    </row>
    <row r="396" spans="1:6">
      <c r="A396" t="s">
        <v>412</v>
      </c>
      <c r="B396" t="s">
        <v>1532</v>
      </c>
      <c r="C396" t="str">
        <f>device.dn_state2</f>
        <v>0 </v>
      </c>
      <c r="E396" t="s">
        <v>288</v>
      </c>
    </row>
    <row r="397" spans="1:6">
      <c r="A397" t="s">
        <v>413</v>
      </c>
      <c r="B397" t="s">
        <v>1532</v>
      </c>
      <c r="C397" t="str">
        <f>device.dn_state3</f>
        <v>0 </v>
      </c>
      <c r="E397" t="s">
        <v>288</v>
      </c>
    </row>
    <row r="398" spans="1:6">
      <c r="A398" t="s">
        <v>414</v>
      </c>
      <c r="B398" t="s">
        <v>10</v>
      </c>
      <c r="C398" t="str">
        <f>device.person_supervisor_role</f>
        <v>Omistaja</v>
      </c>
      <c r="E398" t="s">
        <v>288</v>
      </c>
    </row>
    <row r="399" spans="1:6">
      <c r="A399" t="s">
        <v>415</v>
      </c>
      <c r="B399">
        <v>1</v>
      </c>
      <c r="C399">
        <f>device.person_supervisor_role_code</f>
        <v>1</v>
      </c>
      <c r="E399" t="s">
        <v>288</v>
      </c>
    </row>
    <row r="400" spans="1:6">
      <c r="A400" t="s">
        <v>416</v>
      </c>
      <c r="B400" t="s">
        <v>10</v>
      </c>
      <c r="C400" t="str">
        <f>device.person_supervisor_alt_role</f>
        <v>Omistaja</v>
      </c>
      <c r="E400" t="s">
        <v>288</v>
      </c>
    </row>
    <row r="401" spans="1:6">
      <c r="A401" t="s">
        <v>417</v>
      </c>
      <c r="B401">
        <v>1</v>
      </c>
      <c r="C401">
        <f>device.person_supervisor_alt_role_code</f>
        <v>1</v>
      </c>
      <c r="E401" t="s">
        <v>288</v>
      </c>
    </row>
    <row r="402" spans="1:6">
      <c r="A402" t="s">
        <v>418</v>
      </c>
      <c r="B402" t="s">
        <v>1567</v>
      </c>
      <c r="C402" t="str">
        <f>device.person_supervisor_alt_qualification</f>
        <v>Riittävä asiantuntemus</v>
      </c>
      <c r="E402" t="s">
        <v>288</v>
      </c>
    </row>
    <row r="403" spans="1:6">
      <c r="A403" t="s">
        <v>419</v>
      </c>
      <c r="B403" t="s">
        <v>1532</v>
      </c>
      <c r="C403" t="str">
        <f>device.person_supervisor_alt_qualification_code</f>
        <v>0 </v>
      </c>
      <c r="E403" t="s">
        <v>288</v>
      </c>
    </row>
    <row r="404" spans="1:6">
      <c r="A404" t="s">
        <v>420</v>
      </c>
      <c r="B404" t="s">
        <v>1568</v>
      </c>
      <c r="C404" t="str">
        <f>device.person_supervisor_qualification</f>
        <v>DI/ins. Kattilalaitoksen käytön valvojana</v>
      </c>
      <c r="E404" t="s">
        <v>288</v>
      </c>
    </row>
    <row r="405" spans="1:6">
      <c r="A405" t="s">
        <v>421</v>
      </c>
      <c r="B405">
        <v>6</v>
      </c>
      <c r="C405">
        <f>device.person_supervisor_qualification_code</f>
        <v>6</v>
      </c>
      <c r="E405" t="s">
        <v>288</v>
      </c>
    </row>
    <row r="406" spans="1:6">
      <c r="A406" t="s">
        <v>422</v>
      </c>
      <c r="B406" t="s">
        <v>1532</v>
      </c>
      <c r="C406" t="str">
        <f>device.primary_diameter</f>
        <v>0 </v>
      </c>
      <c r="E406" t="s">
        <v>288</v>
      </c>
    </row>
    <row r="407" spans="1:6">
      <c r="A407" t="s">
        <v>423</v>
      </c>
      <c r="B407" t="s">
        <v>1532</v>
      </c>
      <c r="C407" t="str">
        <f>device.primary_volume</f>
        <v>0 </v>
      </c>
      <c r="E407" t="s">
        <v>288</v>
      </c>
    </row>
    <row r="408" spans="1:6">
      <c r="A408" t="s">
        <v>424</v>
      </c>
      <c r="B408" t="s">
        <v>1532</v>
      </c>
      <c r="C408" t="str">
        <f>device.primary_lenght</f>
        <v>0 </v>
      </c>
      <c r="E408" t="s">
        <v>288</v>
      </c>
    </row>
    <row r="409" spans="1:6">
      <c r="A409" t="s">
        <v>425</v>
      </c>
      <c r="B409"/>
      <c r="C409" t="str">
        <f>device.primary_class</f>
        <v/>
      </c>
      <c r="E409" t="s">
        <v>288</v>
      </c>
    </row>
    <row r="410" spans="1:6">
      <c r="A410" t="s">
        <v>426</v>
      </c>
      <c r="B410" t="s">
        <v>1569</v>
      </c>
      <c r="C410" t="str">
        <f>device.class_description</f>
        <v>IV-luokan laite (PED)</v>
      </c>
      <c r="E410" t="s">
        <v>288</v>
      </c>
    </row>
    <row r="411" spans="1:6">
      <c r="A411" t="s">
        <v>427</v>
      </c>
      <c r="B411"/>
      <c r="C411" t="str">
        <f>device.safety_device_description</f>
        <v/>
      </c>
      <c r="E411" t="s">
        <v>288</v>
      </c>
    </row>
    <row r="412" spans="1:6">
      <c r="A412" t="s">
        <v>428</v>
      </c>
      <c r="B412">
        <v>5</v>
      </c>
      <c r="C412">
        <f>device.running_number_static</f>
        <v>5</v>
      </c>
      <c r="E412" t="s">
        <v>288</v>
      </c>
    </row>
    <row r="413" spans="1:6">
      <c r="A413" t="s">
        <v>429</v>
      </c>
      <c r="B413" t="s">
        <v>1532</v>
      </c>
      <c r="C413" t="str">
        <f>device.delete_allowed</f>
        <v>0 </v>
      </c>
      <c r="E413" t="s">
        <v>288</v>
      </c>
    </row>
    <row r="414" spans="1:6">
      <c r="A414" t="s">
        <v>430</v>
      </c>
      <c r="C414">
        <f>device._company_manufacturer.uuid</f>
        <v>0</v>
      </c>
      <c r="E414" t="s">
        <v>288</v>
      </c>
    </row>
    <row r="415" spans="1:6">
      <c r="A415" t="s">
        <v>431</v>
      </c>
      <c r="C415">
        <f>device._company_manufacturer.aindex</f>
        <v>0</v>
      </c>
      <c r="E415" t="s">
        <v>288</v>
      </c>
    </row>
    <row r="416" spans="1:6">
      <c r="A416" t="s">
        <v>432</v>
      </c>
      <c r="C416">
        <f>device._company_manufacturer.name</f>
        <v>0</v>
      </c>
      <c r="E416" t="s">
        <v>288</v>
      </c>
    </row>
    <row r="417" spans="1:6">
      <c r="A417" t="s">
        <v>433</v>
      </c>
      <c r="C417">
        <f>device._company_manufacturer.enabled</f>
        <v>0</v>
      </c>
      <c r="E417" t="s">
        <v>288</v>
      </c>
    </row>
    <row r="418" spans="1:6">
      <c r="A418" t="s">
        <v>434</v>
      </c>
      <c r="C418">
        <f>device._company_manufacturer.migrated</f>
        <v>0</v>
      </c>
      <c r="E418" t="s">
        <v>288</v>
      </c>
    </row>
    <row r="419" spans="1:6">
      <c r="A419" t="s">
        <v>435</v>
      </c>
      <c r="C419">
        <f>device._company_manufacturer.migration</f>
        <v>0</v>
      </c>
      <c r="E419" t="s">
        <v>288</v>
      </c>
    </row>
    <row r="420" spans="1:6">
      <c r="A420" t="s">
        <v>436</v>
      </c>
      <c r="C420">
        <f>device._company_manufacturer.migration_target</f>
        <v>0</v>
      </c>
      <c r="E420" t="s">
        <v>288</v>
      </c>
    </row>
    <row r="421" spans="1:6">
      <c r="A421" t="s">
        <v>437</v>
      </c>
      <c r="C421">
        <f>device._company_manufacturer.StartTime</f>
        <v>0</v>
      </c>
      <c r="E421" t="s">
        <v>288</v>
      </c>
    </row>
    <row r="422" spans="1:6">
      <c r="A422" t="s">
        <v>438</v>
      </c>
      <c r="C422">
        <f>device._company_manufacturer.business_id</f>
        <v>0</v>
      </c>
      <c r="E422" t="s">
        <v>288</v>
      </c>
    </row>
    <row r="423" spans="1:6">
      <c r="A423" t="s">
        <v>439</v>
      </c>
      <c r="C423">
        <f>device._company_manufacturer.business_id_check</f>
        <v>0</v>
      </c>
      <c r="E423" t="s">
        <v>288</v>
      </c>
    </row>
    <row r="424" spans="1:6">
      <c r="A424" t="s">
        <v>440</v>
      </c>
      <c r="C424">
        <f>device._company_manufacturer.UpdateTime</f>
        <v>0</v>
      </c>
      <c r="E424" t="s">
        <v>288</v>
      </c>
    </row>
    <row r="425" spans="1:6">
      <c r="A425" t="s">
        <v>441</v>
      </c>
      <c r="C425">
        <f>device._company_manufacturer.datasource</f>
        <v>0</v>
      </c>
      <c r="E425" t="s">
        <v>288</v>
      </c>
    </row>
    <row r="426" spans="1:6">
      <c r="A426" t="s">
        <v>442</v>
      </c>
      <c r="C426">
        <f>device._company_manufacturer.street_post</f>
        <v>0</v>
      </c>
      <c r="E426" t="s">
        <v>288</v>
      </c>
    </row>
    <row r="427" spans="1:6">
      <c r="A427" t="s">
        <v>443</v>
      </c>
      <c r="C427">
        <f>device._company_manufacturer.zip_code_visit</f>
        <v>0</v>
      </c>
      <c r="E427" t="s">
        <v>288</v>
      </c>
    </row>
    <row r="428" spans="1:6">
      <c r="A428" t="s">
        <v>444</v>
      </c>
      <c r="C428">
        <f>device._company_manufacturer.city_visit</f>
        <v>0</v>
      </c>
      <c r="E428" t="s">
        <v>288</v>
      </c>
    </row>
    <row r="429" spans="1:6">
      <c r="A429" t="s">
        <v>445</v>
      </c>
      <c r="C429">
        <f>device._company_manufacturer.zip_code</f>
        <v>0</v>
      </c>
      <c r="E429" t="s">
        <v>288</v>
      </c>
    </row>
    <row r="430" spans="1:6">
      <c r="A430" t="s">
        <v>446</v>
      </c>
      <c r="C430">
        <f>device._company_manufacturer.city</f>
        <v>0</v>
      </c>
      <c r="E430" t="s">
        <v>288</v>
      </c>
    </row>
    <row r="431" spans="1:6">
      <c r="A431" t="s">
        <v>447</v>
      </c>
      <c r="C431">
        <f>device._company_manufacturer.address_visit</f>
        <v>0</v>
      </c>
      <c r="E431" t="s">
        <v>288</v>
      </c>
    </row>
    <row r="432" spans="1:6">
      <c r="A432" t="s">
        <v>448</v>
      </c>
      <c r="C432">
        <f>device._company_manufacturer.street_visit</f>
        <v>0</v>
      </c>
      <c r="E432" t="s">
        <v>288</v>
      </c>
    </row>
    <row r="433" spans="1:6">
      <c r="A433" t="s">
        <v>449</v>
      </c>
      <c r="C433">
        <f>device._company_manufacturer.notes</f>
        <v>0</v>
      </c>
      <c r="E433" t="s">
        <v>288</v>
      </c>
    </row>
    <row r="434" spans="1:6">
      <c r="A434" t="s">
        <v>450</v>
      </c>
      <c r="C434">
        <f>device._company_manufacturer.state</f>
        <v>0</v>
      </c>
      <c r="E434" t="s">
        <v>288</v>
      </c>
    </row>
    <row r="435" spans="1:6">
      <c r="A435" t="s">
        <v>451</v>
      </c>
      <c r="C435">
        <f>device._company_manufacturer.email</f>
        <v>0</v>
      </c>
      <c r="E435" t="s">
        <v>288</v>
      </c>
    </row>
    <row r="436" spans="1:6">
      <c r="A436" t="s">
        <v>452</v>
      </c>
      <c r="C436">
        <f>device._company_manufacturer.customer_value</f>
        <v>0</v>
      </c>
      <c r="E436" t="s">
        <v>288</v>
      </c>
    </row>
    <row r="437" spans="1:6">
      <c r="A437" t="s">
        <v>453</v>
      </c>
      <c r="C437">
        <f>device._company_manufacturer.area_uusimaa</f>
        <v>0</v>
      </c>
      <c r="E437" t="s">
        <v>288</v>
      </c>
    </row>
    <row r="438" spans="1:6">
      <c r="A438" t="s">
        <v>454</v>
      </c>
      <c r="C438">
        <f>device._company_manufacturer.area_varsinais</f>
        <v>0</v>
      </c>
      <c r="E438" t="s">
        <v>288</v>
      </c>
    </row>
    <row r="439" spans="1:6">
      <c r="A439" t="s">
        <v>455</v>
      </c>
      <c r="C439">
        <f>device._company_manufacturer.area_kymenlaakso</f>
        <v>0</v>
      </c>
      <c r="E439" t="s">
        <v>288</v>
      </c>
    </row>
    <row r="440" spans="1:6">
      <c r="A440" t="s">
        <v>456</v>
      </c>
      <c r="C440">
        <f>device._company_manufacturer.area_hame</f>
        <v>0</v>
      </c>
      <c r="E440" t="s">
        <v>288</v>
      </c>
    </row>
    <row r="441" spans="1:6">
      <c r="A441" t="s">
        <v>457</v>
      </c>
      <c r="C441">
        <f>device._company_manufacturer.area_satakunta</f>
        <v>0</v>
      </c>
      <c r="E441" t="s">
        <v>288</v>
      </c>
    </row>
    <row r="442" spans="1:6">
      <c r="A442" t="s">
        <v>458</v>
      </c>
      <c r="C442">
        <f>device._company_manufacturer.area_pohjanmaa</f>
        <v>0</v>
      </c>
      <c r="E442" t="s">
        <v>288</v>
      </c>
    </row>
    <row r="443" spans="1:6">
      <c r="A443" t="s">
        <v>459</v>
      </c>
      <c r="C443">
        <f>device._company_manufacturer.area_pohjois</f>
        <v>0</v>
      </c>
      <c r="E443" t="s">
        <v>288</v>
      </c>
    </row>
    <row r="444" spans="1:6">
      <c r="A444" t="s">
        <v>460</v>
      </c>
      <c r="C444">
        <f>device._company_manufacturer.area_lappi</f>
        <v>0</v>
      </c>
      <c r="E444" t="s">
        <v>288</v>
      </c>
    </row>
    <row r="445" spans="1:6">
      <c r="A445" t="s">
        <v>461</v>
      </c>
      <c r="C445">
        <f>device._company_manufacturer.devgroup_paine</f>
        <v>0</v>
      </c>
      <c r="E445" t="s">
        <v>288</v>
      </c>
    </row>
    <row r="446" spans="1:6">
      <c r="A446" t="s">
        <v>462</v>
      </c>
      <c r="C446">
        <f>device._company_manufacturer.devgroup_kemikaali</f>
        <v>0</v>
      </c>
      <c r="E446" t="s">
        <v>288</v>
      </c>
    </row>
    <row r="447" spans="1:6">
      <c r="A447" t="s">
        <v>463</v>
      </c>
      <c r="C447">
        <f>device._company_manufacturer.devgroup_nestekaasu</f>
        <v>0</v>
      </c>
      <c r="E447" t="s">
        <v>288</v>
      </c>
    </row>
    <row r="448" spans="1:6">
      <c r="A448" t="s">
        <v>464</v>
      </c>
      <c r="C448">
        <f>device._company_manufacturer.devgroup_maakaasu</f>
        <v>0</v>
      </c>
      <c r="E448" t="s">
        <v>288</v>
      </c>
    </row>
    <row r="449" spans="1:6">
      <c r="A449" t="s">
        <v>465</v>
      </c>
      <c r="C449">
        <f>device._company_manufacturer.devgroup_biokaasu</f>
        <v>0</v>
      </c>
      <c r="E449" t="s">
        <v>288</v>
      </c>
    </row>
    <row r="450" spans="1:6">
      <c r="A450" t="s">
        <v>466</v>
      </c>
      <c r="C450">
        <f>device._company_manufacturer.devgroup_vakadr</f>
        <v>0</v>
      </c>
      <c r="E450" t="s">
        <v>288</v>
      </c>
    </row>
    <row r="451" spans="1:6">
      <c r="A451" t="s">
        <v>467</v>
      </c>
      <c r="C451">
        <f>device._company_manufacturer.devgroup_a2</f>
        <v>0</v>
      </c>
      <c r="E451" t="s">
        <v>288</v>
      </c>
    </row>
    <row r="452" spans="1:6">
      <c r="A452" t="s">
        <v>468</v>
      </c>
      <c r="C452">
        <f>device._company_manufacturer.devgroup_g</f>
        <v>0</v>
      </c>
      <c r="E452" t="s">
        <v>288</v>
      </c>
    </row>
    <row r="453" spans="1:6">
      <c r="A453" t="s">
        <v>469</v>
      </c>
      <c r="C453">
        <f>device._company_manufacturer.devgroup_other</f>
        <v>0</v>
      </c>
      <c r="E453" t="s">
        <v>288</v>
      </c>
    </row>
    <row r="454" spans="1:6">
      <c r="A454" t="s">
        <v>470</v>
      </c>
      <c r="C454">
        <f>device._company_manufacturer.role_manufacturer</f>
        <v>0</v>
      </c>
      <c r="E454" t="s">
        <v>288</v>
      </c>
    </row>
    <row r="455" spans="1:6">
      <c r="A455" t="s">
        <v>471</v>
      </c>
      <c r="C455">
        <f>device._company_manufacturer.role_energyplant</f>
        <v>0</v>
      </c>
      <c r="E455" t="s">
        <v>288</v>
      </c>
    </row>
    <row r="456" spans="1:6">
      <c r="A456" t="s">
        <v>472</v>
      </c>
      <c r="C456">
        <f>device._company_manufacturer.role_government</f>
        <v>0</v>
      </c>
      <c r="E456" t="s">
        <v>288</v>
      </c>
    </row>
    <row r="457" spans="1:6">
      <c r="A457" t="s">
        <v>473</v>
      </c>
      <c r="C457">
        <f>device._company_manufacturer.role_processplant</f>
        <v>0</v>
      </c>
      <c r="E457" t="s">
        <v>288</v>
      </c>
    </row>
    <row r="458" spans="1:6">
      <c r="A458" t="s">
        <v>474</v>
      </c>
      <c r="C458">
        <f>device._company_manufacturer.role_transport</f>
        <v>0</v>
      </c>
      <c r="E458" t="s">
        <v>288</v>
      </c>
    </row>
    <row r="459" spans="1:6">
      <c r="A459" t="s">
        <v>475</v>
      </c>
      <c r="C459">
        <f>device._company_manufacturer.inspection_institution</f>
        <v>0</v>
      </c>
      <c r="E459" t="s">
        <v>288</v>
      </c>
    </row>
    <row r="460" spans="1:6">
      <c r="A460" t="s">
        <v>476</v>
      </c>
      <c r="C460">
        <f>device._company_manufacturer.inspection_date_next</f>
        <v>0</v>
      </c>
      <c r="E460" t="s">
        <v>288</v>
      </c>
    </row>
    <row r="461" spans="1:6">
      <c r="A461" t="s">
        <v>477</v>
      </c>
      <c r="C461">
        <f>device._company_manufacturer.inspection_overdue_count</f>
        <v>0</v>
      </c>
      <c r="E461" t="s">
        <v>288</v>
      </c>
    </row>
    <row r="462" spans="1:6">
      <c r="A462" t="s">
        <v>478</v>
      </c>
      <c r="C462">
        <f>device._company_manufacturer.inspection_upcoming_count</f>
        <v>0</v>
      </c>
      <c r="E462" t="s">
        <v>288</v>
      </c>
    </row>
    <row r="463" spans="1:6">
      <c r="A463" t="s">
        <v>479</v>
      </c>
      <c r="C463">
        <f>device._company_manufacturer.inspection_soon_count</f>
        <v>0</v>
      </c>
      <c r="E463" t="s">
        <v>288</v>
      </c>
    </row>
    <row r="464" spans="1:6">
      <c r="A464" t="s">
        <v>480</v>
      </c>
      <c r="C464">
        <f>device._company_manufacturer.ped_licence</f>
        <v>0</v>
      </c>
      <c r="E464" t="s">
        <v>288</v>
      </c>
    </row>
    <row r="465" spans="1:6">
      <c r="A465" t="s">
        <v>481</v>
      </c>
      <c r="C465">
        <f>device._company_importer.uuid</f>
        <v>0</v>
      </c>
      <c r="E465" t="s">
        <v>288</v>
      </c>
    </row>
    <row r="466" spans="1:6">
      <c r="A466" t="s">
        <v>482</v>
      </c>
      <c r="C466">
        <f>device._company_importer.aindex</f>
        <v>0</v>
      </c>
      <c r="E466" t="s">
        <v>288</v>
      </c>
    </row>
    <row r="467" spans="1:6">
      <c r="A467" t="s">
        <v>483</v>
      </c>
      <c r="C467">
        <f>device._company_importer.name</f>
        <v>0</v>
      </c>
      <c r="E467" t="s">
        <v>288</v>
      </c>
    </row>
    <row r="468" spans="1:6">
      <c r="A468" t="s">
        <v>484</v>
      </c>
      <c r="C468">
        <f>device._company_importer.enabled</f>
        <v>0</v>
      </c>
      <c r="E468" t="s">
        <v>288</v>
      </c>
    </row>
    <row r="469" spans="1:6">
      <c r="A469" t="s">
        <v>485</v>
      </c>
      <c r="C469">
        <f>device._company_importer.migrated</f>
        <v>0</v>
      </c>
      <c r="E469" t="s">
        <v>288</v>
      </c>
    </row>
    <row r="470" spans="1:6">
      <c r="A470" t="s">
        <v>486</v>
      </c>
      <c r="C470">
        <f>device._company_importer.migration</f>
        <v>0</v>
      </c>
      <c r="E470" t="s">
        <v>288</v>
      </c>
    </row>
    <row r="471" spans="1:6">
      <c r="A471" t="s">
        <v>487</v>
      </c>
      <c r="C471">
        <f>device._company_importer.migration_target</f>
        <v>0</v>
      </c>
      <c r="E471" t="s">
        <v>288</v>
      </c>
    </row>
    <row r="472" spans="1:6">
      <c r="A472" t="s">
        <v>488</v>
      </c>
      <c r="C472">
        <f>device._company_importer.StartTime</f>
        <v>0</v>
      </c>
      <c r="E472" t="s">
        <v>288</v>
      </c>
    </row>
    <row r="473" spans="1:6">
      <c r="A473" t="s">
        <v>489</v>
      </c>
      <c r="C473">
        <f>device._company_importer.business_id</f>
        <v>0</v>
      </c>
      <c r="E473" t="s">
        <v>288</v>
      </c>
    </row>
    <row r="474" spans="1:6">
      <c r="A474" t="s">
        <v>490</v>
      </c>
      <c r="C474">
        <f>device._company_importer.business_id_check</f>
        <v>0</v>
      </c>
      <c r="E474" t="s">
        <v>288</v>
      </c>
    </row>
    <row r="475" spans="1:6">
      <c r="A475" t="s">
        <v>491</v>
      </c>
      <c r="C475">
        <f>device._company_importer.UpdateTime</f>
        <v>0</v>
      </c>
      <c r="E475" t="s">
        <v>288</v>
      </c>
    </row>
    <row r="476" spans="1:6">
      <c r="A476" t="s">
        <v>492</v>
      </c>
      <c r="C476">
        <f>device._company_importer.datasource</f>
        <v>0</v>
      </c>
      <c r="E476" t="s">
        <v>288</v>
      </c>
    </row>
    <row r="477" spans="1:6">
      <c r="A477" t="s">
        <v>493</v>
      </c>
      <c r="C477">
        <f>device._company_importer.street_post</f>
        <v>0</v>
      </c>
      <c r="E477" t="s">
        <v>288</v>
      </c>
    </row>
    <row r="478" spans="1:6">
      <c r="A478" t="s">
        <v>494</v>
      </c>
      <c r="C478">
        <f>device._company_importer.zip_code_visit</f>
        <v>0</v>
      </c>
      <c r="E478" t="s">
        <v>288</v>
      </c>
    </row>
    <row r="479" spans="1:6">
      <c r="A479" t="s">
        <v>495</v>
      </c>
      <c r="C479">
        <f>device._company_importer.city_visit</f>
        <v>0</v>
      </c>
      <c r="E479" t="s">
        <v>288</v>
      </c>
    </row>
    <row r="480" spans="1:6">
      <c r="A480" t="s">
        <v>496</v>
      </c>
      <c r="C480">
        <f>device._company_importer.zip_code</f>
        <v>0</v>
      </c>
      <c r="E480" t="s">
        <v>288</v>
      </c>
    </row>
    <row r="481" spans="1:6">
      <c r="A481" t="s">
        <v>497</v>
      </c>
      <c r="C481">
        <f>device._company_importer.city</f>
        <v>0</v>
      </c>
      <c r="E481" t="s">
        <v>288</v>
      </c>
    </row>
    <row r="482" spans="1:6">
      <c r="A482" t="s">
        <v>498</v>
      </c>
      <c r="C482">
        <f>device._company_importer.address_visit</f>
        <v>0</v>
      </c>
      <c r="E482" t="s">
        <v>288</v>
      </c>
    </row>
    <row r="483" spans="1:6">
      <c r="A483" t="s">
        <v>499</v>
      </c>
      <c r="C483">
        <f>device._company_importer.street_visit</f>
        <v>0</v>
      </c>
      <c r="E483" t="s">
        <v>288</v>
      </c>
    </row>
    <row r="484" spans="1:6">
      <c r="A484" t="s">
        <v>500</v>
      </c>
      <c r="C484">
        <f>device._company_importer.notes</f>
        <v>0</v>
      </c>
      <c r="E484" t="s">
        <v>288</v>
      </c>
    </row>
    <row r="485" spans="1:6">
      <c r="A485" t="s">
        <v>501</v>
      </c>
      <c r="C485">
        <f>device._company_importer.state</f>
        <v>0</v>
      </c>
      <c r="E485" t="s">
        <v>288</v>
      </c>
    </row>
    <row r="486" spans="1:6">
      <c r="A486" t="s">
        <v>502</v>
      </c>
      <c r="C486">
        <f>device._company_importer.email</f>
        <v>0</v>
      </c>
      <c r="E486" t="s">
        <v>288</v>
      </c>
    </row>
    <row r="487" spans="1:6">
      <c r="A487" t="s">
        <v>503</v>
      </c>
      <c r="C487">
        <f>device._company_importer.customer_value</f>
        <v>0</v>
      </c>
      <c r="E487" t="s">
        <v>288</v>
      </c>
    </row>
    <row r="488" spans="1:6">
      <c r="A488" t="s">
        <v>504</v>
      </c>
      <c r="C488">
        <f>device._company_importer.area_uusimaa</f>
        <v>0</v>
      </c>
      <c r="E488" t="s">
        <v>288</v>
      </c>
    </row>
    <row r="489" spans="1:6">
      <c r="A489" t="s">
        <v>505</v>
      </c>
      <c r="C489">
        <f>device._company_importer.area_varsinais</f>
        <v>0</v>
      </c>
      <c r="E489" t="s">
        <v>288</v>
      </c>
    </row>
    <row r="490" spans="1:6">
      <c r="A490" t="s">
        <v>506</v>
      </c>
      <c r="C490">
        <f>device._company_importer.area_kymenlaakso</f>
        <v>0</v>
      </c>
      <c r="E490" t="s">
        <v>288</v>
      </c>
    </row>
    <row r="491" spans="1:6">
      <c r="A491" t="s">
        <v>507</v>
      </c>
      <c r="C491">
        <f>device._company_importer.area_hame</f>
        <v>0</v>
      </c>
      <c r="E491" t="s">
        <v>288</v>
      </c>
    </row>
    <row r="492" spans="1:6">
      <c r="A492" t="s">
        <v>508</v>
      </c>
      <c r="C492">
        <f>device._company_importer.area_satakunta</f>
        <v>0</v>
      </c>
      <c r="E492" t="s">
        <v>288</v>
      </c>
    </row>
    <row r="493" spans="1:6">
      <c r="A493" t="s">
        <v>509</v>
      </c>
      <c r="C493">
        <f>device._company_importer.area_pohjanmaa</f>
        <v>0</v>
      </c>
      <c r="E493" t="s">
        <v>288</v>
      </c>
    </row>
    <row r="494" spans="1:6">
      <c r="A494" t="s">
        <v>510</v>
      </c>
      <c r="C494">
        <f>device._company_importer.area_pohjois</f>
        <v>0</v>
      </c>
      <c r="E494" t="s">
        <v>288</v>
      </c>
    </row>
    <row r="495" spans="1:6">
      <c r="A495" t="s">
        <v>511</v>
      </c>
      <c r="C495">
        <f>device._company_importer.area_lappi</f>
        <v>0</v>
      </c>
      <c r="E495" t="s">
        <v>288</v>
      </c>
    </row>
    <row r="496" spans="1:6">
      <c r="A496" t="s">
        <v>512</v>
      </c>
      <c r="C496">
        <f>device._company_importer.devgroup_paine</f>
        <v>0</v>
      </c>
      <c r="E496" t="s">
        <v>288</v>
      </c>
    </row>
    <row r="497" spans="1:6">
      <c r="A497" t="s">
        <v>513</v>
      </c>
      <c r="C497">
        <f>device._company_importer.devgroup_kemikaali</f>
        <v>0</v>
      </c>
      <c r="E497" t="s">
        <v>288</v>
      </c>
    </row>
    <row r="498" spans="1:6">
      <c r="A498" t="s">
        <v>514</v>
      </c>
      <c r="C498">
        <f>device._company_importer.devgroup_nestekaasu</f>
        <v>0</v>
      </c>
      <c r="E498" t="s">
        <v>288</v>
      </c>
    </row>
    <row r="499" spans="1:6">
      <c r="A499" t="s">
        <v>515</v>
      </c>
      <c r="C499">
        <f>device._company_importer.devgroup_maakaasu</f>
        <v>0</v>
      </c>
      <c r="E499" t="s">
        <v>288</v>
      </c>
    </row>
    <row r="500" spans="1:6">
      <c r="A500" t="s">
        <v>516</v>
      </c>
      <c r="C500">
        <f>device._company_importer.devgroup_biokaasu</f>
        <v>0</v>
      </c>
      <c r="E500" t="s">
        <v>288</v>
      </c>
    </row>
    <row r="501" spans="1:6">
      <c r="A501" t="s">
        <v>517</v>
      </c>
      <c r="C501">
        <f>device._company_importer.devgroup_vakadr</f>
        <v>0</v>
      </c>
      <c r="E501" t="s">
        <v>288</v>
      </c>
    </row>
    <row r="502" spans="1:6">
      <c r="A502" t="s">
        <v>518</v>
      </c>
      <c r="C502">
        <f>device._company_importer.devgroup_a2</f>
        <v>0</v>
      </c>
      <c r="E502" t="s">
        <v>288</v>
      </c>
    </row>
    <row r="503" spans="1:6">
      <c r="A503" t="s">
        <v>519</v>
      </c>
      <c r="C503">
        <f>device._company_importer.devgroup_g</f>
        <v>0</v>
      </c>
      <c r="E503" t="s">
        <v>288</v>
      </c>
    </row>
    <row r="504" spans="1:6">
      <c r="A504" t="s">
        <v>520</v>
      </c>
      <c r="C504">
        <f>device._company_importer.devgroup_other</f>
        <v>0</v>
      </c>
      <c r="E504" t="s">
        <v>288</v>
      </c>
    </row>
    <row r="505" spans="1:6">
      <c r="A505" t="s">
        <v>521</v>
      </c>
      <c r="C505">
        <f>device._company_importer.role_manufacturer</f>
        <v>0</v>
      </c>
      <c r="E505" t="s">
        <v>288</v>
      </c>
    </row>
    <row r="506" spans="1:6">
      <c r="A506" t="s">
        <v>522</v>
      </c>
      <c r="C506">
        <f>device._company_importer.role_energyplant</f>
        <v>0</v>
      </c>
      <c r="E506" t="s">
        <v>288</v>
      </c>
    </row>
    <row r="507" spans="1:6">
      <c r="A507" t="s">
        <v>523</v>
      </c>
      <c r="C507">
        <f>device._company_importer.role_government</f>
        <v>0</v>
      </c>
      <c r="E507" t="s">
        <v>288</v>
      </c>
    </row>
    <row r="508" spans="1:6">
      <c r="A508" t="s">
        <v>524</v>
      </c>
      <c r="C508">
        <f>device._company_importer.role_processplant</f>
        <v>0</v>
      </c>
      <c r="E508" t="s">
        <v>288</v>
      </c>
    </row>
    <row r="509" spans="1:6">
      <c r="A509" t="s">
        <v>525</v>
      </c>
      <c r="C509">
        <f>device._company_importer.role_transport</f>
        <v>0</v>
      </c>
      <c r="E509" t="s">
        <v>288</v>
      </c>
    </row>
    <row r="510" spans="1:6">
      <c r="A510" t="s">
        <v>526</v>
      </c>
      <c r="C510">
        <f>device._company_importer.inspection_institution</f>
        <v>0</v>
      </c>
      <c r="E510" t="s">
        <v>288</v>
      </c>
    </row>
    <row r="511" spans="1:6">
      <c r="A511" t="s">
        <v>527</v>
      </c>
      <c r="C511">
        <f>device._company_importer.inspection_date_next</f>
        <v>0</v>
      </c>
      <c r="E511" t="s">
        <v>288</v>
      </c>
    </row>
    <row r="512" spans="1:6">
      <c r="A512" t="s">
        <v>528</v>
      </c>
      <c r="C512">
        <f>device._company_importer.inspection_overdue_count</f>
        <v>0</v>
      </c>
      <c r="E512" t="s">
        <v>288</v>
      </c>
    </row>
    <row r="513" spans="1:6">
      <c r="A513" t="s">
        <v>529</v>
      </c>
      <c r="C513">
        <f>device._company_importer.inspection_upcoming_count</f>
        <v>0</v>
      </c>
      <c r="E513" t="s">
        <v>288</v>
      </c>
    </row>
    <row r="514" spans="1:6">
      <c r="A514" t="s">
        <v>530</v>
      </c>
      <c r="C514">
        <f>device._company_importer.inspection_soon_count</f>
        <v>0</v>
      </c>
      <c r="E514" t="s">
        <v>288</v>
      </c>
    </row>
    <row r="515" spans="1:6">
      <c r="A515" t="s">
        <v>531</v>
      </c>
      <c r="C515">
        <f>device._company_importer.ped_licence</f>
        <v>0</v>
      </c>
      <c r="E515" t="s">
        <v>288</v>
      </c>
    </row>
    <row r="516" spans="1:6">
      <c r="A516" t="s">
        <v>532</v>
      </c>
      <c r="B516" t="s">
        <v>1521</v>
      </c>
      <c r="C516" t="str">
        <f>device._company_owner.uuid</f>
        <v>c5dc4139-9bb5-4977-836d-3989421722fb</v>
      </c>
      <c r="E516" t="s">
        <v>288</v>
      </c>
    </row>
    <row r="517" spans="1:6">
      <c r="A517" t="s">
        <v>533</v>
      </c>
      <c r="B517">
        <v>10553</v>
      </c>
      <c r="C517">
        <f>device._company_owner.aindex</f>
        <v>10553</v>
      </c>
      <c r="E517" t="s">
        <v>288</v>
      </c>
    </row>
    <row r="518" spans="1:6">
      <c r="A518" t="s">
        <v>534</v>
      </c>
      <c r="B518" t="s">
        <v>1570</v>
      </c>
      <c r="C518" t="str">
        <f>device._company_owner.name</f>
        <v>Möttönen Oy</v>
      </c>
      <c r="E518" t="s">
        <v>288</v>
      </c>
    </row>
    <row r="519" spans="1:6">
      <c r="A519" t="s">
        <v>535</v>
      </c>
      <c r="B519">
        <v>1</v>
      </c>
      <c r="C519">
        <f>device._company_owner.enabled</f>
        <v>1</v>
      </c>
      <c r="E519" t="s">
        <v>288</v>
      </c>
    </row>
    <row r="520" spans="1:6">
      <c r="A520" t="s">
        <v>536</v>
      </c>
      <c r="B520" t="s">
        <v>1532</v>
      </c>
      <c r="C520" t="str">
        <f>device._company_owner.migrated</f>
        <v>0 </v>
      </c>
      <c r="E520" t="s">
        <v>288</v>
      </c>
    </row>
    <row r="521" spans="1:6">
      <c r="A521" t="s">
        <v>537</v>
      </c>
      <c r="B521"/>
      <c r="C521" t="str">
        <f>device._company_owner.migration</f>
        <v/>
      </c>
      <c r="E521" t="s">
        <v>288</v>
      </c>
    </row>
    <row r="522" spans="1:6">
      <c r="A522" t="s">
        <v>538</v>
      </c>
      <c r="B522"/>
      <c r="C522" t="str">
        <f>device._company_owner.migration_target</f>
        <v/>
      </c>
      <c r="E522" t="s">
        <v>288</v>
      </c>
    </row>
    <row r="523" spans="1:6">
      <c r="A523" t="s">
        <v>539</v>
      </c>
      <c r="B523" t="s">
        <v>1571</v>
      </c>
      <c r="C523" t="str">
        <f>device._company_owner.StartTime</f>
        <v>2022-02-25 08:32:53</v>
      </c>
      <c r="E523" t="s">
        <v>288</v>
      </c>
    </row>
    <row r="524" spans="1:6">
      <c r="A524" t="s">
        <v>540</v>
      </c>
      <c r="B524" t="s">
        <v>1572</v>
      </c>
      <c r="C524" t="str">
        <f>device._company_owner.business_id</f>
        <v>8851303-7</v>
      </c>
      <c r="E524" t="s">
        <v>288</v>
      </c>
    </row>
    <row r="525" spans="1:6">
      <c r="A525" t="s">
        <v>541</v>
      </c>
      <c r="B525">
        <v>7</v>
      </c>
      <c r="C525">
        <f>device._company_owner.business_id_check</f>
        <v>7</v>
      </c>
      <c r="E525" t="s">
        <v>288</v>
      </c>
    </row>
    <row r="526" spans="1:6">
      <c r="A526" t="s">
        <v>542</v>
      </c>
      <c r="B526" t="s">
        <v>1573</v>
      </c>
      <c r="C526" t="str">
        <f>device._company_owner.UpdateTime</f>
        <v>2024-12-13 06:00:01</v>
      </c>
      <c r="E526" t="s">
        <v>288</v>
      </c>
    </row>
    <row r="527" spans="1:6">
      <c r="A527" t="s">
        <v>543</v>
      </c>
      <c r="B527"/>
      <c r="C527" t="str">
        <f>device._company_owner.datasource</f>
        <v/>
      </c>
      <c r="E527" t="s">
        <v>288</v>
      </c>
    </row>
    <row r="528" spans="1:6">
      <c r="A528" t="s">
        <v>544</v>
      </c>
      <c r="B528" t="s">
        <v>1574</v>
      </c>
      <c r="C528" t="str">
        <f>device._company_owner.street_post</f>
        <v>Möttöskatu 12</v>
      </c>
      <c r="E528" t="s">
        <v>288</v>
      </c>
    </row>
    <row r="529" spans="1:6">
      <c r="A529" t="s">
        <v>545</v>
      </c>
      <c r="B529" t="s">
        <v>1575</v>
      </c>
      <c r="C529" t="str">
        <f>device._company_owner.zip_code_visit</f>
        <v>02100 </v>
      </c>
      <c r="E529" t="s">
        <v>288</v>
      </c>
    </row>
    <row r="530" spans="1:6">
      <c r="A530" t="s">
        <v>546</v>
      </c>
      <c r="B530" t="s">
        <v>1576</v>
      </c>
      <c r="C530" t="str">
        <f>device._company_owner.city_visit</f>
        <v>Säkylä</v>
      </c>
      <c r="E530" t="s">
        <v>288</v>
      </c>
    </row>
    <row r="531" spans="1:6">
      <c r="A531" t="s">
        <v>547</v>
      </c>
      <c r="B531" t="s">
        <v>1575</v>
      </c>
      <c r="C531" t="str">
        <f>device._company_owner.zip_code</f>
        <v>02100 </v>
      </c>
      <c r="E531" t="s">
        <v>288</v>
      </c>
    </row>
    <row r="532" spans="1:6">
      <c r="A532" t="s">
        <v>548</v>
      </c>
      <c r="B532" t="s">
        <v>1576</v>
      </c>
      <c r="C532" t="str">
        <f>device._company_owner.city</f>
        <v>Säkylä</v>
      </c>
      <c r="E532" t="s">
        <v>288</v>
      </c>
    </row>
    <row r="533" spans="1:6">
      <c r="A533" t="s">
        <v>549</v>
      </c>
      <c r="B533"/>
      <c r="C533" t="str">
        <f>device._company_owner.address_visit</f>
        <v/>
      </c>
      <c r="E533" t="s">
        <v>288</v>
      </c>
    </row>
    <row r="534" spans="1:6">
      <c r="A534" t="s">
        <v>550</v>
      </c>
      <c r="B534" t="s">
        <v>1577</v>
      </c>
      <c r="C534" t="str">
        <f>device._company_owner.street_visit</f>
        <v>Tuotekatu 1</v>
      </c>
      <c r="E534" t="s">
        <v>288</v>
      </c>
    </row>
    <row r="535" spans="1:6">
      <c r="A535" t="s">
        <v>551</v>
      </c>
      <c r="B535"/>
      <c r="C535" t="str">
        <f>device._company_owner.notes</f>
        <v/>
      </c>
      <c r="E535" t="s">
        <v>288</v>
      </c>
    </row>
    <row r="536" spans="1:6">
      <c r="A536" t="s">
        <v>552</v>
      </c>
      <c r="B536" t="s">
        <v>1578</v>
      </c>
      <c r="C536" t="str">
        <f>device._company_owner.state</f>
        <v>active</v>
      </c>
      <c r="E536" t="s">
        <v>288</v>
      </c>
    </row>
    <row r="537" spans="1:6">
      <c r="A537" t="s">
        <v>553</v>
      </c>
      <c r="B537" t="s">
        <v>1579</v>
      </c>
      <c r="C537" t="str">
        <f>device._company_owner.email</f>
        <v>info@vodera.fi</v>
      </c>
      <c r="E537" t="s">
        <v>288</v>
      </c>
    </row>
    <row r="538" spans="1:6">
      <c r="A538" t="s">
        <v>554</v>
      </c>
      <c r="B538" t="s">
        <v>1532</v>
      </c>
      <c r="C538" t="str">
        <f>device._company_owner.customer_value</f>
        <v>0 </v>
      </c>
      <c r="E538" t="s">
        <v>288</v>
      </c>
    </row>
    <row r="539" spans="1:6">
      <c r="A539" t="s">
        <v>555</v>
      </c>
      <c r="B539" t="s">
        <v>1532</v>
      </c>
      <c r="C539" t="str">
        <f>device._company_owner.area_uusimaa</f>
        <v>0 </v>
      </c>
      <c r="E539" t="s">
        <v>288</v>
      </c>
    </row>
    <row r="540" spans="1:6">
      <c r="A540" t="s">
        <v>556</v>
      </c>
      <c r="B540">
        <v>1</v>
      </c>
      <c r="C540">
        <f>device._company_owner.area_varsinais</f>
        <v>1</v>
      </c>
      <c r="E540" t="s">
        <v>288</v>
      </c>
    </row>
    <row r="541" spans="1:6">
      <c r="A541" t="s">
        <v>557</v>
      </c>
      <c r="B541" t="s">
        <v>1532</v>
      </c>
      <c r="C541" t="str">
        <f>device._company_owner.area_kymenlaakso</f>
        <v>0 </v>
      </c>
      <c r="E541" t="s">
        <v>288</v>
      </c>
    </row>
    <row r="542" spans="1:6">
      <c r="A542" t="s">
        <v>558</v>
      </c>
      <c r="B542" t="s">
        <v>1532</v>
      </c>
      <c r="C542" t="str">
        <f>device._company_owner.area_hame</f>
        <v>0 </v>
      </c>
      <c r="E542" t="s">
        <v>288</v>
      </c>
    </row>
    <row r="543" spans="1:6">
      <c r="A543" t="s">
        <v>559</v>
      </c>
      <c r="B543" t="s">
        <v>1532</v>
      </c>
      <c r="C543" t="str">
        <f>device._company_owner.area_satakunta</f>
        <v>0 </v>
      </c>
      <c r="E543" t="s">
        <v>288</v>
      </c>
    </row>
    <row r="544" spans="1:6">
      <c r="A544" t="s">
        <v>560</v>
      </c>
      <c r="B544" t="s">
        <v>1532</v>
      </c>
      <c r="C544" t="str">
        <f>device._company_owner.area_pohjanmaa</f>
        <v>0 </v>
      </c>
      <c r="E544" t="s">
        <v>288</v>
      </c>
    </row>
    <row r="545" spans="1:6">
      <c r="A545" t="s">
        <v>561</v>
      </c>
      <c r="B545" t="s">
        <v>1532</v>
      </c>
      <c r="C545" t="str">
        <f>device._company_owner.area_pohjois</f>
        <v>0 </v>
      </c>
      <c r="E545" t="s">
        <v>288</v>
      </c>
    </row>
    <row r="546" spans="1:6">
      <c r="A546" t="s">
        <v>562</v>
      </c>
      <c r="B546" t="s">
        <v>1532</v>
      </c>
      <c r="C546" t="str">
        <f>device._company_owner.area_lappi</f>
        <v>0 </v>
      </c>
      <c r="E546" t="s">
        <v>288</v>
      </c>
    </row>
    <row r="547" spans="1:6">
      <c r="A547" t="s">
        <v>563</v>
      </c>
      <c r="B547">
        <v>1</v>
      </c>
      <c r="C547">
        <f>device._company_owner.devgroup_paine</f>
        <v>1</v>
      </c>
      <c r="E547" t="s">
        <v>288</v>
      </c>
    </row>
    <row r="548" spans="1:6">
      <c r="A548" t="s">
        <v>564</v>
      </c>
      <c r="B548" t="s">
        <v>1532</v>
      </c>
      <c r="C548" t="str">
        <f>device._company_owner.devgroup_kemikaali</f>
        <v>0 </v>
      </c>
      <c r="E548" t="s">
        <v>288</v>
      </c>
    </row>
    <row r="549" spans="1:6">
      <c r="A549" t="s">
        <v>565</v>
      </c>
      <c r="B549" t="s">
        <v>1532</v>
      </c>
      <c r="C549" t="str">
        <f>device._company_owner.devgroup_nestekaasu</f>
        <v>0 </v>
      </c>
      <c r="E549" t="s">
        <v>288</v>
      </c>
    </row>
    <row r="550" spans="1:6">
      <c r="A550" t="s">
        <v>566</v>
      </c>
      <c r="B550" t="s">
        <v>1532</v>
      </c>
      <c r="C550" t="str">
        <f>device._company_owner.devgroup_maakaasu</f>
        <v>0 </v>
      </c>
      <c r="E550" t="s">
        <v>288</v>
      </c>
    </row>
    <row r="551" spans="1:6">
      <c r="A551" t="s">
        <v>567</v>
      </c>
      <c r="B551" t="s">
        <v>1532</v>
      </c>
      <c r="C551" t="str">
        <f>device._company_owner.devgroup_biokaasu</f>
        <v>0 </v>
      </c>
      <c r="E551" t="s">
        <v>288</v>
      </c>
    </row>
    <row r="552" spans="1:6">
      <c r="A552" t="s">
        <v>568</v>
      </c>
      <c r="B552" t="s">
        <v>1532</v>
      </c>
      <c r="C552" t="str">
        <f>device._company_owner.devgroup_vakadr</f>
        <v>0 </v>
      </c>
      <c r="E552" t="s">
        <v>288</v>
      </c>
    </row>
    <row r="553" spans="1:6">
      <c r="A553" t="s">
        <v>569</v>
      </c>
      <c r="B553" t="s">
        <v>1532</v>
      </c>
      <c r="C553" t="str">
        <f>device._company_owner.devgroup_a2</f>
        <v>0 </v>
      </c>
      <c r="E553" t="s">
        <v>288</v>
      </c>
    </row>
    <row r="554" spans="1:6">
      <c r="A554" t="s">
        <v>570</v>
      </c>
      <c r="B554" t="s">
        <v>1532</v>
      </c>
      <c r="C554" t="str">
        <f>device._company_owner.devgroup_g</f>
        <v>0 </v>
      </c>
      <c r="E554" t="s">
        <v>288</v>
      </c>
    </row>
    <row r="555" spans="1:6">
      <c r="A555" t="s">
        <v>571</v>
      </c>
      <c r="B555" t="s">
        <v>1532</v>
      </c>
      <c r="C555" t="str">
        <f>device._company_owner.devgroup_other</f>
        <v>0 </v>
      </c>
      <c r="E555" t="s">
        <v>288</v>
      </c>
    </row>
    <row r="556" spans="1:6">
      <c r="A556" t="s">
        <v>572</v>
      </c>
      <c r="B556" t="s">
        <v>1532</v>
      </c>
      <c r="C556" t="str">
        <f>device._company_owner.role_manufacturer</f>
        <v>0 </v>
      </c>
      <c r="E556" t="s">
        <v>288</v>
      </c>
    </row>
    <row r="557" spans="1:6">
      <c r="A557" t="s">
        <v>573</v>
      </c>
      <c r="B557" t="s">
        <v>1532</v>
      </c>
      <c r="C557" t="str">
        <f>device._company_owner.role_energyplant</f>
        <v>0 </v>
      </c>
      <c r="E557" t="s">
        <v>288</v>
      </c>
    </row>
    <row r="558" spans="1:6">
      <c r="A558" t="s">
        <v>574</v>
      </c>
      <c r="B558" t="s">
        <v>1532</v>
      </c>
      <c r="C558" t="str">
        <f>device._company_owner.role_government</f>
        <v>0 </v>
      </c>
      <c r="E558" t="s">
        <v>288</v>
      </c>
    </row>
    <row r="559" spans="1:6">
      <c r="A559" t="s">
        <v>575</v>
      </c>
      <c r="B559">
        <v>1</v>
      </c>
      <c r="C559">
        <f>device._company_owner.role_processplant</f>
        <v>1</v>
      </c>
      <c r="E559" t="s">
        <v>288</v>
      </c>
    </row>
    <row r="560" spans="1:6">
      <c r="A560" t="s">
        <v>576</v>
      </c>
      <c r="B560" t="s">
        <v>1532</v>
      </c>
      <c r="C560" t="str">
        <f>device._company_owner.role_transport</f>
        <v>0 </v>
      </c>
      <c r="E560" t="s">
        <v>288</v>
      </c>
    </row>
    <row r="561" spans="1:6">
      <c r="A561" t="s">
        <v>577</v>
      </c>
      <c r="B561" t="s">
        <v>1580</v>
      </c>
      <c r="C561" t="str">
        <f>device._company_owner.inspection_institution</f>
        <v>admitted</v>
      </c>
      <c r="E561" t="s">
        <v>288</v>
      </c>
    </row>
    <row r="562" spans="1:6">
      <c r="A562" t="s">
        <v>578</v>
      </c>
      <c r="B562" t="s">
        <v>1581</v>
      </c>
      <c r="C562" t="str">
        <f>device._company_owner.inspection_date_next</f>
        <v>2025-03-13</v>
      </c>
      <c r="E562" t="s">
        <v>288</v>
      </c>
    </row>
    <row r="563" spans="1:6">
      <c r="A563" t="s">
        <v>579</v>
      </c>
      <c r="B563">
        <v>1</v>
      </c>
      <c r="C563">
        <f>device._company_owner.inspection_overdue_count</f>
        <v>1</v>
      </c>
      <c r="E563" t="s">
        <v>288</v>
      </c>
    </row>
    <row r="564" spans="1:6">
      <c r="A564" t="s">
        <v>580</v>
      </c>
      <c r="B564">
        <v>1</v>
      </c>
      <c r="C564">
        <f>device._company_owner.inspection_upcoming_count</f>
        <v>1</v>
      </c>
      <c r="E564" t="s">
        <v>288</v>
      </c>
    </row>
    <row r="565" spans="1:6">
      <c r="A565" t="s">
        <v>581</v>
      </c>
      <c r="B565">
        <v>1</v>
      </c>
      <c r="C565">
        <f>device._company_owner.inspection_soon_count</f>
        <v>1</v>
      </c>
      <c r="E565" t="s">
        <v>288</v>
      </c>
    </row>
    <row r="566" spans="1:6">
      <c r="A566" t="s">
        <v>582</v>
      </c>
      <c r="B566">
        <v>1</v>
      </c>
      <c r="C566">
        <f>device._company_owner.ped_licence</f>
        <v>1</v>
      </c>
      <c r="E566" t="s">
        <v>288</v>
      </c>
    </row>
    <row r="567" spans="1:6">
      <c r="A567" t="s">
        <v>583</v>
      </c>
      <c r="B567" t="s">
        <v>1521</v>
      </c>
      <c r="C567" t="str">
        <f>device._company_holder.uuid</f>
        <v>c5dc4139-9bb5-4977-836d-3989421722fb</v>
      </c>
      <c r="E567" t="s">
        <v>288</v>
      </c>
    </row>
    <row r="568" spans="1:6">
      <c r="A568" t="s">
        <v>584</v>
      </c>
      <c r="B568">
        <v>10553</v>
      </c>
      <c r="C568">
        <f>device._company_holder.aindex</f>
        <v>10553</v>
      </c>
      <c r="E568" t="s">
        <v>288</v>
      </c>
    </row>
    <row r="569" spans="1:6">
      <c r="A569" t="s">
        <v>585</v>
      </c>
      <c r="B569" t="s">
        <v>1570</v>
      </c>
      <c r="C569" t="str">
        <f>device._company_holder.name</f>
        <v>Möttönen Oy</v>
      </c>
      <c r="E569" t="s">
        <v>288</v>
      </c>
    </row>
    <row r="570" spans="1:6">
      <c r="A570" t="s">
        <v>586</v>
      </c>
      <c r="B570">
        <v>1</v>
      </c>
      <c r="C570">
        <f>device._company_holder.enabled</f>
        <v>1</v>
      </c>
      <c r="E570" t="s">
        <v>288</v>
      </c>
    </row>
    <row r="571" spans="1:6">
      <c r="A571" t="s">
        <v>587</v>
      </c>
      <c r="B571" t="s">
        <v>1532</v>
      </c>
      <c r="C571" t="str">
        <f>device._company_holder.migrated</f>
        <v>0 </v>
      </c>
      <c r="E571" t="s">
        <v>288</v>
      </c>
    </row>
    <row r="572" spans="1:6">
      <c r="A572" t="s">
        <v>588</v>
      </c>
      <c r="B572"/>
      <c r="C572" t="str">
        <f>device._company_holder.migration</f>
        <v/>
      </c>
      <c r="E572" t="s">
        <v>288</v>
      </c>
    </row>
    <row r="573" spans="1:6">
      <c r="A573" t="s">
        <v>589</v>
      </c>
      <c r="B573"/>
      <c r="C573" t="str">
        <f>device._company_holder.migration_target</f>
        <v/>
      </c>
      <c r="E573" t="s">
        <v>288</v>
      </c>
    </row>
    <row r="574" spans="1:6">
      <c r="A574" t="s">
        <v>590</v>
      </c>
      <c r="B574" t="s">
        <v>1571</v>
      </c>
      <c r="C574" t="str">
        <f>device._company_holder.StartTime</f>
        <v>2022-02-25 08:32:53</v>
      </c>
      <c r="E574" t="s">
        <v>288</v>
      </c>
    </row>
    <row r="575" spans="1:6">
      <c r="A575" t="s">
        <v>591</v>
      </c>
      <c r="B575" t="s">
        <v>1572</v>
      </c>
      <c r="C575" t="str">
        <f>device._company_holder.business_id</f>
        <v>8851303-7</v>
      </c>
      <c r="E575" t="s">
        <v>288</v>
      </c>
    </row>
    <row r="576" spans="1:6">
      <c r="A576" t="s">
        <v>592</v>
      </c>
      <c r="B576">
        <v>7</v>
      </c>
      <c r="C576">
        <f>device._company_holder.business_id_check</f>
        <v>7</v>
      </c>
      <c r="E576" t="s">
        <v>288</v>
      </c>
    </row>
    <row r="577" spans="1:6">
      <c r="A577" t="s">
        <v>593</v>
      </c>
      <c r="B577" t="s">
        <v>1573</v>
      </c>
      <c r="C577" t="str">
        <f>device._company_holder.UpdateTime</f>
        <v>2024-12-13 06:00:01</v>
      </c>
      <c r="E577" t="s">
        <v>288</v>
      </c>
    </row>
    <row r="578" spans="1:6">
      <c r="A578" t="s">
        <v>594</v>
      </c>
      <c r="B578"/>
      <c r="C578" t="str">
        <f>device._company_holder.datasource</f>
        <v/>
      </c>
      <c r="E578" t="s">
        <v>288</v>
      </c>
    </row>
    <row r="579" spans="1:6">
      <c r="A579" t="s">
        <v>595</v>
      </c>
      <c r="B579" t="s">
        <v>1574</v>
      </c>
      <c r="C579" t="str">
        <f>device._company_holder.street_post</f>
        <v>Möttöskatu 12</v>
      </c>
      <c r="E579" t="s">
        <v>288</v>
      </c>
    </row>
    <row r="580" spans="1:6">
      <c r="A580" t="s">
        <v>596</v>
      </c>
      <c r="B580" t="s">
        <v>1575</v>
      </c>
      <c r="C580" t="str">
        <f>device._company_holder.zip_code_visit</f>
        <v>02100 </v>
      </c>
      <c r="E580" t="s">
        <v>288</v>
      </c>
    </row>
    <row r="581" spans="1:6">
      <c r="A581" t="s">
        <v>597</v>
      </c>
      <c r="B581" t="s">
        <v>1576</v>
      </c>
      <c r="C581" t="str">
        <f>device._company_holder.city_visit</f>
        <v>Säkylä</v>
      </c>
      <c r="E581" t="s">
        <v>288</v>
      </c>
    </row>
    <row r="582" spans="1:6">
      <c r="A582" t="s">
        <v>598</v>
      </c>
      <c r="B582" t="s">
        <v>1575</v>
      </c>
      <c r="C582" t="str">
        <f>device._company_holder.zip_code</f>
        <v>02100 </v>
      </c>
      <c r="E582" t="s">
        <v>288</v>
      </c>
    </row>
    <row r="583" spans="1:6">
      <c r="A583" t="s">
        <v>599</v>
      </c>
      <c r="B583" t="s">
        <v>1576</v>
      </c>
      <c r="C583" t="str">
        <f>device._company_holder.city</f>
        <v>Säkylä</v>
      </c>
      <c r="E583" t="s">
        <v>288</v>
      </c>
    </row>
    <row r="584" spans="1:6">
      <c r="A584" t="s">
        <v>600</v>
      </c>
      <c r="B584"/>
      <c r="C584" t="str">
        <f>device._company_holder.address_visit</f>
        <v/>
      </c>
      <c r="E584" t="s">
        <v>288</v>
      </c>
    </row>
    <row r="585" spans="1:6">
      <c r="A585" t="s">
        <v>601</v>
      </c>
      <c r="B585" t="s">
        <v>1577</v>
      </c>
      <c r="C585" t="str">
        <f>device._company_holder.street_visit</f>
        <v>Tuotekatu 1</v>
      </c>
      <c r="E585" t="s">
        <v>288</v>
      </c>
    </row>
    <row r="586" spans="1:6">
      <c r="A586" t="s">
        <v>602</v>
      </c>
      <c r="B586"/>
      <c r="C586" t="str">
        <f>device._company_holder.notes</f>
        <v/>
      </c>
      <c r="E586" t="s">
        <v>288</v>
      </c>
    </row>
    <row r="587" spans="1:6">
      <c r="A587" t="s">
        <v>603</v>
      </c>
      <c r="B587" t="s">
        <v>1578</v>
      </c>
      <c r="C587" t="str">
        <f>device._company_holder.state</f>
        <v>active</v>
      </c>
      <c r="E587" t="s">
        <v>288</v>
      </c>
    </row>
    <row r="588" spans="1:6">
      <c r="A588" t="s">
        <v>604</v>
      </c>
      <c r="B588" t="s">
        <v>1579</v>
      </c>
      <c r="C588" t="str">
        <f>device._company_holder.email</f>
        <v>info@vodera.fi</v>
      </c>
      <c r="E588" t="s">
        <v>288</v>
      </c>
    </row>
    <row r="589" spans="1:6">
      <c r="A589" t="s">
        <v>605</v>
      </c>
      <c r="B589" t="s">
        <v>1532</v>
      </c>
      <c r="C589" t="str">
        <f>device._company_holder.customer_value</f>
        <v>0 </v>
      </c>
      <c r="E589" t="s">
        <v>288</v>
      </c>
    </row>
    <row r="590" spans="1:6">
      <c r="A590" t="s">
        <v>606</v>
      </c>
      <c r="B590" t="s">
        <v>1532</v>
      </c>
      <c r="C590" t="str">
        <f>device._company_holder.area_uusimaa</f>
        <v>0 </v>
      </c>
      <c r="E590" t="s">
        <v>288</v>
      </c>
    </row>
    <row r="591" spans="1:6">
      <c r="A591" t="s">
        <v>607</v>
      </c>
      <c r="B591">
        <v>1</v>
      </c>
      <c r="C591">
        <f>device._company_holder.area_varsinais</f>
        <v>1</v>
      </c>
      <c r="E591" t="s">
        <v>288</v>
      </c>
    </row>
    <row r="592" spans="1:6">
      <c r="A592" t="s">
        <v>608</v>
      </c>
      <c r="B592" t="s">
        <v>1532</v>
      </c>
      <c r="C592" t="str">
        <f>device._company_holder.area_kymenlaakso</f>
        <v>0 </v>
      </c>
      <c r="E592" t="s">
        <v>288</v>
      </c>
    </row>
    <row r="593" spans="1:6">
      <c r="A593" t="s">
        <v>609</v>
      </c>
      <c r="B593" t="s">
        <v>1532</v>
      </c>
      <c r="C593" t="str">
        <f>device._company_holder.area_hame</f>
        <v>0 </v>
      </c>
      <c r="E593" t="s">
        <v>288</v>
      </c>
    </row>
    <row r="594" spans="1:6">
      <c r="A594" t="s">
        <v>610</v>
      </c>
      <c r="B594" t="s">
        <v>1532</v>
      </c>
      <c r="C594" t="str">
        <f>device._company_holder.area_satakunta</f>
        <v>0 </v>
      </c>
      <c r="E594" t="s">
        <v>288</v>
      </c>
    </row>
    <row r="595" spans="1:6">
      <c r="A595" t="s">
        <v>611</v>
      </c>
      <c r="B595" t="s">
        <v>1532</v>
      </c>
      <c r="C595" t="str">
        <f>device._company_holder.area_pohjanmaa</f>
        <v>0 </v>
      </c>
      <c r="E595" t="s">
        <v>288</v>
      </c>
    </row>
    <row r="596" spans="1:6">
      <c r="A596" t="s">
        <v>612</v>
      </c>
      <c r="B596" t="s">
        <v>1532</v>
      </c>
      <c r="C596" t="str">
        <f>device._company_holder.area_pohjois</f>
        <v>0 </v>
      </c>
      <c r="E596" t="s">
        <v>288</v>
      </c>
    </row>
    <row r="597" spans="1:6">
      <c r="A597" t="s">
        <v>613</v>
      </c>
      <c r="B597" t="s">
        <v>1532</v>
      </c>
      <c r="C597" t="str">
        <f>device._company_holder.area_lappi</f>
        <v>0 </v>
      </c>
      <c r="E597" t="s">
        <v>288</v>
      </c>
    </row>
    <row r="598" spans="1:6">
      <c r="A598" t="s">
        <v>614</v>
      </c>
      <c r="B598">
        <v>1</v>
      </c>
      <c r="C598">
        <f>device._company_holder.devgroup_paine</f>
        <v>1</v>
      </c>
      <c r="E598" t="s">
        <v>288</v>
      </c>
    </row>
    <row r="599" spans="1:6">
      <c r="A599" t="s">
        <v>615</v>
      </c>
      <c r="B599" t="s">
        <v>1532</v>
      </c>
      <c r="C599" t="str">
        <f>device._company_holder.devgroup_kemikaali</f>
        <v>0 </v>
      </c>
      <c r="E599" t="s">
        <v>288</v>
      </c>
    </row>
    <row r="600" spans="1:6">
      <c r="A600" t="s">
        <v>616</v>
      </c>
      <c r="B600" t="s">
        <v>1532</v>
      </c>
      <c r="C600" t="str">
        <f>device._company_holder.devgroup_nestekaasu</f>
        <v>0 </v>
      </c>
      <c r="E600" t="s">
        <v>288</v>
      </c>
    </row>
    <row r="601" spans="1:6">
      <c r="A601" t="s">
        <v>617</v>
      </c>
      <c r="B601" t="s">
        <v>1532</v>
      </c>
      <c r="C601" t="str">
        <f>device._company_holder.devgroup_maakaasu</f>
        <v>0 </v>
      </c>
      <c r="E601" t="s">
        <v>288</v>
      </c>
    </row>
    <row r="602" spans="1:6">
      <c r="A602" t="s">
        <v>618</v>
      </c>
      <c r="B602" t="s">
        <v>1532</v>
      </c>
      <c r="C602" t="str">
        <f>device._company_holder.devgroup_biokaasu</f>
        <v>0 </v>
      </c>
      <c r="E602" t="s">
        <v>288</v>
      </c>
    </row>
    <row r="603" spans="1:6">
      <c r="A603" t="s">
        <v>619</v>
      </c>
      <c r="B603" t="s">
        <v>1532</v>
      </c>
      <c r="C603" t="str">
        <f>device._company_holder.devgroup_vakadr</f>
        <v>0 </v>
      </c>
      <c r="E603" t="s">
        <v>288</v>
      </c>
    </row>
    <row r="604" spans="1:6">
      <c r="A604" t="s">
        <v>620</v>
      </c>
      <c r="B604" t="s">
        <v>1532</v>
      </c>
      <c r="C604" t="str">
        <f>device._company_holder.devgroup_a2</f>
        <v>0 </v>
      </c>
      <c r="E604" t="s">
        <v>288</v>
      </c>
    </row>
    <row r="605" spans="1:6">
      <c r="A605" t="s">
        <v>621</v>
      </c>
      <c r="B605" t="s">
        <v>1532</v>
      </c>
      <c r="C605" t="str">
        <f>device._company_holder.devgroup_g</f>
        <v>0 </v>
      </c>
      <c r="E605" t="s">
        <v>288</v>
      </c>
    </row>
    <row r="606" spans="1:6">
      <c r="A606" t="s">
        <v>622</v>
      </c>
      <c r="B606" t="s">
        <v>1532</v>
      </c>
      <c r="C606" t="str">
        <f>device._company_holder.devgroup_other</f>
        <v>0 </v>
      </c>
      <c r="E606" t="s">
        <v>288</v>
      </c>
    </row>
    <row r="607" spans="1:6">
      <c r="A607" t="s">
        <v>623</v>
      </c>
      <c r="B607" t="s">
        <v>1532</v>
      </c>
      <c r="C607" t="str">
        <f>device._company_holder.role_manufacturer</f>
        <v>0 </v>
      </c>
      <c r="E607" t="s">
        <v>288</v>
      </c>
    </row>
    <row r="608" spans="1:6">
      <c r="A608" t="s">
        <v>624</v>
      </c>
      <c r="B608" t="s">
        <v>1532</v>
      </c>
      <c r="C608" t="str">
        <f>device._company_holder.role_energyplant</f>
        <v>0 </v>
      </c>
      <c r="E608" t="s">
        <v>288</v>
      </c>
    </row>
    <row r="609" spans="1:6">
      <c r="A609" t="s">
        <v>625</v>
      </c>
      <c r="B609" t="s">
        <v>1532</v>
      </c>
      <c r="C609" t="str">
        <f>device._company_holder.role_government</f>
        <v>0 </v>
      </c>
      <c r="E609" t="s">
        <v>288</v>
      </c>
    </row>
    <row r="610" spans="1:6">
      <c r="A610" t="s">
        <v>626</v>
      </c>
      <c r="B610">
        <v>1</v>
      </c>
      <c r="C610">
        <f>device._company_holder.role_processplant</f>
        <v>1</v>
      </c>
      <c r="E610" t="s">
        <v>288</v>
      </c>
    </row>
    <row r="611" spans="1:6">
      <c r="A611" t="s">
        <v>627</v>
      </c>
      <c r="B611" t="s">
        <v>1532</v>
      </c>
      <c r="C611" t="str">
        <f>device._company_holder.role_transport</f>
        <v>0 </v>
      </c>
      <c r="E611" t="s">
        <v>288</v>
      </c>
    </row>
    <row r="612" spans="1:6">
      <c r="A612" t="s">
        <v>628</v>
      </c>
      <c r="B612" t="s">
        <v>1580</v>
      </c>
      <c r="C612" t="str">
        <f>device._company_holder.inspection_institution</f>
        <v>admitted</v>
      </c>
      <c r="E612" t="s">
        <v>288</v>
      </c>
    </row>
    <row r="613" spans="1:6">
      <c r="A613" t="s">
        <v>629</v>
      </c>
      <c r="B613" t="s">
        <v>1581</v>
      </c>
      <c r="C613" t="str">
        <f>device._company_holder.inspection_date_next</f>
        <v>2025-03-13</v>
      </c>
      <c r="E613" t="s">
        <v>288</v>
      </c>
    </row>
    <row r="614" spans="1:6">
      <c r="A614" t="s">
        <v>630</v>
      </c>
      <c r="B614">
        <v>1</v>
      </c>
      <c r="C614">
        <f>device._company_holder.inspection_overdue_count</f>
        <v>1</v>
      </c>
      <c r="E614" t="s">
        <v>288</v>
      </c>
    </row>
    <row r="615" spans="1:6">
      <c r="A615" t="s">
        <v>631</v>
      </c>
      <c r="B615">
        <v>1</v>
      </c>
      <c r="C615">
        <f>device._company_holder.inspection_upcoming_count</f>
        <v>1</v>
      </c>
      <c r="E615" t="s">
        <v>288</v>
      </c>
    </row>
    <row r="616" spans="1:6">
      <c r="A616" t="s">
        <v>632</v>
      </c>
      <c r="B616">
        <v>1</v>
      </c>
      <c r="C616">
        <f>device._company_holder.inspection_soon_count</f>
        <v>1</v>
      </c>
      <c r="E616" t="s">
        <v>288</v>
      </c>
    </row>
    <row r="617" spans="1:6">
      <c r="A617" t="s">
        <v>633</v>
      </c>
      <c r="B617">
        <v>1</v>
      </c>
      <c r="C617">
        <f>device._company_holder.ped_licence</f>
        <v>1</v>
      </c>
      <c r="E617" t="s">
        <v>288</v>
      </c>
    </row>
    <row r="618" spans="1:6">
      <c r="A618" t="s">
        <v>634</v>
      </c>
      <c r="C618">
        <f>device._person_contact.uuid</f>
        <v>0</v>
      </c>
      <c r="E618" t="s">
        <v>288</v>
      </c>
    </row>
    <row r="619" spans="1:6">
      <c r="A619" t="s">
        <v>635</v>
      </c>
      <c r="C619">
        <f>device._person_contact.aindex</f>
        <v>0</v>
      </c>
      <c r="E619" t="s">
        <v>288</v>
      </c>
    </row>
    <row r="620" spans="1:6">
      <c r="A620" t="s">
        <v>636</v>
      </c>
      <c r="C620">
        <f>device._person_contact.company</f>
        <v>0</v>
      </c>
      <c r="E620" t="s">
        <v>288</v>
      </c>
    </row>
    <row r="621" spans="1:6">
      <c r="A621" t="s">
        <v>637</v>
      </c>
      <c r="C621">
        <f>device._person_contact.migration</f>
        <v>0</v>
      </c>
      <c r="E621" t="s">
        <v>288</v>
      </c>
    </row>
    <row r="622" spans="1:6">
      <c r="A622" t="s">
        <v>638</v>
      </c>
      <c r="C622">
        <f>device._person_contact.migration_target</f>
        <v>0</v>
      </c>
      <c r="E622" t="s">
        <v>288</v>
      </c>
    </row>
    <row r="623" spans="1:6">
      <c r="A623" t="s">
        <v>639</v>
      </c>
      <c r="C623">
        <f>device._person_contact.company_role</f>
        <v>0</v>
      </c>
      <c r="E623" t="s">
        <v>288</v>
      </c>
    </row>
    <row r="624" spans="1:6">
      <c r="A624" t="s">
        <v>640</v>
      </c>
      <c r="C624">
        <f>device._person_contact.name</f>
        <v>0</v>
      </c>
      <c r="E624" t="s">
        <v>288</v>
      </c>
    </row>
    <row r="625" spans="1:6">
      <c r="A625" t="s">
        <v>641</v>
      </c>
      <c r="C625">
        <f>device._person_contact.firstname</f>
        <v>0</v>
      </c>
      <c r="E625" t="s">
        <v>288</v>
      </c>
    </row>
    <row r="626" spans="1:6">
      <c r="A626" t="s">
        <v>642</v>
      </c>
      <c r="C626">
        <f>device._person_contact.surname</f>
        <v>0</v>
      </c>
      <c r="E626" t="s">
        <v>288</v>
      </c>
    </row>
    <row r="627" spans="1:6">
      <c r="A627" t="s">
        <v>643</v>
      </c>
      <c r="C627">
        <f>device._person_contact.shorthand</f>
        <v>0</v>
      </c>
      <c r="E627" t="s">
        <v>288</v>
      </c>
    </row>
    <row r="628" spans="1:6">
      <c r="A628" t="s">
        <v>644</v>
      </c>
      <c r="C628">
        <f>device._person_contact.email</f>
        <v>0</v>
      </c>
      <c r="E628" t="s">
        <v>288</v>
      </c>
    </row>
    <row r="629" spans="1:6">
      <c r="A629" t="s">
        <v>645</v>
      </c>
      <c r="C629">
        <f>device._person_contact.phonenumber_cc</f>
        <v>0</v>
      </c>
      <c r="E629" t="s">
        <v>288</v>
      </c>
    </row>
    <row r="630" spans="1:6">
      <c r="A630" t="s">
        <v>646</v>
      </c>
      <c r="C630">
        <f>device._person_contact.phonenumber</f>
        <v>0</v>
      </c>
      <c r="E630" t="s">
        <v>288</v>
      </c>
    </row>
    <row r="631" spans="1:6">
      <c r="A631" t="s">
        <v>647</v>
      </c>
      <c r="C631">
        <f>device._person_contact.jobtitle</f>
        <v>0</v>
      </c>
      <c r="E631" t="s">
        <v>288</v>
      </c>
    </row>
    <row r="632" spans="1:6">
      <c r="A632" t="s">
        <v>648</v>
      </c>
      <c r="C632">
        <f>device._person_contact.qualification</f>
        <v>0</v>
      </c>
      <c r="E632" t="s">
        <v>288</v>
      </c>
    </row>
    <row r="633" spans="1:6">
      <c r="A633" t="s">
        <v>649</v>
      </c>
      <c r="C633">
        <f>device._person_contact.qualification_code</f>
        <v>0</v>
      </c>
      <c r="E633" t="s">
        <v>288</v>
      </c>
    </row>
    <row r="634" spans="1:6">
      <c r="A634" t="s">
        <v>650</v>
      </c>
      <c r="C634">
        <f>device._person_contact.qualification_lpg</f>
        <v>0</v>
      </c>
      <c r="E634" t="s">
        <v>288</v>
      </c>
    </row>
    <row r="635" spans="1:6">
      <c r="A635" t="s">
        <v>651</v>
      </c>
      <c r="C635">
        <f>device._person_contact.qualification_ngl</f>
        <v>0</v>
      </c>
      <c r="E635" t="s">
        <v>288</v>
      </c>
    </row>
    <row r="636" spans="1:6">
      <c r="A636" t="s">
        <v>652</v>
      </c>
      <c r="C636">
        <f>device._person_contact.notes</f>
        <v>0</v>
      </c>
      <c r="E636" t="s">
        <v>288</v>
      </c>
    </row>
    <row r="637" spans="1:6">
      <c r="A637" t="s">
        <v>653</v>
      </c>
      <c r="C637">
        <f>device._person_contact.role</f>
        <v>0</v>
      </c>
      <c r="E637" t="s">
        <v>288</v>
      </c>
    </row>
    <row r="638" spans="1:6">
      <c r="A638" t="s">
        <v>654</v>
      </c>
      <c r="C638">
        <f>device._person_contact.role_code</f>
        <v>0</v>
      </c>
      <c r="E638" t="s">
        <v>288</v>
      </c>
    </row>
    <row r="639" spans="1:6">
      <c r="A639" t="s">
        <v>655</v>
      </c>
      <c r="C639">
        <f>device._person_contact.delivery_address</f>
        <v>0</v>
      </c>
      <c r="E639" t="s">
        <v>288</v>
      </c>
    </row>
    <row r="640" spans="1:6">
      <c r="A640" t="s">
        <v>656</v>
      </c>
      <c r="C640">
        <f>device._person_contact.InsertTime</f>
        <v>0</v>
      </c>
      <c r="E640" t="s">
        <v>288</v>
      </c>
    </row>
    <row r="641" spans="1:6">
      <c r="A641" t="s">
        <v>657</v>
      </c>
      <c r="C641">
        <f>device._person_contact.UpdateTime</f>
        <v>0</v>
      </c>
      <c r="E641" t="s">
        <v>288</v>
      </c>
    </row>
    <row r="642" spans="1:6">
      <c r="A642" t="s">
        <v>658</v>
      </c>
      <c r="C642">
        <f>device._person_contact.migrated</f>
        <v>0</v>
      </c>
      <c r="E642" t="s">
        <v>288</v>
      </c>
    </row>
    <row r="643" spans="1:6">
      <c r="A643" t="s">
        <v>659</v>
      </c>
      <c r="C643">
        <f>device._person_contact.competence_lpg_supervisor</f>
        <v>0</v>
      </c>
      <c r="E643" t="s">
        <v>288</v>
      </c>
    </row>
    <row r="644" spans="1:6">
      <c r="A644" t="s">
        <v>660</v>
      </c>
      <c r="C644">
        <f>device._person_contact.competence_lpg_operator</f>
        <v>0</v>
      </c>
      <c r="E644" t="s">
        <v>288</v>
      </c>
    </row>
    <row r="645" spans="1:6">
      <c r="A645" t="s">
        <v>661</v>
      </c>
      <c r="C645">
        <f>device._person_contact.enabled</f>
        <v>0</v>
      </c>
      <c r="E645" t="s">
        <v>288</v>
      </c>
    </row>
    <row r="646" spans="1:6">
      <c r="A646" t="s">
        <v>662</v>
      </c>
      <c r="C646">
        <f>device._person_contact.birth_date</f>
        <v>0</v>
      </c>
      <c r="E646" t="s">
        <v>288</v>
      </c>
    </row>
    <row r="647" spans="1:6">
      <c r="A647" t="s">
        <v>663</v>
      </c>
      <c r="C647">
        <f>device._person_contact.birth_place</f>
        <v>0</v>
      </c>
      <c r="E647" t="s">
        <v>288</v>
      </c>
    </row>
    <row r="648" spans="1:6">
      <c r="A648" t="s">
        <v>664</v>
      </c>
      <c r="C648">
        <f>device._person_contact.ssn_encrypted</f>
        <v>0</v>
      </c>
      <c r="E648" t="s">
        <v>288</v>
      </c>
    </row>
    <row r="649" spans="1:6">
      <c r="A649" t="s">
        <v>665</v>
      </c>
      <c r="C649">
        <f>device._person_contact.lang</f>
        <v>0</v>
      </c>
      <c r="E649" t="s">
        <v>288</v>
      </c>
    </row>
    <row r="650" spans="1:6">
      <c r="A650" t="s">
        <v>666</v>
      </c>
      <c r="C650">
        <f>device._person_contact.login_tarkes_app</f>
        <v>0</v>
      </c>
      <c r="E650" t="s">
        <v>288</v>
      </c>
    </row>
    <row r="651" spans="1:6">
      <c r="A651" t="s">
        <v>667</v>
      </c>
      <c r="C651">
        <f>device._person_contact.login_inspektor_app</f>
        <v>0</v>
      </c>
      <c r="E651" t="s">
        <v>288</v>
      </c>
    </row>
    <row r="652" spans="1:6">
      <c r="A652" t="s">
        <v>668</v>
      </c>
      <c r="C652">
        <f>device._person_contact.company_admin</f>
        <v>0</v>
      </c>
      <c r="E652" t="s">
        <v>288</v>
      </c>
    </row>
    <row r="653" spans="1:6">
      <c r="A653" t="s">
        <v>669</v>
      </c>
      <c r="C653">
        <f>device._person_contact.has_device</f>
        <v>0</v>
      </c>
      <c r="E653" t="s">
        <v>288</v>
      </c>
    </row>
    <row r="654" spans="1:6">
      <c r="A654" t="s">
        <v>670</v>
      </c>
      <c r="C654">
        <f>device._person_contact.has_form</f>
        <v>0</v>
      </c>
      <c r="E654" t="s">
        <v>288</v>
      </c>
    </row>
    <row r="655" spans="1:6">
      <c r="A655" t="s">
        <v>671</v>
      </c>
      <c r="C655">
        <f>device._person_contact._company.uuid</f>
        <v>0</v>
      </c>
      <c r="E655" t="s">
        <v>288</v>
      </c>
    </row>
    <row r="656" spans="1:6">
      <c r="A656" t="s">
        <v>672</v>
      </c>
      <c r="C656">
        <f>device._person_contact._company.aindex</f>
        <v>0</v>
      </c>
      <c r="E656" t="s">
        <v>288</v>
      </c>
    </row>
    <row r="657" spans="1:6">
      <c r="A657" t="s">
        <v>673</v>
      </c>
      <c r="C657">
        <f>device._person_contact._company.name</f>
        <v>0</v>
      </c>
      <c r="E657" t="s">
        <v>288</v>
      </c>
    </row>
    <row r="658" spans="1:6">
      <c r="A658" t="s">
        <v>674</v>
      </c>
      <c r="C658">
        <f>device._person_contact._company.enabled</f>
        <v>0</v>
      </c>
      <c r="E658" t="s">
        <v>288</v>
      </c>
    </row>
    <row r="659" spans="1:6">
      <c r="A659" t="s">
        <v>675</v>
      </c>
      <c r="C659">
        <f>device._person_contact._company.migrated</f>
        <v>0</v>
      </c>
      <c r="E659" t="s">
        <v>288</v>
      </c>
    </row>
    <row r="660" spans="1:6">
      <c r="A660" t="s">
        <v>676</v>
      </c>
      <c r="C660">
        <f>device._person_contact._company.migration</f>
        <v>0</v>
      </c>
      <c r="E660" t="s">
        <v>288</v>
      </c>
    </row>
    <row r="661" spans="1:6">
      <c r="A661" t="s">
        <v>677</v>
      </c>
      <c r="C661">
        <f>device._person_contact._company.migration_target</f>
        <v>0</v>
      </c>
      <c r="E661" t="s">
        <v>288</v>
      </c>
    </row>
    <row r="662" spans="1:6">
      <c r="A662" t="s">
        <v>678</v>
      </c>
      <c r="C662">
        <f>device._person_contact._company.StartTime</f>
        <v>0</v>
      </c>
      <c r="E662" t="s">
        <v>288</v>
      </c>
    </row>
    <row r="663" spans="1:6">
      <c r="A663" t="s">
        <v>679</v>
      </c>
      <c r="C663">
        <f>device._person_contact._company.business_id</f>
        <v>0</v>
      </c>
      <c r="E663" t="s">
        <v>288</v>
      </c>
    </row>
    <row r="664" spans="1:6">
      <c r="A664" t="s">
        <v>680</v>
      </c>
      <c r="C664">
        <f>device._person_contact._company.business_id_check</f>
        <v>0</v>
      </c>
      <c r="E664" t="s">
        <v>288</v>
      </c>
    </row>
    <row r="665" spans="1:6">
      <c r="A665" t="s">
        <v>681</v>
      </c>
      <c r="C665">
        <f>device._person_contact._company.UpdateTime</f>
        <v>0</v>
      </c>
      <c r="E665" t="s">
        <v>288</v>
      </c>
    </row>
    <row r="666" spans="1:6">
      <c r="A666" t="s">
        <v>682</v>
      </c>
      <c r="C666">
        <f>device._person_contact._company.datasource</f>
        <v>0</v>
      </c>
      <c r="E666" t="s">
        <v>288</v>
      </c>
    </row>
    <row r="667" spans="1:6">
      <c r="A667" t="s">
        <v>683</v>
      </c>
      <c r="C667">
        <f>device._person_contact._company.street_post</f>
        <v>0</v>
      </c>
      <c r="E667" t="s">
        <v>288</v>
      </c>
    </row>
    <row r="668" spans="1:6">
      <c r="A668" t="s">
        <v>684</v>
      </c>
      <c r="C668">
        <f>device._person_contact._company.zip_code_visit</f>
        <v>0</v>
      </c>
      <c r="E668" t="s">
        <v>288</v>
      </c>
    </row>
    <row r="669" spans="1:6">
      <c r="A669" t="s">
        <v>685</v>
      </c>
      <c r="C669">
        <f>device._person_contact._company.city_visit</f>
        <v>0</v>
      </c>
      <c r="E669" t="s">
        <v>288</v>
      </c>
    </row>
    <row r="670" spans="1:6">
      <c r="A670" t="s">
        <v>686</v>
      </c>
      <c r="C670">
        <f>device._person_contact._company.zip_code</f>
        <v>0</v>
      </c>
      <c r="E670" t="s">
        <v>288</v>
      </c>
    </row>
    <row r="671" spans="1:6">
      <c r="A671" t="s">
        <v>687</v>
      </c>
      <c r="C671">
        <f>device._person_contact._company.city</f>
        <v>0</v>
      </c>
      <c r="E671" t="s">
        <v>288</v>
      </c>
    </row>
    <row r="672" spans="1:6">
      <c r="A672" t="s">
        <v>688</v>
      </c>
      <c r="C672">
        <f>device._person_contact._company.address_visit</f>
        <v>0</v>
      </c>
      <c r="E672" t="s">
        <v>288</v>
      </c>
    </row>
    <row r="673" spans="1:6">
      <c r="A673" t="s">
        <v>689</v>
      </c>
      <c r="C673">
        <f>device._person_contact._company.street_visit</f>
        <v>0</v>
      </c>
      <c r="E673" t="s">
        <v>288</v>
      </c>
    </row>
    <row r="674" spans="1:6">
      <c r="A674" t="s">
        <v>690</v>
      </c>
      <c r="C674">
        <f>device._person_contact._company.notes</f>
        <v>0</v>
      </c>
      <c r="E674" t="s">
        <v>288</v>
      </c>
    </row>
    <row r="675" spans="1:6">
      <c r="A675" t="s">
        <v>691</v>
      </c>
      <c r="C675">
        <f>device._person_contact._company.state</f>
        <v>0</v>
      </c>
      <c r="E675" t="s">
        <v>288</v>
      </c>
    </row>
    <row r="676" spans="1:6">
      <c r="A676" t="s">
        <v>692</v>
      </c>
      <c r="C676">
        <f>device._person_contact._company.email</f>
        <v>0</v>
      </c>
      <c r="E676" t="s">
        <v>288</v>
      </c>
    </row>
    <row r="677" spans="1:6">
      <c r="A677" t="s">
        <v>693</v>
      </c>
      <c r="C677">
        <f>device._person_contact._company.customer_value</f>
        <v>0</v>
      </c>
      <c r="E677" t="s">
        <v>288</v>
      </c>
    </row>
    <row r="678" spans="1:6">
      <c r="A678" t="s">
        <v>694</v>
      </c>
      <c r="C678">
        <f>device._person_contact._company.area_uusimaa</f>
        <v>0</v>
      </c>
      <c r="E678" t="s">
        <v>288</v>
      </c>
    </row>
    <row r="679" spans="1:6">
      <c r="A679" t="s">
        <v>695</v>
      </c>
      <c r="C679">
        <f>device._person_contact._company.area_varsinais</f>
        <v>0</v>
      </c>
      <c r="E679" t="s">
        <v>288</v>
      </c>
    </row>
    <row r="680" spans="1:6">
      <c r="A680" t="s">
        <v>696</v>
      </c>
      <c r="C680">
        <f>device._person_contact._company.area_kymenlaakso</f>
        <v>0</v>
      </c>
      <c r="E680" t="s">
        <v>288</v>
      </c>
    </row>
    <row r="681" spans="1:6">
      <c r="A681" t="s">
        <v>697</v>
      </c>
      <c r="C681">
        <f>device._person_contact._company.area_hame</f>
        <v>0</v>
      </c>
      <c r="E681" t="s">
        <v>288</v>
      </c>
    </row>
    <row r="682" spans="1:6">
      <c r="A682" t="s">
        <v>698</v>
      </c>
      <c r="C682">
        <f>device._person_contact._company.area_satakunta</f>
        <v>0</v>
      </c>
      <c r="E682" t="s">
        <v>288</v>
      </c>
    </row>
    <row r="683" spans="1:6">
      <c r="A683" t="s">
        <v>699</v>
      </c>
      <c r="C683">
        <f>device._person_contact._company.area_pohjanmaa</f>
        <v>0</v>
      </c>
      <c r="E683" t="s">
        <v>288</v>
      </c>
    </row>
    <row r="684" spans="1:6">
      <c r="A684" t="s">
        <v>700</v>
      </c>
      <c r="C684">
        <f>device._person_contact._company.area_pohjois</f>
        <v>0</v>
      </c>
      <c r="E684" t="s">
        <v>288</v>
      </c>
    </row>
    <row r="685" spans="1:6">
      <c r="A685" t="s">
        <v>701</v>
      </c>
      <c r="C685">
        <f>device._person_contact._company.area_lappi</f>
        <v>0</v>
      </c>
      <c r="E685" t="s">
        <v>288</v>
      </c>
    </row>
    <row r="686" spans="1:6">
      <c r="A686" t="s">
        <v>702</v>
      </c>
      <c r="C686">
        <f>device._person_contact._company.devgroup_paine</f>
        <v>0</v>
      </c>
      <c r="E686" t="s">
        <v>288</v>
      </c>
    </row>
    <row r="687" spans="1:6">
      <c r="A687" t="s">
        <v>703</v>
      </c>
      <c r="C687">
        <f>device._person_contact._company.devgroup_kemikaali</f>
        <v>0</v>
      </c>
      <c r="E687" t="s">
        <v>288</v>
      </c>
    </row>
    <row r="688" spans="1:6">
      <c r="A688" t="s">
        <v>704</v>
      </c>
      <c r="C688">
        <f>device._person_contact._company.devgroup_nestekaasu</f>
        <v>0</v>
      </c>
      <c r="E688" t="s">
        <v>288</v>
      </c>
    </row>
    <row r="689" spans="1:6">
      <c r="A689" t="s">
        <v>705</v>
      </c>
      <c r="C689">
        <f>device._person_contact._company.devgroup_maakaasu</f>
        <v>0</v>
      </c>
      <c r="E689" t="s">
        <v>288</v>
      </c>
    </row>
    <row r="690" spans="1:6">
      <c r="A690" t="s">
        <v>706</v>
      </c>
      <c r="C690">
        <f>device._person_contact._company.devgroup_biokaasu</f>
        <v>0</v>
      </c>
      <c r="E690" t="s">
        <v>288</v>
      </c>
    </row>
    <row r="691" spans="1:6">
      <c r="A691" t="s">
        <v>707</v>
      </c>
      <c r="C691">
        <f>device._person_contact._company.devgroup_vakadr</f>
        <v>0</v>
      </c>
      <c r="E691" t="s">
        <v>288</v>
      </c>
    </row>
    <row r="692" spans="1:6">
      <c r="A692" t="s">
        <v>708</v>
      </c>
      <c r="C692">
        <f>device._person_contact._company.devgroup_a2</f>
        <v>0</v>
      </c>
      <c r="E692" t="s">
        <v>288</v>
      </c>
    </row>
    <row r="693" spans="1:6">
      <c r="A693" t="s">
        <v>709</v>
      </c>
      <c r="C693">
        <f>device._person_contact._company.devgroup_g</f>
        <v>0</v>
      </c>
      <c r="E693" t="s">
        <v>288</v>
      </c>
    </row>
    <row r="694" spans="1:6">
      <c r="A694" t="s">
        <v>710</v>
      </c>
      <c r="C694">
        <f>device._person_contact._company.devgroup_other</f>
        <v>0</v>
      </c>
      <c r="E694" t="s">
        <v>288</v>
      </c>
    </row>
    <row r="695" spans="1:6">
      <c r="A695" t="s">
        <v>711</v>
      </c>
      <c r="C695">
        <f>device._person_contact._company.role_manufacturer</f>
        <v>0</v>
      </c>
      <c r="E695" t="s">
        <v>288</v>
      </c>
    </row>
    <row r="696" spans="1:6">
      <c r="A696" t="s">
        <v>712</v>
      </c>
      <c r="C696">
        <f>device._person_contact._company.role_energyplant</f>
        <v>0</v>
      </c>
      <c r="E696" t="s">
        <v>288</v>
      </c>
    </row>
    <row r="697" spans="1:6">
      <c r="A697" t="s">
        <v>713</v>
      </c>
      <c r="C697">
        <f>device._person_contact._company.role_government</f>
        <v>0</v>
      </c>
      <c r="E697" t="s">
        <v>288</v>
      </c>
    </row>
    <row r="698" spans="1:6">
      <c r="A698" t="s">
        <v>714</v>
      </c>
      <c r="C698">
        <f>device._person_contact._company.role_processplant</f>
        <v>0</v>
      </c>
      <c r="E698" t="s">
        <v>288</v>
      </c>
    </row>
    <row r="699" spans="1:6">
      <c r="A699" t="s">
        <v>715</v>
      </c>
      <c r="C699">
        <f>device._person_contact._company.role_transport</f>
        <v>0</v>
      </c>
      <c r="E699" t="s">
        <v>288</v>
      </c>
    </row>
    <row r="700" spans="1:6">
      <c r="A700" t="s">
        <v>716</v>
      </c>
      <c r="C700">
        <f>device._person_contact._company.inspection_institution</f>
        <v>0</v>
      </c>
      <c r="E700" t="s">
        <v>288</v>
      </c>
    </row>
    <row r="701" spans="1:6">
      <c r="A701" t="s">
        <v>717</v>
      </c>
      <c r="C701">
        <f>device._person_contact._company.inspection_date_next</f>
        <v>0</v>
      </c>
      <c r="E701" t="s">
        <v>288</v>
      </c>
    </row>
    <row r="702" spans="1:6">
      <c r="A702" t="s">
        <v>718</v>
      </c>
      <c r="C702">
        <f>device._person_contact._company.inspection_overdue_count</f>
        <v>0</v>
      </c>
      <c r="E702" t="s">
        <v>288</v>
      </c>
    </row>
    <row r="703" spans="1:6">
      <c r="A703" t="s">
        <v>719</v>
      </c>
      <c r="C703">
        <f>device._person_contact._company.inspection_upcoming_count</f>
        <v>0</v>
      </c>
      <c r="E703" t="s">
        <v>288</v>
      </c>
    </row>
    <row r="704" spans="1:6">
      <c r="A704" t="s">
        <v>720</v>
      </c>
      <c r="C704">
        <f>device._person_contact._company.inspection_soon_count</f>
        <v>0</v>
      </c>
      <c r="E704" t="s">
        <v>288</v>
      </c>
    </row>
    <row r="705" spans="1:6">
      <c r="A705" t="s">
        <v>721</v>
      </c>
      <c r="C705">
        <f>device._person_contact._company.ped_licence</f>
        <v>0</v>
      </c>
      <c r="E705" t="s">
        <v>288</v>
      </c>
    </row>
    <row r="706" spans="1:6">
      <c r="A706" t="s">
        <v>722</v>
      </c>
      <c r="B706" t="s">
        <v>1551</v>
      </c>
      <c r="C706" t="str">
        <f>device._person_supervisor.uuid</f>
        <v>0efa46da-4865-4945-8432-59742a091041</v>
      </c>
      <c r="E706" t="s">
        <v>288</v>
      </c>
    </row>
    <row r="707" spans="1:6">
      <c r="A707" t="s">
        <v>723</v>
      </c>
      <c r="B707">
        <v>20907</v>
      </c>
      <c r="C707">
        <f>device._person_supervisor.aindex</f>
        <v>20907</v>
      </c>
      <c r="E707" t="s">
        <v>288</v>
      </c>
    </row>
    <row r="708" spans="1:6">
      <c r="A708" t="s">
        <v>724</v>
      </c>
      <c r="B708"/>
      <c r="C708" t="str">
        <f>device._person_supervisor.company</f>
        <v/>
      </c>
      <c r="E708" t="s">
        <v>288</v>
      </c>
    </row>
    <row r="709" spans="1:6">
      <c r="A709" t="s">
        <v>725</v>
      </c>
      <c r="B709"/>
      <c r="C709" t="str">
        <f>device._person_supervisor.migration</f>
        <v/>
      </c>
      <c r="E709" t="s">
        <v>288</v>
      </c>
    </row>
    <row r="710" spans="1:6">
      <c r="A710" t="s">
        <v>726</v>
      </c>
      <c r="B710"/>
      <c r="C710" t="str">
        <f>device._person_supervisor.migration_target</f>
        <v/>
      </c>
      <c r="E710" t="s">
        <v>288</v>
      </c>
    </row>
    <row r="711" spans="1:6">
      <c r="A711" t="s">
        <v>727</v>
      </c>
      <c r="B711"/>
      <c r="C711" t="str">
        <f>device._person_supervisor.company_role</f>
        <v/>
      </c>
      <c r="E711" t="s">
        <v>288</v>
      </c>
    </row>
    <row r="712" spans="1:6">
      <c r="A712" t="s">
        <v>728</v>
      </c>
      <c r="B712" t="s">
        <v>1582</v>
      </c>
      <c r="C712" t="str">
        <f>device._person_supervisor.name</f>
        <v>Mikko Testaaja</v>
      </c>
      <c r="E712" t="s">
        <v>288</v>
      </c>
    </row>
    <row r="713" spans="1:6">
      <c r="A713" t="s">
        <v>729</v>
      </c>
      <c r="B713" t="s">
        <v>1583</v>
      </c>
      <c r="C713" t="str">
        <f>device._person_supervisor.firstname</f>
        <v>Mikko </v>
      </c>
      <c r="E713" t="s">
        <v>288</v>
      </c>
    </row>
    <row r="714" spans="1:6">
      <c r="A714" t="s">
        <v>730</v>
      </c>
      <c r="B714" t="s">
        <v>1584</v>
      </c>
      <c r="C714" t="str">
        <f>device._person_supervisor.surname</f>
        <v>Testaaja</v>
      </c>
      <c r="E714" t="s">
        <v>288</v>
      </c>
    </row>
    <row r="715" spans="1:6">
      <c r="A715" t="s">
        <v>731</v>
      </c>
      <c r="B715"/>
      <c r="C715" t="str">
        <f>device._person_supervisor.shorthand</f>
        <v/>
      </c>
      <c r="E715" t="s">
        <v>288</v>
      </c>
    </row>
    <row r="716" spans="1:6">
      <c r="A716" t="s">
        <v>732</v>
      </c>
      <c r="B716"/>
      <c r="C716" t="str">
        <f>device._person_supervisor.email</f>
        <v/>
      </c>
      <c r="E716" t="s">
        <v>288</v>
      </c>
    </row>
    <row r="717" spans="1:6">
      <c r="A717" t="s">
        <v>733</v>
      </c>
      <c r="B717">
        <v>358</v>
      </c>
      <c r="C717">
        <f>device._person_supervisor.phonenumber_cc</f>
        <v>358</v>
      </c>
      <c r="E717" t="s">
        <v>288</v>
      </c>
    </row>
    <row r="718" spans="1:6">
      <c r="A718" t="s">
        <v>734</v>
      </c>
      <c r="B718"/>
      <c r="C718" t="str">
        <f>device._person_supervisor.phonenumber</f>
        <v/>
      </c>
      <c r="E718" t="s">
        <v>288</v>
      </c>
    </row>
    <row r="719" spans="1:6">
      <c r="A719" t="s">
        <v>735</v>
      </c>
      <c r="B719"/>
      <c r="C719" t="str">
        <f>device._person_supervisor.jobtitle</f>
        <v/>
      </c>
      <c r="E719" t="s">
        <v>288</v>
      </c>
    </row>
    <row r="720" spans="1:6">
      <c r="A720" t="s">
        <v>736</v>
      </c>
      <c r="B720"/>
      <c r="C720" t="str">
        <f>device._person_supervisor.qualification</f>
        <v/>
      </c>
      <c r="E720" t="s">
        <v>288</v>
      </c>
    </row>
    <row r="721" spans="1:6">
      <c r="A721" t="s">
        <v>737</v>
      </c>
      <c r="B721" t="s">
        <v>1532</v>
      </c>
      <c r="C721" t="str">
        <f>device._person_supervisor.qualification_code</f>
        <v>0 </v>
      </c>
      <c r="E721" t="s">
        <v>288</v>
      </c>
    </row>
    <row r="722" spans="1:6">
      <c r="A722" t="s">
        <v>738</v>
      </c>
      <c r="B722"/>
      <c r="C722" t="str">
        <f>device._person_supervisor.qualification_lpg</f>
        <v/>
      </c>
      <c r="E722" t="s">
        <v>288</v>
      </c>
    </row>
    <row r="723" spans="1:6">
      <c r="A723" t="s">
        <v>739</v>
      </c>
      <c r="B723"/>
      <c r="C723" t="str">
        <f>device._person_supervisor.qualification_ngl</f>
        <v/>
      </c>
      <c r="E723" t="s">
        <v>288</v>
      </c>
    </row>
    <row r="724" spans="1:6">
      <c r="A724" t="s">
        <v>740</v>
      </c>
      <c r="B724"/>
      <c r="C724" t="str">
        <f>device._person_supervisor.notes</f>
        <v/>
      </c>
      <c r="E724" t="s">
        <v>288</v>
      </c>
    </row>
    <row r="725" spans="1:6">
      <c r="A725" t="s">
        <v>741</v>
      </c>
      <c r="B725"/>
      <c r="C725" t="str">
        <f>device._person_supervisor.role</f>
        <v/>
      </c>
      <c r="E725" t="s">
        <v>288</v>
      </c>
    </row>
    <row r="726" spans="1:6">
      <c r="A726" t="s">
        <v>742</v>
      </c>
      <c r="B726" t="s">
        <v>1532</v>
      </c>
      <c r="C726" t="str">
        <f>device._person_supervisor.role_code</f>
        <v>0 </v>
      </c>
      <c r="E726" t="s">
        <v>288</v>
      </c>
    </row>
    <row r="727" spans="1:6">
      <c r="A727" t="s">
        <v>743</v>
      </c>
      <c r="B727" t="s">
        <v>1585</v>
      </c>
      <c r="C727" t="str">
        <f>device._person_supervisor.delivery_address</f>
        <v>ASD</v>
      </c>
      <c r="E727" t="s">
        <v>288</v>
      </c>
    </row>
    <row r="728" spans="1:6">
      <c r="A728" t="s">
        <v>744</v>
      </c>
      <c r="B728" t="s">
        <v>1586</v>
      </c>
      <c r="C728" t="str">
        <f>device._person_supervisor.InsertTime</f>
        <v>2023-03-22 05:00:23</v>
      </c>
      <c r="E728" t="s">
        <v>288</v>
      </c>
    </row>
    <row r="729" spans="1:6">
      <c r="A729" t="s">
        <v>745</v>
      </c>
      <c r="B729" t="s">
        <v>1587</v>
      </c>
      <c r="C729" t="str">
        <f>device._person_supervisor.UpdateTime</f>
        <v>2024-08-13 04:48:14</v>
      </c>
      <c r="E729" t="s">
        <v>288</v>
      </c>
    </row>
    <row r="730" spans="1:6">
      <c r="A730" t="s">
        <v>746</v>
      </c>
      <c r="B730" t="s">
        <v>1532</v>
      </c>
      <c r="C730" t="str">
        <f>device._person_supervisor.migrated</f>
        <v>0 </v>
      </c>
      <c r="E730" t="s">
        <v>288</v>
      </c>
    </row>
    <row r="731" spans="1:6">
      <c r="A731" t="s">
        <v>747</v>
      </c>
      <c r="B731" t="s">
        <v>1532</v>
      </c>
      <c r="C731" t="str">
        <f>device._person_supervisor.competence_lpg_supervisor</f>
        <v>0 </v>
      </c>
      <c r="E731" t="s">
        <v>288</v>
      </c>
    </row>
    <row r="732" spans="1:6">
      <c r="A732" t="s">
        <v>748</v>
      </c>
      <c r="B732" t="s">
        <v>1532</v>
      </c>
      <c r="C732" t="str">
        <f>device._person_supervisor.competence_lpg_operator</f>
        <v>0 </v>
      </c>
      <c r="E732" t="s">
        <v>288</v>
      </c>
    </row>
    <row r="733" spans="1:6">
      <c r="A733" t="s">
        <v>749</v>
      </c>
      <c r="B733">
        <v>1</v>
      </c>
      <c r="C733">
        <f>device._person_supervisor.enabled</f>
        <v>1</v>
      </c>
      <c r="E733" t="s">
        <v>288</v>
      </c>
    </row>
    <row r="734" spans="1:6">
      <c r="A734" t="s">
        <v>750</v>
      </c>
      <c r="B734" t="s">
        <v>1563</v>
      </c>
      <c r="C734" t="str">
        <f>device._person_supervisor.birth_date</f>
        <v>0000-00-00 </v>
      </c>
      <c r="E734" t="s">
        <v>288</v>
      </c>
    </row>
    <row r="735" spans="1:6">
      <c r="A735" t="s">
        <v>751</v>
      </c>
      <c r="B735"/>
      <c r="C735" t="str">
        <f>device._person_supervisor.birth_place</f>
        <v/>
      </c>
      <c r="E735" t="s">
        <v>288</v>
      </c>
    </row>
    <row r="736" spans="1:6">
      <c r="A736" t="s">
        <v>752</v>
      </c>
      <c r="B736"/>
      <c r="C736" t="str">
        <f>device._person_supervisor.ssn_encrypted</f>
        <v/>
      </c>
      <c r="E736" t="s">
        <v>288</v>
      </c>
    </row>
    <row r="737" spans="1:6">
      <c r="A737" t="s">
        <v>753</v>
      </c>
      <c r="B737" t="s">
        <v>1526</v>
      </c>
      <c r="C737" t="str">
        <f>device._person_supervisor.lang</f>
        <v>fi</v>
      </c>
      <c r="E737" t="s">
        <v>288</v>
      </c>
    </row>
    <row r="738" spans="1:6">
      <c r="A738" t="s">
        <v>754</v>
      </c>
      <c r="B738" t="s">
        <v>1532</v>
      </c>
      <c r="C738" t="str">
        <f>device._person_supervisor.login_tarkes_app</f>
        <v>0 </v>
      </c>
      <c r="E738" t="s">
        <v>288</v>
      </c>
    </row>
    <row r="739" spans="1:6">
      <c r="A739" t="s">
        <v>755</v>
      </c>
      <c r="B739" t="s">
        <v>1532</v>
      </c>
      <c r="C739" t="str">
        <f>device._person_supervisor.login_inspektor_app</f>
        <v>0 </v>
      </c>
      <c r="E739" t="s">
        <v>288</v>
      </c>
    </row>
    <row r="740" spans="1:6">
      <c r="A740" t="s">
        <v>756</v>
      </c>
      <c r="B740" t="s">
        <v>1532</v>
      </c>
      <c r="C740" t="str">
        <f>device._person_supervisor.company_admin</f>
        <v>0 </v>
      </c>
      <c r="E740" t="s">
        <v>288</v>
      </c>
    </row>
    <row r="741" spans="1:6">
      <c r="A741" t="s">
        <v>757</v>
      </c>
      <c r="B741" t="s">
        <v>1532</v>
      </c>
      <c r="C741" t="str">
        <f>device._person_supervisor.has_device</f>
        <v>0 </v>
      </c>
      <c r="E741" t="s">
        <v>288</v>
      </c>
    </row>
    <row r="742" spans="1:6">
      <c r="A742" t="s">
        <v>758</v>
      </c>
      <c r="B742" t="s">
        <v>1532</v>
      </c>
      <c r="C742" t="str">
        <f>device._person_supervisor.has_form</f>
        <v>0 </v>
      </c>
      <c r="E742" t="s">
        <v>288</v>
      </c>
    </row>
    <row r="743" spans="1:6">
      <c r="A743" t="s">
        <v>759</v>
      </c>
      <c r="C743">
        <f>device._person_supervisor._company.uuid</f>
        <v>0</v>
      </c>
      <c r="E743" t="s">
        <v>288</v>
      </c>
    </row>
    <row r="744" spans="1:6">
      <c r="A744" t="s">
        <v>760</v>
      </c>
      <c r="C744">
        <f>device._person_supervisor._company.aindex</f>
        <v>0</v>
      </c>
      <c r="E744" t="s">
        <v>288</v>
      </c>
    </row>
    <row r="745" spans="1:6">
      <c r="A745" t="s">
        <v>761</v>
      </c>
      <c r="C745">
        <f>device._person_supervisor._company.name</f>
        <v>0</v>
      </c>
      <c r="E745" t="s">
        <v>288</v>
      </c>
    </row>
    <row r="746" spans="1:6">
      <c r="A746" t="s">
        <v>762</v>
      </c>
      <c r="C746">
        <f>device._person_supervisor._company.enabled</f>
        <v>0</v>
      </c>
      <c r="E746" t="s">
        <v>288</v>
      </c>
    </row>
    <row r="747" spans="1:6">
      <c r="A747" t="s">
        <v>763</v>
      </c>
      <c r="C747">
        <f>device._person_supervisor._company.migrated</f>
        <v>0</v>
      </c>
      <c r="E747" t="s">
        <v>288</v>
      </c>
    </row>
    <row r="748" spans="1:6">
      <c r="A748" t="s">
        <v>764</v>
      </c>
      <c r="C748">
        <f>device._person_supervisor._company.migration</f>
        <v>0</v>
      </c>
      <c r="E748" t="s">
        <v>288</v>
      </c>
    </row>
    <row r="749" spans="1:6">
      <c r="A749" t="s">
        <v>765</v>
      </c>
      <c r="C749">
        <f>device._person_supervisor._company.migration_target</f>
        <v>0</v>
      </c>
      <c r="E749" t="s">
        <v>288</v>
      </c>
    </row>
    <row r="750" spans="1:6">
      <c r="A750" t="s">
        <v>766</v>
      </c>
      <c r="C750">
        <f>device._person_supervisor._company.StartTime</f>
        <v>0</v>
      </c>
      <c r="E750" t="s">
        <v>288</v>
      </c>
    </row>
    <row r="751" spans="1:6">
      <c r="A751" t="s">
        <v>767</v>
      </c>
      <c r="C751">
        <f>device._person_supervisor._company.business_id</f>
        <v>0</v>
      </c>
      <c r="E751" t="s">
        <v>288</v>
      </c>
    </row>
    <row r="752" spans="1:6">
      <c r="A752" t="s">
        <v>768</v>
      </c>
      <c r="C752">
        <f>device._person_supervisor._company.business_id_check</f>
        <v>0</v>
      </c>
      <c r="E752" t="s">
        <v>288</v>
      </c>
    </row>
    <row r="753" spans="1:6">
      <c r="A753" t="s">
        <v>769</v>
      </c>
      <c r="C753">
        <f>device._person_supervisor._company.UpdateTime</f>
        <v>0</v>
      </c>
      <c r="E753" t="s">
        <v>288</v>
      </c>
    </row>
    <row r="754" spans="1:6">
      <c r="A754" t="s">
        <v>770</v>
      </c>
      <c r="C754">
        <f>device._person_supervisor._company.datasource</f>
        <v>0</v>
      </c>
      <c r="E754" t="s">
        <v>288</v>
      </c>
    </row>
    <row r="755" spans="1:6">
      <c r="A755" t="s">
        <v>771</v>
      </c>
      <c r="C755">
        <f>device._person_supervisor._company.street_post</f>
        <v>0</v>
      </c>
      <c r="E755" t="s">
        <v>288</v>
      </c>
    </row>
    <row r="756" spans="1:6">
      <c r="A756" t="s">
        <v>772</v>
      </c>
      <c r="C756">
        <f>device._person_supervisor._company.zip_code_visit</f>
        <v>0</v>
      </c>
      <c r="E756" t="s">
        <v>288</v>
      </c>
    </row>
    <row r="757" spans="1:6">
      <c r="A757" t="s">
        <v>773</v>
      </c>
      <c r="C757">
        <f>device._person_supervisor._company.city_visit</f>
        <v>0</v>
      </c>
      <c r="E757" t="s">
        <v>288</v>
      </c>
    </row>
    <row r="758" spans="1:6">
      <c r="A758" t="s">
        <v>774</v>
      </c>
      <c r="C758">
        <f>device._person_supervisor._company.zip_code</f>
        <v>0</v>
      </c>
      <c r="E758" t="s">
        <v>288</v>
      </c>
    </row>
    <row r="759" spans="1:6">
      <c r="A759" t="s">
        <v>775</v>
      </c>
      <c r="C759">
        <f>device._person_supervisor._company.city</f>
        <v>0</v>
      </c>
      <c r="E759" t="s">
        <v>288</v>
      </c>
    </row>
    <row r="760" spans="1:6">
      <c r="A760" t="s">
        <v>776</v>
      </c>
      <c r="C760">
        <f>device._person_supervisor._company.address_visit</f>
        <v>0</v>
      </c>
      <c r="E760" t="s">
        <v>288</v>
      </c>
    </row>
    <row r="761" spans="1:6">
      <c r="A761" t="s">
        <v>777</v>
      </c>
      <c r="C761">
        <f>device._person_supervisor._company.street_visit</f>
        <v>0</v>
      </c>
      <c r="E761" t="s">
        <v>288</v>
      </c>
    </row>
    <row r="762" spans="1:6">
      <c r="A762" t="s">
        <v>778</v>
      </c>
      <c r="C762">
        <f>device._person_supervisor._company.notes</f>
        <v>0</v>
      </c>
      <c r="E762" t="s">
        <v>288</v>
      </c>
    </row>
    <row r="763" spans="1:6">
      <c r="A763" t="s">
        <v>779</v>
      </c>
      <c r="C763">
        <f>device._person_supervisor._company.state</f>
        <v>0</v>
      </c>
      <c r="E763" t="s">
        <v>288</v>
      </c>
    </row>
    <row r="764" spans="1:6">
      <c r="A764" t="s">
        <v>780</v>
      </c>
      <c r="C764">
        <f>device._person_supervisor._company.email</f>
        <v>0</v>
      </c>
      <c r="E764" t="s">
        <v>288</v>
      </c>
    </row>
    <row r="765" spans="1:6">
      <c r="A765" t="s">
        <v>781</v>
      </c>
      <c r="C765">
        <f>device._person_supervisor._company.customer_value</f>
        <v>0</v>
      </c>
      <c r="E765" t="s">
        <v>288</v>
      </c>
    </row>
    <row r="766" spans="1:6">
      <c r="A766" t="s">
        <v>782</v>
      </c>
      <c r="C766">
        <f>device._person_supervisor._company.area_uusimaa</f>
        <v>0</v>
      </c>
      <c r="E766" t="s">
        <v>288</v>
      </c>
    </row>
    <row r="767" spans="1:6">
      <c r="A767" t="s">
        <v>783</v>
      </c>
      <c r="C767">
        <f>device._person_supervisor._company.area_varsinais</f>
        <v>0</v>
      </c>
      <c r="E767" t="s">
        <v>288</v>
      </c>
    </row>
    <row r="768" spans="1:6">
      <c r="A768" t="s">
        <v>784</v>
      </c>
      <c r="C768">
        <f>device._person_supervisor._company.area_kymenlaakso</f>
        <v>0</v>
      </c>
      <c r="E768" t="s">
        <v>288</v>
      </c>
    </row>
    <row r="769" spans="1:6">
      <c r="A769" t="s">
        <v>785</v>
      </c>
      <c r="C769">
        <f>device._person_supervisor._company.area_hame</f>
        <v>0</v>
      </c>
      <c r="E769" t="s">
        <v>288</v>
      </c>
    </row>
    <row r="770" spans="1:6">
      <c r="A770" t="s">
        <v>786</v>
      </c>
      <c r="C770">
        <f>device._person_supervisor._company.area_satakunta</f>
        <v>0</v>
      </c>
      <c r="E770" t="s">
        <v>288</v>
      </c>
    </row>
    <row r="771" spans="1:6">
      <c r="A771" t="s">
        <v>787</v>
      </c>
      <c r="C771">
        <f>device._person_supervisor._company.area_pohjanmaa</f>
        <v>0</v>
      </c>
      <c r="E771" t="s">
        <v>288</v>
      </c>
    </row>
    <row r="772" spans="1:6">
      <c r="A772" t="s">
        <v>788</v>
      </c>
      <c r="C772">
        <f>device._person_supervisor._company.area_pohjois</f>
        <v>0</v>
      </c>
      <c r="E772" t="s">
        <v>288</v>
      </c>
    </row>
    <row r="773" spans="1:6">
      <c r="A773" t="s">
        <v>789</v>
      </c>
      <c r="C773">
        <f>device._person_supervisor._company.area_lappi</f>
        <v>0</v>
      </c>
      <c r="E773" t="s">
        <v>288</v>
      </c>
    </row>
    <row r="774" spans="1:6">
      <c r="A774" t="s">
        <v>790</v>
      </c>
      <c r="C774">
        <f>device._person_supervisor._company.devgroup_paine</f>
        <v>0</v>
      </c>
      <c r="E774" t="s">
        <v>288</v>
      </c>
    </row>
    <row r="775" spans="1:6">
      <c r="A775" t="s">
        <v>791</v>
      </c>
      <c r="C775">
        <f>device._person_supervisor._company.devgroup_kemikaali</f>
        <v>0</v>
      </c>
      <c r="E775" t="s">
        <v>288</v>
      </c>
    </row>
    <row r="776" spans="1:6">
      <c r="A776" t="s">
        <v>792</v>
      </c>
      <c r="C776">
        <f>device._person_supervisor._company.devgroup_nestekaasu</f>
        <v>0</v>
      </c>
      <c r="E776" t="s">
        <v>288</v>
      </c>
    </row>
    <row r="777" spans="1:6">
      <c r="A777" t="s">
        <v>793</v>
      </c>
      <c r="C777">
        <f>device._person_supervisor._company.devgroup_maakaasu</f>
        <v>0</v>
      </c>
      <c r="E777" t="s">
        <v>288</v>
      </c>
    </row>
    <row r="778" spans="1:6">
      <c r="A778" t="s">
        <v>794</v>
      </c>
      <c r="C778">
        <f>device._person_supervisor._company.devgroup_biokaasu</f>
        <v>0</v>
      </c>
      <c r="E778" t="s">
        <v>288</v>
      </c>
    </row>
    <row r="779" spans="1:6">
      <c r="A779" t="s">
        <v>795</v>
      </c>
      <c r="C779">
        <f>device._person_supervisor._company.devgroup_vakadr</f>
        <v>0</v>
      </c>
      <c r="E779" t="s">
        <v>288</v>
      </c>
    </row>
    <row r="780" spans="1:6">
      <c r="A780" t="s">
        <v>796</v>
      </c>
      <c r="C780">
        <f>device._person_supervisor._company.devgroup_a2</f>
        <v>0</v>
      </c>
      <c r="E780" t="s">
        <v>288</v>
      </c>
    </row>
    <row r="781" spans="1:6">
      <c r="A781" t="s">
        <v>797</v>
      </c>
      <c r="C781">
        <f>device._person_supervisor._company.devgroup_g</f>
        <v>0</v>
      </c>
      <c r="E781" t="s">
        <v>288</v>
      </c>
    </row>
    <row r="782" spans="1:6">
      <c r="A782" t="s">
        <v>798</v>
      </c>
      <c r="C782">
        <f>device._person_supervisor._company.devgroup_other</f>
        <v>0</v>
      </c>
      <c r="E782" t="s">
        <v>288</v>
      </c>
    </row>
    <row r="783" spans="1:6">
      <c r="A783" t="s">
        <v>799</v>
      </c>
      <c r="C783">
        <f>device._person_supervisor._company.role_manufacturer</f>
        <v>0</v>
      </c>
      <c r="E783" t="s">
        <v>288</v>
      </c>
    </row>
    <row r="784" spans="1:6">
      <c r="A784" t="s">
        <v>800</v>
      </c>
      <c r="C784">
        <f>device._person_supervisor._company.role_energyplant</f>
        <v>0</v>
      </c>
      <c r="E784" t="s">
        <v>288</v>
      </c>
    </row>
    <row r="785" spans="1:6">
      <c r="A785" t="s">
        <v>801</v>
      </c>
      <c r="C785">
        <f>device._person_supervisor._company.role_government</f>
        <v>0</v>
      </c>
      <c r="E785" t="s">
        <v>288</v>
      </c>
    </row>
    <row r="786" spans="1:6">
      <c r="A786" t="s">
        <v>802</v>
      </c>
      <c r="C786">
        <f>device._person_supervisor._company.role_processplant</f>
        <v>0</v>
      </c>
      <c r="E786" t="s">
        <v>288</v>
      </c>
    </row>
    <row r="787" spans="1:6">
      <c r="A787" t="s">
        <v>803</v>
      </c>
      <c r="C787">
        <f>device._person_supervisor._company.role_transport</f>
        <v>0</v>
      </c>
      <c r="E787" t="s">
        <v>288</v>
      </c>
    </row>
    <row r="788" spans="1:6">
      <c r="A788" t="s">
        <v>804</v>
      </c>
      <c r="C788">
        <f>device._person_supervisor._company.inspection_institution</f>
        <v>0</v>
      </c>
      <c r="E788" t="s">
        <v>288</v>
      </c>
    </row>
    <row r="789" spans="1:6">
      <c r="A789" t="s">
        <v>805</v>
      </c>
      <c r="C789">
        <f>device._person_supervisor._company.inspection_date_next</f>
        <v>0</v>
      </c>
      <c r="E789" t="s">
        <v>288</v>
      </c>
    </row>
    <row r="790" spans="1:6">
      <c r="A790" t="s">
        <v>806</v>
      </c>
      <c r="C790">
        <f>device._person_supervisor._company.inspection_overdue_count</f>
        <v>0</v>
      </c>
      <c r="E790" t="s">
        <v>288</v>
      </c>
    </row>
    <row r="791" spans="1:6">
      <c r="A791" t="s">
        <v>807</v>
      </c>
      <c r="C791">
        <f>device._person_supervisor._company.inspection_upcoming_count</f>
        <v>0</v>
      </c>
      <c r="E791" t="s">
        <v>288</v>
      </c>
    </row>
    <row r="792" spans="1:6">
      <c r="A792" t="s">
        <v>808</v>
      </c>
      <c r="C792">
        <f>device._person_supervisor._company.inspection_soon_count</f>
        <v>0</v>
      </c>
      <c r="E792" t="s">
        <v>288</v>
      </c>
    </row>
    <row r="793" spans="1:6">
      <c r="A793" t="s">
        <v>809</v>
      </c>
      <c r="C793">
        <f>device._person_supervisor._company.ped_licence</f>
        <v>0</v>
      </c>
      <c r="E793" t="s">
        <v>288</v>
      </c>
    </row>
    <row r="794" spans="1:6">
      <c r="A794" t="s">
        <v>810</v>
      </c>
      <c r="B794" t="s">
        <v>1552</v>
      </c>
      <c r="C794" t="str">
        <f>device._person_supervisor_alt.uuid</f>
        <v>78d78b3e-b610-48b0-a3e4-4c4bd54d2191</v>
      </c>
      <c r="E794" t="s">
        <v>288</v>
      </c>
    </row>
    <row r="795" spans="1:6">
      <c r="A795" t="s">
        <v>811</v>
      </c>
      <c r="B795">
        <v>20646</v>
      </c>
      <c r="C795">
        <f>device._person_supervisor_alt.aindex</f>
        <v>20646</v>
      </c>
      <c r="E795" t="s">
        <v>288</v>
      </c>
    </row>
    <row r="796" spans="1:6">
      <c r="A796" t="s">
        <v>812</v>
      </c>
      <c r="B796" t="s">
        <v>1521</v>
      </c>
      <c r="C796" t="str">
        <f>device._person_supervisor_alt.company</f>
        <v>c5dc4139-9bb5-4977-836d-3989421722fb</v>
      </c>
      <c r="E796" t="s">
        <v>288</v>
      </c>
    </row>
    <row r="797" spans="1:6">
      <c r="A797" t="s">
        <v>813</v>
      </c>
      <c r="B797"/>
      <c r="C797" t="str">
        <f>device._person_supervisor_alt.migration</f>
        <v/>
      </c>
      <c r="E797" t="s">
        <v>288</v>
      </c>
    </row>
    <row r="798" spans="1:6">
      <c r="A798" t="s">
        <v>814</v>
      </c>
      <c r="B798"/>
      <c r="C798" t="str">
        <f>device._person_supervisor_alt.migration_target</f>
        <v/>
      </c>
      <c r="E798" t="s">
        <v>288</v>
      </c>
    </row>
    <row r="799" spans="1:6">
      <c r="A799" t="s">
        <v>815</v>
      </c>
      <c r="B799" t="s">
        <v>1588</v>
      </c>
      <c r="C799" t="str">
        <f>device._person_supervisor_alt.company_role</f>
        <v>employer</v>
      </c>
      <c r="E799" t="s">
        <v>288</v>
      </c>
    </row>
    <row r="800" spans="1:6">
      <c r="A800" t="s">
        <v>816</v>
      </c>
      <c r="B800" t="s">
        <v>1589</v>
      </c>
      <c r="C800" t="str">
        <f>device._person_supervisor_alt.name</f>
        <v>Tero  Testaaja</v>
      </c>
      <c r="E800" t="s">
        <v>288</v>
      </c>
    </row>
    <row r="801" spans="1:6">
      <c r="A801" t="s">
        <v>817</v>
      </c>
      <c r="B801" t="s">
        <v>1590</v>
      </c>
      <c r="C801" t="str">
        <f>device._person_supervisor_alt.firstname</f>
        <v>Tero </v>
      </c>
      <c r="E801" t="s">
        <v>288</v>
      </c>
    </row>
    <row r="802" spans="1:6">
      <c r="A802" t="s">
        <v>818</v>
      </c>
      <c r="B802" t="s">
        <v>1584</v>
      </c>
      <c r="C802" t="str">
        <f>device._person_supervisor_alt.surname</f>
        <v>Testaaja</v>
      </c>
      <c r="E802" t="s">
        <v>288</v>
      </c>
    </row>
    <row r="803" spans="1:6">
      <c r="A803" t="s">
        <v>819</v>
      </c>
      <c r="B803" t="s">
        <v>1591</v>
      </c>
      <c r="C803" t="str">
        <f>device._person_supervisor_alt.shorthand</f>
        <v>TTX</v>
      </c>
      <c r="E803" t="s">
        <v>288</v>
      </c>
    </row>
    <row r="804" spans="1:6">
      <c r="A804" t="s">
        <v>820</v>
      </c>
      <c r="B804" t="s">
        <v>1592</v>
      </c>
      <c r="C804" t="str">
        <f>device._person_supervisor_alt.email</f>
        <v>testiasiakas@insteam.fi</v>
      </c>
      <c r="E804" t="s">
        <v>288</v>
      </c>
    </row>
    <row r="805" spans="1:6">
      <c r="A805" t="s">
        <v>821</v>
      </c>
      <c r="B805">
        <v>358</v>
      </c>
      <c r="C805">
        <f>device._person_supervisor_alt.phonenumber_cc</f>
        <v>358</v>
      </c>
      <c r="E805" t="s">
        <v>288</v>
      </c>
    </row>
    <row r="806" spans="1:6">
      <c r="A806" t="s">
        <v>822</v>
      </c>
      <c r="B806">
        <v>441234568</v>
      </c>
      <c r="C806">
        <f>device._person_supervisor_alt.phonenumber</f>
        <v>441234568</v>
      </c>
      <c r="E806" t="s">
        <v>288</v>
      </c>
    </row>
    <row r="807" spans="1:6">
      <c r="A807" t="s">
        <v>823</v>
      </c>
      <c r="B807"/>
      <c r="C807" t="str">
        <f>device._person_supervisor_alt.jobtitle</f>
        <v/>
      </c>
      <c r="E807" t="s">
        <v>288</v>
      </c>
    </row>
    <row r="808" spans="1:6">
      <c r="A808" t="s">
        <v>824</v>
      </c>
      <c r="B808" t="s">
        <v>1593</v>
      </c>
      <c r="C808" t="str">
        <f>device._person_supervisor_alt.qualification</f>
        <v>Poikkeuslupa</v>
      </c>
      <c r="E808" t="s">
        <v>288</v>
      </c>
    </row>
    <row r="809" spans="1:6">
      <c r="A809" t="s">
        <v>825</v>
      </c>
      <c r="B809">
        <v>7</v>
      </c>
      <c r="C809">
        <f>device._person_supervisor_alt.qualification_code</f>
        <v>7</v>
      </c>
      <c r="E809" t="s">
        <v>288</v>
      </c>
    </row>
    <row r="810" spans="1:6">
      <c r="A810" t="s">
        <v>826</v>
      </c>
      <c r="B810" t="s">
        <v>1594</v>
      </c>
      <c r="C810" t="str">
        <f>device._person_supervisor_alt.qualification_lpg</f>
        <v>Nestekaasun käytönvalvojan pätevyys</v>
      </c>
      <c r="E810" t="s">
        <v>288</v>
      </c>
    </row>
    <row r="811" spans="1:6">
      <c r="A811" t="s">
        <v>827</v>
      </c>
      <c r="B811" t="s">
        <v>1595</v>
      </c>
      <c r="C811" t="str">
        <f>device._person_supervisor_alt.qualification_ngl</f>
        <v>Maakaasuputkiston käytönvalvoja</v>
      </c>
      <c r="E811" t="s">
        <v>288</v>
      </c>
    </row>
    <row r="812" spans="1:6">
      <c r="A812" t="s">
        <v>828</v>
      </c>
      <c r="B812"/>
      <c r="C812" t="str">
        <f>device._person_supervisor_alt.notes</f>
        <v/>
      </c>
      <c r="E812" t="s">
        <v>288</v>
      </c>
    </row>
    <row r="813" spans="1:6">
      <c r="A813" t="s">
        <v>829</v>
      </c>
      <c r="B813"/>
      <c r="C813" t="str">
        <f>device._person_supervisor_alt.role</f>
        <v/>
      </c>
      <c r="E813" t="s">
        <v>288</v>
      </c>
    </row>
    <row r="814" spans="1:6">
      <c r="A814" t="s">
        <v>830</v>
      </c>
      <c r="B814" t="s">
        <v>1532</v>
      </c>
      <c r="C814" t="str">
        <f>device._person_supervisor_alt.role_code</f>
        <v>0 </v>
      </c>
      <c r="E814" t="s">
        <v>288</v>
      </c>
    </row>
    <row r="815" spans="1:6">
      <c r="A815" t="s">
        <v>831</v>
      </c>
      <c r="B815" t="s">
        <v>1596</v>
      </c>
      <c r="C815" t="str">
        <f>device._person_supervisor_alt.delivery_address</f>
        <v>Helsinki</v>
      </c>
      <c r="E815" t="s">
        <v>288</v>
      </c>
    </row>
    <row r="816" spans="1:6">
      <c r="A816" t="s">
        <v>832</v>
      </c>
      <c r="B816" t="s">
        <v>1597</v>
      </c>
      <c r="C816" t="str">
        <f>device._person_supervisor_alt.InsertTime</f>
        <v>2022-03-17 13:42:01</v>
      </c>
      <c r="E816" t="s">
        <v>288</v>
      </c>
    </row>
    <row r="817" spans="1:6">
      <c r="A817" t="s">
        <v>833</v>
      </c>
      <c r="B817" t="s">
        <v>1598</v>
      </c>
      <c r="C817" t="str">
        <f>device._person_supervisor_alt.UpdateTime</f>
        <v>2024-09-25 05:18:44</v>
      </c>
      <c r="E817" t="s">
        <v>288</v>
      </c>
    </row>
    <row r="818" spans="1:6">
      <c r="A818" t="s">
        <v>834</v>
      </c>
      <c r="B818" t="s">
        <v>1532</v>
      </c>
      <c r="C818" t="str">
        <f>device._person_supervisor_alt.migrated</f>
        <v>0 </v>
      </c>
      <c r="E818" t="s">
        <v>288</v>
      </c>
    </row>
    <row r="819" spans="1:6">
      <c r="A819" t="s">
        <v>835</v>
      </c>
      <c r="B819" t="s">
        <v>1532</v>
      </c>
      <c r="C819" t="str">
        <f>device._person_supervisor_alt.competence_lpg_supervisor</f>
        <v>0 </v>
      </c>
      <c r="E819" t="s">
        <v>288</v>
      </c>
    </row>
    <row r="820" spans="1:6">
      <c r="A820" t="s">
        <v>836</v>
      </c>
      <c r="B820" t="s">
        <v>1532</v>
      </c>
      <c r="C820" t="str">
        <f>device._person_supervisor_alt.competence_lpg_operator</f>
        <v>0 </v>
      </c>
      <c r="E820" t="s">
        <v>288</v>
      </c>
    </row>
    <row r="821" spans="1:6">
      <c r="A821" t="s">
        <v>837</v>
      </c>
      <c r="B821">
        <v>1</v>
      </c>
      <c r="C821">
        <f>device._person_supervisor_alt.enabled</f>
        <v>1</v>
      </c>
      <c r="E821" t="s">
        <v>288</v>
      </c>
    </row>
    <row r="822" spans="1:6">
      <c r="A822" t="s">
        <v>838</v>
      </c>
      <c r="B822" t="s">
        <v>1563</v>
      </c>
      <c r="C822" t="str">
        <f>device._person_supervisor_alt.birth_date</f>
        <v>0000-00-00 </v>
      </c>
      <c r="E822" t="s">
        <v>288</v>
      </c>
    </row>
    <row r="823" spans="1:6">
      <c r="A823" t="s">
        <v>839</v>
      </c>
      <c r="B823"/>
      <c r="C823" t="str">
        <f>device._person_supervisor_alt.birth_place</f>
        <v/>
      </c>
      <c r="E823" t="s">
        <v>288</v>
      </c>
    </row>
    <row r="824" spans="1:6">
      <c r="A824" t="s">
        <v>840</v>
      </c>
      <c r="B824"/>
      <c r="C824" t="str">
        <f>device._person_supervisor_alt.ssn_encrypted</f>
        <v/>
      </c>
      <c r="E824" t="s">
        <v>288</v>
      </c>
    </row>
    <row r="825" spans="1:6">
      <c r="A825" t="s">
        <v>841</v>
      </c>
      <c r="B825" t="s">
        <v>1526</v>
      </c>
      <c r="C825" t="str">
        <f>device._person_supervisor_alt.lang</f>
        <v>fi</v>
      </c>
      <c r="E825" t="s">
        <v>288</v>
      </c>
    </row>
    <row r="826" spans="1:6">
      <c r="A826" t="s">
        <v>842</v>
      </c>
      <c r="B826" t="s">
        <v>1532</v>
      </c>
      <c r="C826" t="str">
        <f>device._person_supervisor_alt.login_tarkes_app</f>
        <v>0 </v>
      </c>
      <c r="E826" t="s">
        <v>288</v>
      </c>
    </row>
    <row r="827" spans="1:6">
      <c r="A827" t="s">
        <v>843</v>
      </c>
      <c r="B827" t="s">
        <v>1532</v>
      </c>
      <c r="C827" t="str">
        <f>device._person_supervisor_alt.login_inspektor_app</f>
        <v>0 </v>
      </c>
      <c r="E827" t="s">
        <v>288</v>
      </c>
    </row>
    <row r="828" spans="1:6">
      <c r="A828" t="s">
        <v>844</v>
      </c>
      <c r="B828" t="s">
        <v>1532</v>
      </c>
      <c r="C828" t="str">
        <f>device._person_supervisor_alt.company_admin</f>
        <v>0 </v>
      </c>
      <c r="E828" t="s">
        <v>288</v>
      </c>
    </row>
    <row r="829" spans="1:6">
      <c r="A829" t="s">
        <v>845</v>
      </c>
      <c r="B829" t="s">
        <v>1532</v>
      </c>
      <c r="C829" t="str">
        <f>device._person_supervisor_alt.has_device</f>
        <v>0 </v>
      </c>
      <c r="E829" t="s">
        <v>288</v>
      </c>
    </row>
    <row r="830" spans="1:6">
      <c r="A830" t="s">
        <v>846</v>
      </c>
      <c r="B830" t="s">
        <v>1532</v>
      </c>
      <c r="C830" t="str">
        <f>device._person_supervisor_alt.has_form</f>
        <v>0 </v>
      </c>
      <c r="E830" t="s">
        <v>288</v>
      </c>
    </row>
    <row r="831" spans="1:6">
      <c r="A831" t="s">
        <v>847</v>
      </c>
      <c r="B831" t="s">
        <v>1521</v>
      </c>
      <c r="C831" t="str">
        <f>device._person_supervisor_alt._company.uuid</f>
        <v>c5dc4139-9bb5-4977-836d-3989421722fb</v>
      </c>
      <c r="E831" t="s">
        <v>288</v>
      </c>
    </row>
    <row r="832" spans="1:6">
      <c r="A832" t="s">
        <v>848</v>
      </c>
      <c r="B832">
        <v>10553</v>
      </c>
      <c r="C832">
        <f>device._person_supervisor_alt._company.aindex</f>
        <v>10553</v>
      </c>
      <c r="E832" t="s">
        <v>288</v>
      </c>
    </row>
    <row r="833" spans="1:6">
      <c r="A833" t="s">
        <v>849</v>
      </c>
      <c r="B833" t="s">
        <v>1570</v>
      </c>
      <c r="C833" t="str">
        <f>device._person_supervisor_alt._company.name</f>
        <v>Möttönen Oy</v>
      </c>
      <c r="E833" t="s">
        <v>288</v>
      </c>
    </row>
    <row r="834" spans="1:6">
      <c r="A834" t="s">
        <v>850</v>
      </c>
      <c r="B834">
        <v>1</v>
      </c>
      <c r="C834">
        <f>device._person_supervisor_alt._company.enabled</f>
        <v>1</v>
      </c>
      <c r="E834" t="s">
        <v>288</v>
      </c>
    </row>
    <row r="835" spans="1:6">
      <c r="A835" t="s">
        <v>851</v>
      </c>
      <c r="B835" t="s">
        <v>1532</v>
      </c>
      <c r="C835" t="str">
        <f>device._person_supervisor_alt._company.migrated</f>
        <v>0 </v>
      </c>
      <c r="E835" t="s">
        <v>288</v>
      </c>
    </row>
    <row r="836" spans="1:6">
      <c r="A836" t="s">
        <v>852</v>
      </c>
      <c r="B836"/>
      <c r="C836" t="str">
        <f>device._person_supervisor_alt._company.migration</f>
        <v/>
      </c>
      <c r="E836" t="s">
        <v>288</v>
      </c>
    </row>
    <row r="837" spans="1:6">
      <c r="A837" t="s">
        <v>853</v>
      </c>
      <c r="B837"/>
      <c r="C837" t="str">
        <f>device._person_supervisor_alt._company.migration_target</f>
        <v/>
      </c>
      <c r="E837" t="s">
        <v>288</v>
      </c>
    </row>
    <row r="838" spans="1:6">
      <c r="A838" t="s">
        <v>854</v>
      </c>
      <c r="B838" t="s">
        <v>1571</v>
      </c>
      <c r="C838" t="str">
        <f>device._person_supervisor_alt._company.StartTime</f>
        <v>2022-02-25 08:32:53</v>
      </c>
      <c r="E838" t="s">
        <v>288</v>
      </c>
    </row>
    <row r="839" spans="1:6">
      <c r="A839" t="s">
        <v>855</v>
      </c>
      <c r="B839" t="s">
        <v>1572</v>
      </c>
      <c r="C839" t="str">
        <f>device._person_supervisor_alt._company.business_id</f>
        <v>8851303-7</v>
      </c>
      <c r="E839" t="s">
        <v>288</v>
      </c>
    </row>
    <row r="840" spans="1:6">
      <c r="A840" t="s">
        <v>856</v>
      </c>
      <c r="B840">
        <v>7</v>
      </c>
      <c r="C840">
        <f>device._person_supervisor_alt._company.business_id_check</f>
        <v>7</v>
      </c>
      <c r="E840" t="s">
        <v>288</v>
      </c>
    </row>
    <row r="841" spans="1:6">
      <c r="A841" t="s">
        <v>857</v>
      </c>
      <c r="B841" t="s">
        <v>1573</v>
      </c>
      <c r="C841" t="str">
        <f>device._person_supervisor_alt._company.UpdateTime</f>
        <v>2024-12-13 06:00:01</v>
      </c>
      <c r="E841" t="s">
        <v>288</v>
      </c>
    </row>
    <row r="842" spans="1:6">
      <c r="A842" t="s">
        <v>858</v>
      </c>
      <c r="B842"/>
      <c r="C842" t="str">
        <f>device._person_supervisor_alt._company.datasource</f>
        <v/>
      </c>
      <c r="E842" t="s">
        <v>288</v>
      </c>
    </row>
    <row r="843" spans="1:6">
      <c r="A843" t="s">
        <v>859</v>
      </c>
      <c r="B843" t="s">
        <v>1574</v>
      </c>
      <c r="C843" t="str">
        <f>device._person_supervisor_alt._company.street_post</f>
        <v>Möttöskatu 12</v>
      </c>
      <c r="E843" t="s">
        <v>288</v>
      </c>
    </row>
    <row r="844" spans="1:6">
      <c r="A844" t="s">
        <v>860</v>
      </c>
      <c r="B844" t="s">
        <v>1575</v>
      </c>
      <c r="C844" t="str">
        <f>device._person_supervisor_alt._company.zip_code_visit</f>
        <v>02100 </v>
      </c>
      <c r="E844" t="s">
        <v>288</v>
      </c>
    </row>
    <row r="845" spans="1:6">
      <c r="A845" t="s">
        <v>861</v>
      </c>
      <c r="B845" t="s">
        <v>1576</v>
      </c>
      <c r="C845" t="str">
        <f>device._person_supervisor_alt._company.city_visit</f>
        <v>Säkylä</v>
      </c>
      <c r="E845" t="s">
        <v>288</v>
      </c>
    </row>
    <row r="846" spans="1:6">
      <c r="A846" t="s">
        <v>862</v>
      </c>
      <c r="B846" t="s">
        <v>1575</v>
      </c>
      <c r="C846" t="str">
        <f>device._person_supervisor_alt._company.zip_code</f>
        <v>02100 </v>
      </c>
      <c r="E846" t="s">
        <v>288</v>
      </c>
    </row>
    <row r="847" spans="1:6">
      <c r="A847" t="s">
        <v>863</v>
      </c>
      <c r="B847" t="s">
        <v>1576</v>
      </c>
      <c r="C847" t="str">
        <f>device._person_supervisor_alt._company.city</f>
        <v>Säkylä</v>
      </c>
      <c r="E847" t="s">
        <v>288</v>
      </c>
    </row>
    <row r="848" spans="1:6">
      <c r="A848" t="s">
        <v>864</v>
      </c>
      <c r="B848"/>
      <c r="C848" t="str">
        <f>device._person_supervisor_alt._company.address_visit</f>
        <v/>
      </c>
      <c r="E848" t="s">
        <v>288</v>
      </c>
    </row>
    <row r="849" spans="1:6">
      <c r="A849" t="s">
        <v>865</v>
      </c>
      <c r="B849" t="s">
        <v>1577</v>
      </c>
      <c r="C849" t="str">
        <f>device._person_supervisor_alt._company.street_visit</f>
        <v>Tuotekatu 1</v>
      </c>
      <c r="E849" t="s">
        <v>288</v>
      </c>
    </row>
    <row r="850" spans="1:6">
      <c r="A850" t="s">
        <v>866</v>
      </c>
      <c r="B850"/>
      <c r="C850" t="str">
        <f>device._person_supervisor_alt._company.notes</f>
        <v/>
      </c>
      <c r="E850" t="s">
        <v>288</v>
      </c>
    </row>
    <row r="851" spans="1:6">
      <c r="A851" t="s">
        <v>867</v>
      </c>
      <c r="B851" t="s">
        <v>1578</v>
      </c>
      <c r="C851" t="str">
        <f>device._person_supervisor_alt._company.state</f>
        <v>active</v>
      </c>
      <c r="E851" t="s">
        <v>288</v>
      </c>
    </row>
    <row r="852" spans="1:6">
      <c r="A852" t="s">
        <v>868</v>
      </c>
      <c r="B852" t="s">
        <v>1579</v>
      </c>
      <c r="C852" t="str">
        <f>device._person_supervisor_alt._company.email</f>
        <v>info@vodera.fi</v>
      </c>
      <c r="E852" t="s">
        <v>288</v>
      </c>
    </row>
    <row r="853" spans="1:6">
      <c r="A853" t="s">
        <v>869</v>
      </c>
      <c r="B853" t="s">
        <v>1532</v>
      </c>
      <c r="C853" t="str">
        <f>device._person_supervisor_alt._company.customer_value</f>
        <v>0 </v>
      </c>
      <c r="E853" t="s">
        <v>288</v>
      </c>
    </row>
    <row r="854" spans="1:6">
      <c r="A854" t="s">
        <v>870</v>
      </c>
      <c r="B854" t="s">
        <v>1532</v>
      </c>
      <c r="C854" t="str">
        <f>device._person_supervisor_alt._company.area_uusimaa</f>
        <v>0 </v>
      </c>
      <c r="E854" t="s">
        <v>288</v>
      </c>
    </row>
    <row r="855" spans="1:6">
      <c r="A855" t="s">
        <v>871</v>
      </c>
      <c r="B855">
        <v>1</v>
      </c>
      <c r="C855">
        <f>device._person_supervisor_alt._company.area_varsinais</f>
        <v>1</v>
      </c>
      <c r="E855" t="s">
        <v>288</v>
      </c>
    </row>
    <row r="856" spans="1:6">
      <c r="A856" t="s">
        <v>872</v>
      </c>
      <c r="B856" t="s">
        <v>1532</v>
      </c>
      <c r="C856" t="str">
        <f>device._person_supervisor_alt._company.area_kymenlaakso</f>
        <v>0 </v>
      </c>
      <c r="E856" t="s">
        <v>288</v>
      </c>
    </row>
    <row r="857" spans="1:6">
      <c r="A857" t="s">
        <v>873</v>
      </c>
      <c r="B857" t="s">
        <v>1532</v>
      </c>
      <c r="C857" t="str">
        <f>device._person_supervisor_alt._company.area_hame</f>
        <v>0 </v>
      </c>
      <c r="E857" t="s">
        <v>288</v>
      </c>
    </row>
    <row r="858" spans="1:6">
      <c r="A858" t="s">
        <v>874</v>
      </c>
      <c r="B858" t="s">
        <v>1532</v>
      </c>
      <c r="C858" t="str">
        <f>device._person_supervisor_alt._company.area_satakunta</f>
        <v>0 </v>
      </c>
      <c r="E858" t="s">
        <v>288</v>
      </c>
    </row>
    <row r="859" spans="1:6">
      <c r="A859" t="s">
        <v>875</v>
      </c>
      <c r="B859" t="s">
        <v>1532</v>
      </c>
      <c r="C859" t="str">
        <f>device._person_supervisor_alt._company.area_pohjanmaa</f>
        <v>0 </v>
      </c>
      <c r="E859" t="s">
        <v>288</v>
      </c>
    </row>
    <row r="860" spans="1:6">
      <c r="A860" t="s">
        <v>876</v>
      </c>
      <c r="B860" t="s">
        <v>1532</v>
      </c>
      <c r="C860" t="str">
        <f>device._person_supervisor_alt._company.area_pohjois</f>
        <v>0 </v>
      </c>
      <c r="E860" t="s">
        <v>288</v>
      </c>
    </row>
    <row r="861" spans="1:6">
      <c r="A861" t="s">
        <v>877</v>
      </c>
      <c r="B861" t="s">
        <v>1532</v>
      </c>
      <c r="C861" t="str">
        <f>device._person_supervisor_alt._company.area_lappi</f>
        <v>0 </v>
      </c>
      <c r="E861" t="s">
        <v>288</v>
      </c>
    </row>
    <row r="862" spans="1:6">
      <c r="A862" t="s">
        <v>878</v>
      </c>
      <c r="B862">
        <v>1</v>
      </c>
      <c r="C862">
        <f>device._person_supervisor_alt._company.devgroup_paine</f>
        <v>1</v>
      </c>
      <c r="E862" t="s">
        <v>288</v>
      </c>
    </row>
    <row r="863" spans="1:6">
      <c r="A863" t="s">
        <v>879</v>
      </c>
      <c r="B863" t="s">
        <v>1532</v>
      </c>
      <c r="C863" t="str">
        <f>device._person_supervisor_alt._company.devgroup_kemikaali</f>
        <v>0 </v>
      </c>
      <c r="E863" t="s">
        <v>288</v>
      </c>
    </row>
    <row r="864" spans="1:6">
      <c r="A864" t="s">
        <v>880</v>
      </c>
      <c r="B864" t="s">
        <v>1532</v>
      </c>
      <c r="C864" t="str">
        <f>device._person_supervisor_alt._company.devgroup_nestekaasu</f>
        <v>0 </v>
      </c>
      <c r="E864" t="s">
        <v>288</v>
      </c>
    </row>
    <row r="865" spans="1:6">
      <c r="A865" t="s">
        <v>881</v>
      </c>
      <c r="B865" t="s">
        <v>1532</v>
      </c>
      <c r="C865" t="str">
        <f>device._person_supervisor_alt._company.devgroup_maakaasu</f>
        <v>0 </v>
      </c>
      <c r="E865" t="s">
        <v>288</v>
      </c>
    </row>
    <row r="866" spans="1:6">
      <c r="A866" t="s">
        <v>882</v>
      </c>
      <c r="B866" t="s">
        <v>1532</v>
      </c>
      <c r="C866" t="str">
        <f>device._person_supervisor_alt._company.devgroup_biokaasu</f>
        <v>0 </v>
      </c>
      <c r="E866" t="s">
        <v>288</v>
      </c>
    </row>
    <row r="867" spans="1:6">
      <c r="A867" t="s">
        <v>883</v>
      </c>
      <c r="B867" t="s">
        <v>1532</v>
      </c>
      <c r="C867" t="str">
        <f>device._person_supervisor_alt._company.devgroup_vakadr</f>
        <v>0 </v>
      </c>
      <c r="E867" t="s">
        <v>288</v>
      </c>
    </row>
    <row r="868" spans="1:6">
      <c r="A868" t="s">
        <v>884</v>
      </c>
      <c r="B868" t="s">
        <v>1532</v>
      </c>
      <c r="C868" t="str">
        <f>device._person_supervisor_alt._company.devgroup_a2</f>
        <v>0 </v>
      </c>
      <c r="E868" t="s">
        <v>288</v>
      </c>
    </row>
    <row r="869" spans="1:6">
      <c r="A869" t="s">
        <v>885</v>
      </c>
      <c r="B869" t="s">
        <v>1532</v>
      </c>
      <c r="C869" t="str">
        <f>device._person_supervisor_alt._company.devgroup_g</f>
        <v>0 </v>
      </c>
      <c r="E869" t="s">
        <v>288</v>
      </c>
    </row>
    <row r="870" spans="1:6">
      <c r="A870" t="s">
        <v>886</v>
      </c>
      <c r="B870" t="s">
        <v>1532</v>
      </c>
      <c r="C870" t="str">
        <f>device._person_supervisor_alt._company.devgroup_other</f>
        <v>0 </v>
      </c>
      <c r="E870" t="s">
        <v>288</v>
      </c>
    </row>
    <row r="871" spans="1:6">
      <c r="A871" t="s">
        <v>887</v>
      </c>
      <c r="B871" t="s">
        <v>1532</v>
      </c>
      <c r="C871" t="str">
        <f>device._person_supervisor_alt._company.role_manufacturer</f>
        <v>0 </v>
      </c>
      <c r="E871" t="s">
        <v>288</v>
      </c>
    </row>
    <row r="872" spans="1:6">
      <c r="A872" t="s">
        <v>888</v>
      </c>
      <c r="B872" t="s">
        <v>1532</v>
      </c>
      <c r="C872" t="str">
        <f>device._person_supervisor_alt._company.role_energyplant</f>
        <v>0 </v>
      </c>
      <c r="E872" t="s">
        <v>288</v>
      </c>
    </row>
    <row r="873" spans="1:6">
      <c r="A873" t="s">
        <v>889</v>
      </c>
      <c r="B873" t="s">
        <v>1532</v>
      </c>
      <c r="C873" t="str">
        <f>device._person_supervisor_alt._company.role_government</f>
        <v>0 </v>
      </c>
      <c r="E873" t="s">
        <v>288</v>
      </c>
    </row>
    <row r="874" spans="1:6">
      <c r="A874" t="s">
        <v>890</v>
      </c>
      <c r="B874">
        <v>1</v>
      </c>
      <c r="C874">
        <f>device._person_supervisor_alt._company.role_processplant</f>
        <v>1</v>
      </c>
      <c r="E874" t="s">
        <v>288</v>
      </c>
    </row>
    <row r="875" spans="1:6">
      <c r="A875" t="s">
        <v>891</v>
      </c>
      <c r="B875" t="s">
        <v>1532</v>
      </c>
      <c r="C875" t="str">
        <f>device._person_supervisor_alt._company.role_transport</f>
        <v>0 </v>
      </c>
      <c r="E875" t="s">
        <v>288</v>
      </c>
    </row>
    <row r="876" spans="1:6">
      <c r="A876" t="s">
        <v>892</v>
      </c>
      <c r="B876" t="s">
        <v>1580</v>
      </c>
      <c r="C876" t="str">
        <f>device._person_supervisor_alt._company.inspection_institution</f>
        <v>admitted</v>
      </c>
      <c r="E876" t="s">
        <v>288</v>
      </c>
    </row>
    <row r="877" spans="1:6">
      <c r="A877" t="s">
        <v>893</v>
      </c>
      <c r="B877" t="s">
        <v>1581</v>
      </c>
      <c r="C877" t="str">
        <f>device._person_supervisor_alt._company.inspection_date_next</f>
        <v>2025-03-13</v>
      </c>
      <c r="E877" t="s">
        <v>288</v>
      </c>
    </row>
    <row r="878" spans="1:6">
      <c r="A878" t="s">
        <v>894</v>
      </c>
      <c r="B878">
        <v>1</v>
      </c>
      <c r="C878">
        <f>device._person_supervisor_alt._company.inspection_overdue_count</f>
        <v>1</v>
      </c>
      <c r="E878" t="s">
        <v>288</v>
      </c>
    </row>
    <row r="879" spans="1:6">
      <c r="A879" t="s">
        <v>895</v>
      </c>
      <c r="B879">
        <v>1</v>
      </c>
      <c r="C879">
        <f>device._person_supervisor_alt._company.inspection_upcoming_count</f>
        <v>1</v>
      </c>
      <c r="E879" t="s">
        <v>288</v>
      </c>
    </row>
    <row r="880" spans="1:6">
      <c r="A880" t="s">
        <v>896</v>
      </c>
      <c r="B880">
        <v>1</v>
      </c>
      <c r="C880">
        <f>device._person_supervisor_alt._company.inspection_soon_count</f>
        <v>1</v>
      </c>
      <c r="E880" t="s">
        <v>288</v>
      </c>
    </row>
    <row r="881" spans="1:6">
      <c r="A881" t="s">
        <v>897</v>
      </c>
      <c r="B881">
        <v>1</v>
      </c>
      <c r="C881">
        <f>device._person_supervisor_alt._company.ped_licence</f>
        <v>1</v>
      </c>
      <c r="E881" t="s">
        <v>288</v>
      </c>
    </row>
    <row r="882" spans="1:6">
      <c r="A882" t="s">
        <v>898</v>
      </c>
      <c r="B882" t="s">
        <v>1532</v>
      </c>
      <c r="C882" t="str">
        <f>first_inspection</f>
        <v>0 </v>
      </c>
      <c r="D882" t="s">
        <v>899</v>
      </c>
      <c r="E882" t="s">
        <v>900</v>
      </c>
      <c r="F882" t="s">
        <v>901</v>
      </c>
    </row>
    <row r="883" spans="1:6">
      <c r="A883" t="s">
        <v>902</v>
      </c>
      <c r="B883" t="s">
        <v>1532</v>
      </c>
      <c r="C883" t="str">
        <f>inside_inspection</f>
        <v>0 </v>
      </c>
      <c r="D883" t="s">
        <v>899</v>
      </c>
      <c r="E883" t="s">
        <v>900</v>
      </c>
      <c r="F883" t="s">
        <v>16</v>
      </c>
    </row>
    <row r="884" spans="1:6">
      <c r="A884" t="s">
        <v>903</v>
      </c>
      <c r="B884" t="s">
        <v>1532</v>
      </c>
      <c r="C884" t="str">
        <f>pressure_inspection</f>
        <v>0 </v>
      </c>
      <c r="D884" t="s">
        <v>899</v>
      </c>
      <c r="E884" t="s">
        <v>900</v>
      </c>
      <c r="F884" t="s">
        <v>17</v>
      </c>
    </row>
    <row r="885" spans="1:6">
      <c r="A885" t="s">
        <v>904</v>
      </c>
      <c r="B885" t="s">
        <v>1532</v>
      </c>
      <c r="C885" t="str">
        <f>usage_inspection</f>
        <v>0 </v>
      </c>
      <c r="D885" t="s">
        <v>899</v>
      </c>
      <c r="E885" t="s">
        <v>900</v>
      </c>
      <c r="F885" t="s">
        <v>18</v>
      </c>
    </row>
    <row r="886" spans="1:6">
      <c r="A886" t="s">
        <v>905</v>
      </c>
      <c r="B886" t="s">
        <v>1532</v>
      </c>
      <c r="C886" t="str">
        <f>change_inspection</f>
        <v>0 </v>
      </c>
      <c r="D886" t="s">
        <v>899</v>
      </c>
      <c r="E886" t="s">
        <v>900</v>
      </c>
      <c r="F886" t="s">
        <v>19</v>
      </c>
    </row>
    <row r="887" spans="1:6">
      <c r="A887" t="s">
        <v>906</v>
      </c>
      <c r="B887" t="s">
        <v>1532</v>
      </c>
      <c r="C887" t="str">
        <f>other_inspection</f>
        <v>0 </v>
      </c>
      <c r="D887" t="s">
        <v>899</v>
      </c>
      <c r="E887" t="s">
        <v>900</v>
      </c>
      <c r="F887" t="s">
        <v>907</v>
      </c>
    </row>
    <row r="888" spans="1:6">
      <c r="A888" t="s">
        <v>908</v>
      </c>
      <c r="B888" t="s">
        <v>1532</v>
      </c>
      <c r="C888" t="str">
        <f>followup_inspection</f>
        <v>0 </v>
      </c>
      <c r="D888" t="s">
        <v>899</v>
      </c>
      <c r="E888" t="s">
        <v>900</v>
      </c>
      <c r="F888" t="s">
        <v>20</v>
      </c>
    </row>
    <row r="889" spans="1:6">
      <c r="A889" t="s">
        <v>909</v>
      </c>
      <c r="B889" t="s">
        <v>1532</v>
      </c>
      <c r="C889" t="str">
        <f>condition_inspection</f>
        <v>0 </v>
      </c>
      <c r="D889" t="s">
        <v>899</v>
      </c>
      <c r="E889" t="s">
        <v>900</v>
      </c>
      <c r="F889" t="s">
        <v>910</v>
      </c>
    </row>
    <row r="890" spans="1:6">
      <c r="A890" t="s">
        <v>911</v>
      </c>
      <c r="C890">
        <f>varoventtiili_tarkastuspaiva</f>
        <v>0</v>
      </c>
      <c r="D890" t="s">
        <v>912</v>
      </c>
      <c r="E890" t="s">
        <v>52</v>
      </c>
      <c r="F890" t="s">
        <v>913</v>
      </c>
    </row>
    <row r="891" spans="1:6">
      <c r="A891" t="s">
        <v>914</v>
      </c>
      <c r="B891"/>
      <c r="C891" t="str">
        <f>varoventtiili_painemittarin_numero</f>
        <v/>
      </c>
      <c r="D891" t="s">
        <v>915</v>
      </c>
      <c r="E891" t="s">
        <v>52</v>
      </c>
      <c r="F891" t="s">
        <v>58</v>
      </c>
    </row>
    <row r="892" spans="1:6">
      <c r="A892" t="s">
        <v>916</v>
      </c>
      <c r="B892"/>
      <c r="C892" t="str">
        <f>varoventtiili_paineanturin_numero</f>
        <v/>
      </c>
      <c r="D892" t="s">
        <v>915</v>
      </c>
      <c r="E892" t="s">
        <v>52</v>
      </c>
      <c r="F892" t="s">
        <v>917</v>
      </c>
    </row>
    <row r="893" spans="1:6">
      <c r="A893" t="s">
        <v>918</v>
      </c>
      <c r="B893" t="s">
        <v>1532</v>
      </c>
      <c r="C893" t="str">
        <f>varoventtiin_sinetointi</f>
        <v>0 </v>
      </c>
      <c r="D893" t="s">
        <v>899</v>
      </c>
      <c r="E893" t="s">
        <v>52</v>
      </c>
      <c r="F893" t="s">
        <v>60</v>
      </c>
    </row>
    <row r="894" spans="1:6">
      <c r="A894" t="s">
        <v>919</v>
      </c>
      <c r="B894" t="s">
        <v>1532</v>
      </c>
      <c r="C894" t="str">
        <f>varoventtiilin_merkinnat</f>
        <v>0 </v>
      </c>
      <c r="D894" t="s">
        <v>899</v>
      </c>
      <c r="E894" t="s">
        <v>52</v>
      </c>
      <c r="F894" t="s">
        <v>61</v>
      </c>
    </row>
    <row r="895" spans="1:6">
      <c r="A895" t="s">
        <v>920</v>
      </c>
      <c r="C895">
        <f>varoventtiili_koestus_teksti</f>
        <v>0</v>
      </c>
      <c r="D895" t="s">
        <v>921</v>
      </c>
      <c r="E895" t="s">
        <v>52</v>
      </c>
      <c r="F895" t="s">
        <v>922</v>
      </c>
    </row>
    <row r="896" spans="1:6">
      <c r="A896" t="s">
        <v>923</v>
      </c>
      <c r="C896">
        <f>varoventtiili_koestus_kuva</f>
        <v>0</v>
      </c>
      <c r="D896" t="s">
        <v>924</v>
      </c>
      <c r="E896" t="s">
        <v>52</v>
      </c>
      <c r="F896" t="s">
        <v>925</v>
      </c>
    </row>
    <row r="897" spans="1:6">
      <c r="A897" t="s">
        <v>926</v>
      </c>
      <c r="C897">
        <f>varoventtiili_koestus_kuva.uuid</f>
        <v>0</v>
      </c>
      <c r="D897" t="s">
        <v>927</v>
      </c>
      <c r="E897" t="s">
        <v>52</v>
      </c>
      <c r="F897" t="s">
        <v>925</v>
      </c>
    </row>
    <row r="898" spans="1:6">
      <c r="A898" t="s">
        <v>928</v>
      </c>
      <c r="C898">
        <f>varoventtiili_koestus_kuva.aindex</f>
        <v>0</v>
      </c>
      <c r="D898" t="s">
        <v>927</v>
      </c>
      <c r="E898" t="s">
        <v>52</v>
      </c>
      <c r="F898" t="s">
        <v>925</v>
      </c>
    </row>
    <row r="899" spans="1:6">
      <c r="A899" t="s">
        <v>929</v>
      </c>
      <c r="C899">
        <f>varoventtiili_koestus_kuva.ref</f>
        <v>0</v>
      </c>
      <c r="D899" t="s">
        <v>927</v>
      </c>
      <c r="E899" t="s">
        <v>52</v>
      </c>
      <c r="F899" t="s">
        <v>925</v>
      </c>
    </row>
    <row r="900" spans="1:6">
      <c r="A900" t="s">
        <v>930</v>
      </c>
      <c r="C900">
        <f>varoventtiili_koestus_kuva.uploader</f>
        <v>0</v>
      </c>
      <c r="D900" t="s">
        <v>927</v>
      </c>
      <c r="E900" t="s">
        <v>52</v>
      </c>
      <c r="F900" t="s">
        <v>925</v>
      </c>
    </row>
    <row r="901" spans="1:6">
      <c r="A901" t="s">
        <v>931</v>
      </c>
      <c r="C901">
        <f>varoventtiili_koestus_kuva.content</f>
        <v>0</v>
      </c>
      <c r="D901" t="s">
        <v>927</v>
      </c>
      <c r="E901" t="s">
        <v>52</v>
      </c>
      <c r="F901" t="s">
        <v>925</v>
      </c>
    </row>
    <row r="902" spans="1:6">
      <c r="A902" t="s">
        <v>932</v>
      </c>
      <c r="C902">
        <f>varoventtiili_koestus_kuva.title</f>
        <v>0</v>
      </c>
      <c r="D902" t="s">
        <v>927</v>
      </c>
      <c r="E902" t="s">
        <v>52</v>
      </c>
      <c r="F902" t="s">
        <v>925</v>
      </c>
    </row>
    <row r="903" spans="1:6">
      <c r="A903" t="s">
        <v>933</v>
      </c>
      <c r="C903">
        <f>varoventtiili_koestus_kuva.description</f>
        <v>0</v>
      </c>
      <c r="D903" t="s">
        <v>927</v>
      </c>
      <c r="E903" t="s">
        <v>52</v>
      </c>
      <c r="F903" t="s">
        <v>925</v>
      </c>
    </row>
    <row r="904" spans="1:6">
      <c r="A904" t="s">
        <v>934</v>
      </c>
      <c r="C904">
        <f>varoventtiili_koestus_kuva.StartTime</f>
        <v>0</v>
      </c>
      <c r="D904" t="s">
        <v>927</v>
      </c>
      <c r="E904" t="s">
        <v>52</v>
      </c>
      <c r="F904" t="s">
        <v>925</v>
      </c>
    </row>
    <row r="905" spans="1:6">
      <c r="A905" t="s">
        <v>935</v>
      </c>
      <c r="C905">
        <f>varoventtiili_koestus_kuva.hash</f>
        <v>0</v>
      </c>
      <c r="D905" t="s">
        <v>927</v>
      </c>
      <c r="E905" t="s">
        <v>52</v>
      </c>
      <c r="F905" t="s">
        <v>925</v>
      </c>
    </row>
    <row r="906" spans="1:6">
      <c r="A906" t="s">
        <v>936</v>
      </c>
      <c r="C906">
        <f>varoventtiili_koestus_kuva.filename</f>
        <v>0</v>
      </c>
      <c r="D906" t="s">
        <v>927</v>
      </c>
      <c r="E906" t="s">
        <v>52</v>
      </c>
      <c r="F906" t="s">
        <v>925</v>
      </c>
    </row>
    <row r="907" spans="1:6">
      <c r="A907" t="s">
        <v>937</v>
      </c>
      <c r="C907">
        <f>varoventtiili_koestus_kuva.url</f>
        <v>0</v>
      </c>
      <c r="D907" t="s">
        <v>927</v>
      </c>
      <c r="E907" t="s">
        <v>52</v>
      </c>
      <c r="F907" t="s">
        <v>925</v>
      </c>
    </row>
    <row r="908" spans="1:6">
      <c r="A908" t="s">
        <v>938</v>
      </c>
      <c r="C908">
        <f>varoventtiili_koestus_kuva.type</f>
        <v>0</v>
      </c>
      <c r="D908" t="s">
        <v>927</v>
      </c>
      <c r="E908" t="s">
        <v>52</v>
      </c>
      <c r="F908" t="s">
        <v>925</v>
      </c>
    </row>
    <row r="909" spans="1:6">
      <c r="A909" t="s">
        <v>939</v>
      </c>
      <c r="C909">
        <f>varoventtiili_koestus_kuva.ext</f>
        <v>0</v>
      </c>
      <c r="D909" t="s">
        <v>927</v>
      </c>
      <c r="E909" t="s">
        <v>52</v>
      </c>
      <c r="F909" t="s">
        <v>925</v>
      </c>
    </row>
    <row r="910" spans="1:6">
      <c r="A910" t="s">
        <v>940</v>
      </c>
      <c r="C910">
        <f>varoventtiili_koestus_kuva.size</f>
        <v>0</v>
      </c>
      <c r="D910" t="s">
        <v>927</v>
      </c>
      <c r="E910" t="s">
        <v>52</v>
      </c>
      <c r="F910" t="s">
        <v>925</v>
      </c>
    </row>
    <row r="911" spans="1:6">
      <c r="A911" t="s">
        <v>941</v>
      </c>
      <c r="C911">
        <f>varoventtiili_koestus_kuva.version</f>
        <v>0</v>
      </c>
      <c r="D911" t="s">
        <v>927</v>
      </c>
      <c r="E911" t="s">
        <v>52</v>
      </c>
      <c r="F911" t="s">
        <v>925</v>
      </c>
    </row>
    <row r="912" spans="1:6">
      <c r="A912" t="s">
        <v>942</v>
      </c>
      <c r="C912">
        <f>varoventtiili_koestus_kuva.local_path</f>
        <v>0</v>
      </c>
      <c r="D912" t="s">
        <v>927</v>
      </c>
      <c r="E912" t="s">
        <v>52</v>
      </c>
      <c r="F912" t="s">
        <v>925</v>
      </c>
    </row>
    <row r="913" spans="1:6">
      <c r="A913" t="s">
        <v>943</v>
      </c>
      <c r="C913">
        <f>varoventtiili_koestus_kuva.protected</f>
        <v>0</v>
      </c>
      <c r="D913" t="s">
        <v>927</v>
      </c>
      <c r="E913" t="s">
        <v>52</v>
      </c>
      <c r="F913" t="s">
        <v>925</v>
      </c>
    </row>
    <row r="914" spans="1:6">
      <c r="A914" t="s">
        <v>944</v>
      </c>
      <c r="C914">
        <f>varoventtiili_kohde1</f>
        <v>0</v>
      </c>
      <c r="D914" t="s">
        <v>915</v>
      </c>
      <c r="E914" t="s">
        <v>52</v>
      </c>
      <c r="F914" t="s">
        <v>945</v>
      </c>
    </row>
    <row r="915" spans="1:6">
      <c r="A915" t="s">
        <v>946</v>
      </c>
      <c r="C915">
        <f>varoventtiili_valiaine1</f>
        <v>0</v>
      </c>
      <c r="D915" t="s">
        <v>915</v>
      </c>
      <c r="E915" t="s">
        <v>52</v>
      </c>
      <c r="F915" t="s">
        <v>947</v>
      </c>
    </row>
    <row r="916" spans="1:6">
      <c r="A916" t="s">
        <v>948</v>
      </c>
      <c r="C916">
        <f>varoventtiili_bar1</f>
        <v>0</v>
      </c>
      <c r="D916" t="s">
        <v>949</v>
      </c>
      <c r="E916" t="s">
        <v>52</v>
      </c>
      <c r="F916" t="s">
        <v>950</v>
      </c>
    </row>
    <row r="917" spans="1:6">
      <c r="A917" t="s">
        <v>951</v>
      </c>
      <c r="C917">
        <f>varoventtiili_sulkupaine1</f>
        <v>0</v>
      </c>
      <c r="D917" t="s">
        <v>949</v>
      </c>
      <c r="E917" t="s">
        <v>52</v>
      </c>
      <c r="F917" t="s">
        <v>952</v>
      </c>
    </row>
    <row r="918" spans="1:6">
      <c r="A918" t="s">
        <v>953</v>
      </c>
      <c r="C918">
        <f>varoventtiili_kohde2</f>
        <v>0</v>
      </c>
      <c r="D918" t="s">
        <v>915</v>
      </c>
      <c r="E918" t="s">
        <v>52</v>
      </c>
      <c r="F918" t="s">
        <v>954</v>
      </c>
    </row>
    <row r="919" spans="1:6">
      <c r="A919" t="s">
        <v>955</v>
      </c>
      <c r="C919">
        <f>varoventtiili_valiaine2</f>
        <v>0</v>
      </c>
      <c r="D919" t="s">
        <v>915</v>
      </c>
      <c r="E919" t="s">
        <v>52</v>
      </c>
      <c r="F919" t="s">
        <v>956</v>
      </c>
    </row>
    <row r="920" spans="1:6">
      <c r="A920" t="s">
        <v>957</v>
      </c>
      <c r="C920">
        <f>varoventtiili_bar2</f>
        <v>0</v>
      </c>
      <c r="D920" t="s">
        <v>949</v>
      </c>
      <c r="E920" t="s">
        <v>52</v>
      </c>
      <c r="F920" t="s">
        <v>958</v>
      </c>
    </row>
    <row r="921" spans="1:6">
      <c r="A921" t="s">
        <v>959</v>
      </c>
      <c r="C921">
        <f>varoventtiili_sulkupaine2</f>
        <v>0</v>
      </c>
      <c r="D921" t="s">
        <v>949</v>
      </c>
      <c r="E921" t="s">
        <v>52</v>
      </c>
      <c r="F921" t="s">
        <v>960</v>
      </c>
    </row>
    <row r="922" spans="1:6">
      <c r="A922" t="s">
        <v>961</v>
      </c>
      <c r="C922">
        <f>varoventtiili_kohde3</f>
        <v>0</v>
      </c>
      <c r="D922" t="s">
        <v>915</v>
      </c>
      <c r="E922" t="s">
        <v>52</v>
      </c>
      <c r="F922" t="s">
        <v>962</v>
      </c>
    </row>
    <row r="923" spans="1:6">
      <c r="A923" t="s">
        <v>963</v>
      </c>
      <c r="C923">
        <f>varoventtiili_valiaine3</f>
        <v>0</v>
      </c>
      <c r="D923" t="s">
        <v>915</v>
      </c>
      <c r="E923" t="s">
        <v>52</v>
      </c>
      <c r="F923" t="s">
        <v>964</v>
      </c>
    </row>
    <row r="924" spans="1:6">
      <c r="A924" t="s">
        <v>965</v>
      </c>
      <c r="C924">
        <f>varoventtiili_bar3</f>
        <v>0</v>
      </c>
      <c r="D924" t="s">
        <v>949</v>
      </c>
      <c r="E924" t="s">
        <v>52</v>
      </c>
      <c r="F924" t="s">
        <v>966</v>
      </c>
    </row>
    <row r="925" spans="1:6">
      <c r="A925" t="s">
        <v>967</v>
      </c>
      <c r="C925">
        <f>varoventtiili_sulkupaine3</f>
        <v>0</v>
      </c>
      <c r="D925" t="s">
        <v>949</v>
      </c>
      <c r="E925" t="s">
        <v>52</v>
      </c>
      <c r="F925" t="s">
        <v>968</v>
      </c>
    </row>
    <row r="926" spans="1:6">
      <c r="A926" t="s">
        <v>969</v>
      </c>
      <c r="C926">
        <f>varoventtiili_kohde4</f>
        <v>0</v>
      </c>
      <c r="D926" t="s">
        <v>915</v>
      </c>
      <c r="E926" t="s">
        <v>52</v>
      </c>
      <c r="F926" t="s">
        <v>970</v>
      </c>
    </row>
    <row r="927" spans="1:6">
      <c r="A927" t="s">
        <v>971</v>
      </c>
      <c r="C927">
        <f>varoventtiili_valiaine4</f>
        <v>0</v>
      </c>
      <c r="D927" t="s">
        <v>915</v>
      </c>
      <c r="E927" t="s">
        <v>52</v>
      </c>
      <c r="F927" t="s">
        <v>972</v>
      </c>
    </row>
    <row r="928" spans="1:6">
      <c r="A928" t="s">
        <v>973</v>
      </c>
      <c r="C928">
        <f>varoventtiili_bar4</f>
        <v>0</v>
      </c>
      <c r="D928" t="s">
        <v>949</v>
      </c>
      <c r="E928" t="s">
        <v>52</v>
      </c>
      <c r="F928" t="s">
        <v>974</v>
      </c>
    </row>
    <row r="929" spans="1:6">
      <c r="A929" t="s">
        <v>975</v>
      </c>
      <c r="C929">
        <f>varoventtiili_sulkupaine4</f>
        <v>0</v>
      </c>
      <c r="D929" t="s">
        <v>949</v>
      </c>
      <c r="E929" t="s">
        <v>52</v>
      </c>
      <c r="F929" t="s">
        <v>976</v>
      </c>
    </row>
    <row r="930" spans="1:6">
      <c r="A930" t="s">
        <v>977</v>
      </c>
      <c r="C930">
        <f>varoventtiili_kohde5</f>
        <v>0</v>
      </c>
      <c r="D930" t="s">
        <v>915</v>
      </c>
      <c r="E930" t="s">
        <v>52</v>
      </c>
      <c r="F930" t="s">
        <v>978</v>
      </c>
    </row>
    <row r="931" spans="1:6">
      <c r="A931" t="s">
        <v>979</v>
      </c>
      <c r="C931">
        <f>varoventtiili_valiaine5</f>
        <v>0</v>
      </c>
      <c r="D931" t="s">
        <v>915</v>
      </c>
      <c r="E931" t="s">
        <v>52</v>
      </c>
      <c r="F931" t="s">
        <v>980</v>
      </c>
    </row>
    <row r="932" spans="1:6">
      <c r="A932" t="s">
        <v>981</v>
      </c>
      <c r="C932">
        <f>varoventtiili_bar5</f>
        <v>0</v>
      </c>
      <c r="D932" t="s">
        <v>949</v>
      </c>
      <c r="E932" t="s">
        <v>52</v>
      </c>
      <c r="F932" t="s">
        <v>982</v>
      </c>
    </row>
    <row r="933" spans="1:6">
      <c r="A933" t="s">
        <v>983</v>
      </c>
      <c r="C933">
        <f>varoventtiili_sulkupaine5</f>
        <v>0</v>
      </c>
      <c r="D933" t="s">
        <v>949</v>
      </c>
      <c r="E933" t="s">
        <v>52</v>
      </c>
      <c r="F933" t="s">
        <v>984</v>
      </c>
    </row>
    <row r="934" spans="1:6">
      <c r="A934" t="s">
        <v>985</v>
      </c>
      <c r="C934">
        <f>varoventtiili_kohde6</f>
        <v>0</v>
      </c>
      <c r="D934" t="s">
        <v>915</v>
      </c>
      <c r="E934" t="s">
        <v>52</v>
      </c>
      <c r="F934" t="s">
        <v>986</v>
      </c>
    </row>
    <row r="935" spans="1:6">
      <c r="A935" t="s">
        <v>987</v>
      </c>
      <c r="C935">
        <f>varoventtiili_valiaine6</f>
        <v>0</v>
      </c>
      <c r="D935" t="s">
        <v>915</v>
      </c>
      <c r="E935" t="s">
        <v>52</v>
      </c>
      <c r="F935" t="s">
        <v>988</v>
      </c>
    </row>
    <row r="936" spans="1:6">
      <c r="A936" t="s">
        <v>989</v>
      </c>
      <c r="C936">
        <f>varoventtiili_bar6</f>
        <v>0</v>
      </c>
      <c r="D936" t="s">
        <v>949</v>
      </c>
      <c r="E936" t="s">
        <v>52</v>
      </c>
      <c r="F936" t="s">
        <v>990</v>
      </c>
    </row>
    <row r="937" spans="1:6">
      <c r="A937" t="s">
        <v>991</v>
      </c>
      <c r="C937">
        <f>varoventtiili_sulkupaine6</f>
        <v>0</v>
      </c>
      <c r="D937" t="s">
        <v>949</v>
      </c>
      <c r="E937" t="s">
        <v>52</v>
      </c>
      <c r="F937" t="s">
        <v>992</v>
      </c>
    </row>
    <row r="938" spans="1:6">
      <c r="A938" t="s">
        <v>993</v>
      </c>
      <c r="C938">
        <f>kayttotarkastus_tarkastuspaiva</f>
        <v>0</v>
      </c>
      <c r="D938" t="s">
        <v>912</v>
      </c>
      <c r="E938" t="s">
        <v>994</v>
      </c>
      <c r="F938" t="s">
        <v>913</v>
      </c>
    </row>
    <row r="939" spans="1:6">
      <c r="A939" t="s">
        <v>995</v>
      </c>
      <c r="C939">
        <f>sijoitusluvan_ehdot_kunnossa</f>
        <v>0</v>
      </c>
      <c r="D939" t="s">
        <v>996</v>
      </c>
      <c r="E939" t="s">
        <v>994</v>
      </c>
      <c r="F939" t="s">
        <v>65</v>
      </c>
    </row>
    <row r="940" spans="1:6">
      <c r="A940" t="s">
        <v>997</v>
      </c>
      <c r="C940">
        <f>varot_koestettu</f>
        <v>0</v>
      </c>
      <c r="D940" t="s">
        <v>996</v>
      </c>
      <c r="E940" t="s">
        <v>994</v>
      </c>
      <c r="F940" t="s">
        <v>66</v>
      </c>
    </row>
    <row r="941" spans="1:6">
      <c r="A941" t="s">
        <v>998</v>
      </c>
      <c r="C941">
        <f>varojen_apuohjaus</f>
        <v>0</v>
      </c>
      <c r="D941" t="s">
        <v>996</v>
      </c>
      <c r="E941" t="s">
        <v>994</v>
      </c>
      <c r="F941" t="s">
        <v>67</v>
      </c>
    </row>
    <row r="942" spans="1:6">
      <c r="A942" t="s">
        <v>999</v>
      </c>
      <c r="C942">
        <f>turva_automaatio</f>
        <v>0</v>
      </c>
      <c r="D942" t="s">
        <v>996</v>
      </c>
      <c r="E942" t="s">
        <v>994</v>
      </c>
      <c r="F942" t="s">
        <v>68</v>
      </c>
    </row>
    <row r="943" spans="1:6">
      <c r="A943" t="s">
        <v>1000</v>
      </c>
      <c r="C943">
        <f>halytys_ja_varmistuslaitteet</f>
        <v>0</v>
      </c>
      <c r="D943" t="s">
        <v>996</v>
      </c>
      <c r="E943" t="s">
        <v>994</v>
      </c>
      <c r="F943" t="s">
        <v>69</v>
      </c>
    </row>
    <row r="944" spans="1:6">
      <c r="A944" t="s">
        <v>1001</v>
      </c>
      <c r="C944">
        <f>kayttoarvot_sallitut</f>
        <v>0</v>
      </c>
      <c r="D944" t="s">
        <v>996</v>
      </c>
      <c r="E944" t="s">
        <v>994</v>
      </c>
      <c r="F944" t="s">
        <v>70</v>
      </c>
    </row>
    <row r="945" spans="1:6">
      <c r="A945" t="s">
        <v>1002</v>
      </c>
      <c r="C945">
        <f>yleistarkastus</f>
        <v>0</v>
      </c>
      <c r="D945" t="s">
        <v>996</v>
      </c>
      <c r="E945" t="s">
        <v>994</v>
      </c>
      <c r="F945" t="s">
        <v>71</v>
      </c>
    </row>
    <row r="946" spans="1:6">
      <c r="A946" t="s">
        <v>1003</v>
      </c>
      <c r="C946">
        <f>varusteet</f>
        <v>0</v>
      </c>
      <c r="D946" t="s">
        <v>996</v>
      </c>
      <c r="E946" t="s">
        <v>994</v>
      </c>
      <c r="F946" t="s">
        <v>72</v>
      </c>
    </row>
    <row r="947" spans="1:6">
      <c r="A947" t="s">
        <v>1004</v>
      </c>
      <c r="C947">
        <f>eristeet</f>
        <v>0</v>
      </c>
      <c r="D947" t="s">
        <v>996</v>
      </c>
      <c r="E947" t="s">
        <v>994</v>
      </c>
      <c r="F947" t="s">
        <v>73</v>
      </c>
    </row>
    <row r="948" spans="1:6">
      <c r="A948" t="s">
        <v>1005</v>
      </c>
      <c r="C948">
        <f>pi_kaavio</f>
        <v>0</v>
      </c>
      <c r="D948" t="s">
        <v>996</v>
      </c>
      <c r="E948" t="s">
        <v>994</v>
      </c>
      <c r="F948" t="s">
        <v>74</v>
      </c>
    </row>
    <row r="949" spans="1:6">
      <c r="A949" t="s">
        <v>1006</v>
      </c>
      <c r="C949">
        <f>kaytto_ja_kp_ohjeet</f>
        <v>0</v>
      </c>
      <c r="D949" t="s">
        <v>996</v>
      </c>
      <c r="E949" t="s">
        <v>994</v>
      </c>
      <c r="F949" t="s">
        <v>75</v>
      </c>
    </row>
    <row r="950" spans="1:6">
      <c r="A950" t="s">
        <v>1007</v>
      </c>
      <c r="C950">
        <f>korjausdokumentit</f>
        <v>0</v>
      </c>
      <c r="D950" t="s">
        <v>996</v>
      </c>
      <c r="E950" t="s">
        <v>994</v>
      </c>
      <c r="F950" t="s">
        <v>77</v>
      </c>
    </row>
    <row r="951" spans="1:6">
      <c r="A951" t="s">
        <v>1008</v>
      </c>
      <c r="C951">
        <f>kayton_valvojat</f>
        <v>0</v>
      </c>
      <c r="D951" t="s">
        <v>996</v>
      </c>
      <c r="E951" t="s">
        <v>994</v>
      </c>
      <c r="F951" t="s">
        <v>78</v>
      </c>
    </row>
    <row r="952" spans="1:6">
      <c r="A952" t="s">
        <v>1009</v>
      </c>
      <c r="C952">
        <f>putkistot</f>
        <v>0</v>
      </c>
      <c r="D952" t="s">
        <v>996</v>
      </c>
      <c r="E952" t="s">
        <v>994</v>
      </c>
      <c r="F952" t="s">
        <v>79</v>
      </c>
    </row>
    <row r="953" spans="1:6">
      <c r="A953" t="s">
        <v>1010</v>
      </c>
      <c r="C953">
        <f>kayttotarkastus_yleiskuva</f>
        <v>0</v>
      </c>
      <c r="D953" t="s">
        <v>924</v>
      </c>
      <c r="E953" t="s">
        <v>994</v>
      </c>
      <c r="F953" t="s">
        <v>1011</v>
      </c>
    </row>
    <row r="954" spans="1:6">
      <c r="A954" t="s">
        <v>1012</v>
      </c>
      <c r="C954">
        <f>kayttotarkastus_yleiskuva.uuid</f>
        <v>0</v>
      </c>
      <c r="D954" t="s">
        <v>927</v>
      </c>
      <c r="E954" t="s">
        <v>994</v>
      </c>
      <c r="F954" t="s">
        <v>1011</v>
      </c>
    </row>
    <row r="955" spans="1:6">
      <c r="A955" t="s">
        <v>1013</v>
      </c>
      <c r="C955">
        <f>kayttotarkastus_yleiskuva.aindex</f>
        <v>0</v>
      </c>
      <c r="D955" t="s">
        <v>927</v>
      </c>
      <c r="E955" t="s">
        <v>994</v>
      </c>
      <c r="F955" t="s">
        <v>1011</v>
      </c>
    </row>
    <row r="956" spans="1:6">
      <c r="A956" t="s">
        <v>1014</v>
      </c>
      <c r="C956">
        <f>kayttotarkastus_yleiskuva.ref</f>
        <v>0</v>
      </c>
      <c r="D956" t="s">
        <v>927</v>
      </c>
      <c r="E956" t="s">
        <v>994</v>
      </c>
      <c r="F956" t="s">
        <v>1011</v>
      </c>
    </row>
    <row r="957" spans="1:6">
      <c r="A957" t="s">
        <v>1015</v>
      </c>
      <c r="C957">
        <f>kayttotarkastus_yleiskuva.uploader</f>
        <v>0</v>
      </c>
      <c r="D957" t="s">
        <v>927</v>
      </c>
      <c r="E957" t="s">
        <v>994</v>
      </c>
      <c r="F957" t="s">
        <v>1011</v>
      </c>
    </row>
    <row r="958" spans="1:6">
      <c r="A958" t="s">
        <v>1016</v>
      </c>
      <c r="C958">
        <f>kayttotarkastus_yleiskuva.content</f>
        <v>0</v>
      </c>
      <c r="D958" t="s">
        <v>927</v>
      </c>
      <c r="E958" t="s">
        <v>994</v>
      </c>
      <c r="F958" t="s">
        <v>1011</v>
      </c>
    </row>
    <row r="959" spans="1:6">
      <c r="A959" t="s">
        <v>1017</v>
      </c>
      <c r="C959">
        <f>kayttotarkastus_yleiskuva.title</f>
        <v>0</v>
      </c>
      <c r="D959" t="s">
        <v>927</v>
      </c>
      <c r="E959" t="s">
        <v>994</v>
      </c>
      <c r="F959" t="s">
        <v>1011</v>
      </c>
    </row>
    <row r="960" spans="1:6">
      <c r="A960" t="s">
        <v>1018</v>
      </c>
      <c r="C960">
        <f>kayttotarkastus_yleiskuva.description</f>
        <v>0</v>
      </c>
      <c r="D960" t="s">
        <v>927</v>
      </c>
      <c r="E960" t="s">
        <v>994</v>
      </c>
      <c r="F960" t="s">
        <v>1011</v>
      </c>
    </row>
    <row r="961" spans="1:6">
      <c r="A961" t="s">
        <v>1019</v>
      </c>
      <c r="C961">
        <f>kayttotarkastus_yleiskuva.StartTime</f>
        <v>0</v>
      </c>
      <c r="D961" t="s">
        <v>927</v>
      </c>
      <c r="E961" t="s">
        <v>994</v>
      </c>
      <c r="F961" t="s">
        <v>1011</v>
      </c>
    </row>
    <row r="962" spans="1:6">
      <c r="A962" t="s">
        <v>1020</v>
      </c>
      <c r="C962">
        <f>kayttotarkastus_yleiskuva.hash</f>
        <v>0</v>
      </c>
      <c r="D962" t="s">
        <v>927</v>
      </c>
      <c r="E962" t="s">
        <v>994</v>
      </c>
      <c r="F962" t="s">
        <v>1011</v>
      </c>
    </row>
    <row r="963" spans="1:6">
      <c r="A963" t="s">
        <v>1021</v>
      </c>
      <c r="C963">
        <f>kayttotarkastus_yleiskuva.filename</f>
        <v>0</v>
      </c>
      <c r="D963" t="s">
        <v>927</v>
      </c>
      <c r="E963" t="s">
        <v>994</v>
      </c>
      <c r="F963" t="s">
        <v>1011</v>
      </c>
    </row>
    <row r="964" spans="1:6">
      <c r="A964" t="s">
        <v>1022</v>
      </c>
      <c r="C964">
        <f>kayttotarkastus_yleiskuva.url</f>
        <v>0</v>
      </c>
      <c r="D964" t="s">
        <v>927</v>
      </c>
      <c r="E964" t="s">
        <v>994</v>
      </c>
      <c r="F964" t="s">
        <v>1011</v>
      </c>
    </row>
    <row r="965" spans="1:6">
      <c r="A965" t="s">
        <v>1023</v>
      </c>
      <c r="C965">
        <f>kayttotarkastus_yleiskuva.type</f>
        <v>0</v>
      </c>
      <c r="D965" t="s">
        <v>927</v>
      </c>
      <c r="E965" t="s">
        <v>994</v>
      </c>
      <c r="F965" t="s">
        <v>1011</v>
      </c>
    </row>
    <row r="966" spans="1:6">
      <c r="A966" t="s">
        <v>1024</v>
      </c>
      <c r="C966">
        <f>kayttotarkastus_yleiskuva.ext</f>
        <v>0</v>
      </c>
      <c r="D966" t="s">
        <v>927</v>
      </c>
      <c r="E966" t="s">
        <v>994</v>
      </c>
      <c r="F966" t="s">
        <v>1011</v>
      </c>
    </row>
    <row r="967" spans="1:6">
      <c r="A967" t="s">
        <v>1025</v>
      </c>
      <c r="C967">
        <f>kayttotarkastus_yleiskuva.size</f>
        <v>0</v>
      </c>
      <c r="D967" t="s">
        <v>927</v>
      </c>
      <c r="E967" t="s">
        <v>994</v>
      </c>
      <c r="F967" t="s">
        <v>1011</v>
      </c>
    </row>
    <row r="968" spans="1:6">
      <c r="A968" t="s">
        <v>1026</v>
      </c>
      <c r="C968">
        <f>kayttotarkastus_yleiskuva.version</f>
        <v>0</v>
      </c>
      <c r="D968" t="s">
        <v>927</v>
      </c>
      <c r="E968" t="s">
        <v>994</v>
      </c>
      <c r="F968" t="s">
        <v>1011</v>
      </c>
    </row>
    <row r="969" spans="1:6">
      <c r="A969" t="s">
        <v>1027</v>
      </c>
      <c r="C969">
        <f>kayttotarkastus_yleiskuva.local_path</f>
        <v>0</v>
      </c>
      <c r="D969" t="s">
        <v>927</v>
      </c>
      <c r="E969" t="s">
        <v>994</v>
      </c>
      <c r="F969" t="s">
        <v>1011</v>
      </c>
    </row>
    <row r="970" spans="1:6">
      <c r="A970" t="s">
        <v>1028</v>
      </c>
      <c r="C970">
        <f>kayttotarkastus_yleiskuva.protected</f>
        <v>0</v>
      </c>
      <c r="D970" t="s">
        <v>927</v>
      </c>
      <c r="E970" t="s">
        <v>994</v>
      </c>
      <c r="F970" t="s">
        <v>1011</v>
      </c>
    </row>
    <row r="971" spans="1:6">
      <c r="A971" t="s">
        <v>1029</v>
      </c>
      <c r="C971">
        <f>kayttotarkastus_huomiot</f>
        <v>0</v>
      </c>
      <c r="D971" t="s">
        <v>921</v>
      </c>
      <c r="E971" t="s">
        <v>994</v>
      </c>
      <c r="F971" t="s">
        <v>81</v>
      </c>
    </row>
    <row r="972" spans="1:6">
      <c r="A972" t="s">
        <v>993</v>
      </c>
      <c r="C972">
        <f>kayttotarkastus_tarkastuspaiva</f>
        <v>0</v>
      </c>
      <c r="D972" t="s">
        <v>912</v>
      </c>
      <c r="E972" t="s">
        <v>1030</v>
      </c>
      <c r="F972" t="s">
        <v>913</v>
      </c>
    </row>
    <row r="973" spans="1:6">
      <c r="A973" t="s">
        <v>995</v>
      </c>
      <c r="C973">
        <f>sijoitusluvan_ehdot_kunnossa</f>
        <v>0</v>
      </c>
      <c r="D973" t="s">
        <v>996</v>
      </c>
      <c r="E973" t="s">
        <v>1030</v>
      </c>
      <c r="F973" t="s">
        <v>65</v>
      </c>
    </row>
    <row r="974" spans="1:6">
      <c r="A974" t="s">
        <v>997</v>
      </c>
      <c r="C974">
        <f>varot_koestettu</f>
        <v>0</v>
      </c>
      <c r="D974" t="s">
        <v>996</v>
      </c>
      <c r="E974" t="s">
        <v>1030</v>
      </c>
      <c r="F974" t="s">
        <v>66</v>
      </c>
    </row>
    <row r="975" spans="1:6">
      <c r="A975" t="s">
        <v>998</v>
      </c>
      <c r="C975">
        <f>varojen_apuohjaus</f>
        <v>0</v>
      </c>
      <c r="D975" t="s">
        <v>996</v>
      </c>
      <c r="E975" t="s">
        <v>1030</v>
      </c>
      <c r="F975" t="s">
        <v>67</v>
      </c>
    </row>
    <row r="976" spans="1:6">
      <c r="A976" t="s">
        <v>999</v>
      </c>
      <c r="C976">
        <f>turva_automaatio</f>
        <v>0</v>
      </c>
      <c r="D976" t="s">
        <v>996</v>
      </c>
      <c r="E976" t="s">
        <v>1030</v>
      </c>
      <c r="F976" t="s">
        <v>68</v>
      </c>
    </row>
    <row r="977" spans="1:6">
      <c r="A977" t="s">
        <v>1000</v>
      </c>
      <c r="C977">
        <f>halytys_ja_varmistuslaitteet</f>
        <v>0</v>
      </c>
      <c r="D977" t="s">
        <v>996</v>
      </c>
      <c r="E977" t="s">
        <v>1030</v>
      </c>
      <c r="F977" t="s">
        <v>69</v>
      </c>
    </row>
    <row r="978" spans="1:6">
      <c r="A978" t="s">
        <v>1001</v>
      </c>
      <c r="C978">
        <f>kayttoarvot_sallitut</f>
        <v>0</v>
      </c>
      <c r="D978" t="s">
        <v>996</v>
      </c>
      <c r="E978" t="s">
        <v>1030</v>
      </c>
      <c r="F978" t="s">
        <v>70</v>
      </c>
    </row>
    <row r="979" spans="1:6">
      <c r="A979" t="s">
        <v>1002</v>
      </c>
      <c r="C979">
        <f>yleistarkastus</f>
        <v>0</v>
      </c>
      <c r="D979" t="s">
        <v>996</v>
      </c>
      <c r="E979" t="s">
        <v>1030</v>
      </c>
      <c r="F979" t="s">
        <v>71</v>
      </c>
    </row>
    <row r="980" spans="1:6">
      <c r="A980" t="s">
        <v>1031</v>
      </c>
      <c r="C980">
        <f>vaaran_arviointi</f>
        <v>0</v>
      </c>
      <c r="D980" t="s">
        <v>996</v>
      </c>
      <c r="E980" t="s">
        <v>1030</v>
      </c>
      <c r="F980" t="s">
        <v>140</v>
      </c>
    </row>
    <row r="981" spans="1:6">
      <c r="A981" t="s">
        <v>1003</v>
      </c>
      <c r="C981">
        <f>varusteet</f>
        <v>0</v>
      </c>
      <c r="D981" t="s">
        <v>996</v>
      </c>
      <c r="E981" t="s">
        <v>1030</v>
      </c>
      <c r="F981" t="s">
        <v>72</v>
      </c>
    </row>
    <row r="982" spans="1:6">
      <c r="A982" t="s">
        <v>1032</v>
      </c>
      <c r="C982">
        <f>polttolaitteet</f>
        <v>0</v>
      </c>
      <c r="D982" t="s">
        <v>996</v>
      </c>
      <c r="E982" t="s">
        <v>1030</v>
      </c>
      <c r="F982" t="s">
        <v>141</v>
      </c>
    </row>
    <row r="983" spans="1:6">
      <c r="A983" t="s">
        <v>1004</v>
      </c>
      <c r="C983">
        <f>eristeet</f>
        <v>0</v>
      </c>
      <c r="D983" t="s">
        <v>996</v>
      </c>
      <c r="E983" t="s">
        <v>1030</v>
      </c>
      <c r="F983" t="s">
        <v>73</v>
      </c>
    </row>
    <row r="984" spans="1:6">
      <c r="A984" t="s">
        <v>1005</v>
      </c>
      <c r="C984">
        <f>pi_kaavio</f>
        <v>0</v>
      </c>
      <c r="D984" t="s">
        <v>996</v>
      </c>
      <c r="E984" t="s">
        <v>1030</v>
      </c>
      <c r="F984" t="s">
        <v>74</v>
      </c>
    </row>
    <row r="985" spans="1:6">
      <c r="A985" t="s">
        <v>1006</v>
      </c>
      <c r="C985">
        <f>kaytto_ja_kp_ohjeet</f>
        <v>0</v>
      </c>
      <c r="D985" t="s">
        <v>996</v>
      </c>
      <c r="E985" t="s">
        <v>1030</v>
      </c>
      <c r="F985" t="s">
        <v>75</v>
      </c>
    </row>
    <row r="986" spans="1:6">
      <c r="A986" t="s">
        <v>1007</v>
      </c>
      <c r="C986">
        <f>korjausdokumentit</f>
        <v>0</v>
      </c>
      <c r="D986" t="s">
        <v>996</v>
      </c>
      <c r="E986" t="s">
        <v>1030</v>
      </c>
      <c r="F986" t="s">
        <v>77</v>
      </c>
    </row>
    <row r="987" spans="1:6">
      <c r="A987" t="s">
        <v>1033</v>
      </c>
      <c r="C987">
        <f>jatkuva_valvonta</f>
        <v>0</v>
      </c>
      <c r="D987" t="s">
        <v>996</v>
      </c>
      <c r="E987" t="s">
        <v>1030</v>
      </c>
      <c r="F987" t="s">
        <v>142</v>
      </c>
    </row>
    <row r="988" spans="1:6">
      <c r="A988" t="s">
        <v>1034</v>
      </c>
      <c r="C988">
        <f>jaksottainen_valvonta</f>
        <v>0</v>
      </c>
      <c r="D988" t="s">
        <v>996</v>
      </c>
      <c r="E988" t="s">
        <v>1030</v>
      </c>
      <c r="F988" t="s">
        <v>143</v>
      </c>
    </row>
    <row r="989" spans="1:6">
      <c r="A989" t="s">
        <v>1035</v>
      </c>
      <c r="C989">
        <f>riittava_henkilosto</f>
        <v>0</v>
      </c>
      <c r="D989" t="s">
        <v>996</v>
      </c>
      <c r="E989" t="s">
        <v>1030</v>
      </c>
      <c r="F989" t="s">
        <v>144</v>
      </c>
    </row>
    <row r="990" spans="1:6">
      <c r="A990" t="s">
        <v>1008</v>
      </c>
      <c r="C990">
        <f>kayton_valvojat</f>
        <v>0</v>
      </c>
      <c r="D990" t="s">
        <v>996</v>
      </c>
      <c r="E990" t="s">
        <v>1030</v>
      </c>
      <c r="F990" t="s">
        <v>78</v>
      </c>
    </row>
    <row r="991" spans="1:6">
      <c r="A991" t="s">
        <v>1009</v>
      </c>
      <c r="C991">
        <f>putkistot</f>
        <v>0</v>
      </c>
      <c r="D991" t="s">
        <v>996</v>
      </c>
      <c r="E991" t="s">
        <v>1030</v>
      </c>
      <c r="F991" t="s">
        <v>79</v>
      </c>
    </row>
    <row r="992" spans="1:6">
      <c r="A992" t="s">
        <v>1010</v>
      </c>
      <c r="C992">
        <f>kayttotarkastus_yleiskuva</f>
        <v>0</v>
      </c>
      <c r="D992" t="s">
        <v>924</v>
      </c>
      <c r="E992" t="s">
        <v>1030</v>
      </c>
      <c r="F992" t="s">
        <v>1011</v>
      </c>
    </row>
    <row r="993" spans="1:6">
      <c r="A993" t="s">
        <v>1012</v>
      </c>
      <c r="C993">
        <f>kayttotarkastus_yleiskuva.uuid</f>
        <v>0</v>
      </c>
      <c r="D993" t="s">
        <v>927</v>
      </c>
      <c r="E993" t="s">
        <v>1030</v>
      </c>
      <c r="F993" t="s">
        <v>1011</v>
      </c>
    </row>
    <row r="994" spans="1:6">
      <c r="A994" t="s">
        <v>1013</v>
      </c>
      <c r="C994">
        <f>kayttotarkastus_yleiskuva.aindex</f>
        <v>0</v>
      </c>
      <c r="D994" t="s">
        <v>927</v>
      </c>
      <c r="E994" t="s">
        <v>1030</v>
      </c>
      <c r="F994" t="s">
        <v>1011</v>
      </c>
    </row>
    <row r="995" spans="1:6">
      <c r="A995" t="s">
        <v>1014</v>
      </c>
      <c r="C995">
        <f>kayttotarkastus_yleiskuva.ref</f>
        <v>0</v>
      </c>
      <c r="D995" t="s">
        <v>927</v>
      </c>
      <c r="E995" t="s">
        <v>1030</v>
      </c>
      <c r="F995" t="s">
        <v>1011</v>
      </c>
    </row>
    <row r="996" spans="1:6">
      <c r="A996" t="s">
        <v>1015</v>
      </c>
      <c r="C996">
        <f>kayttotarkastus_yleiskuva.uploader</f>
        <v>0</v>
      </c>
      <c r="D996" t="s">
        <v>927</v>
      </c>
      <c r="E996" t="s">
        <v>1030</v>
      </c>
      <c r="F996" t="s">
        <v>1011</v>
      </c>
    </row>
    <row r="997" spans="1:6">
      <c r="A997" t="s">
        <v>1016</v>
      </c>
      <c r="C997">
        <f>kayttotarkastus_yleiskuva.content</f>
        <v>0</v>
      </c>
      <c r="D997" t="s">
        <v>927</v>
      </c>
      <c r="E997" t="s">
        <v>1030</v>
      </c>
      <c r="F997" t="s">
        <v>1011</v>
      </c>
    </row>
    <row r="998" spans="1:6">
      <c r="A998" t="s">
        <v>1017</v>
      </c>
      <c r="C998">
        <f>kayttotarkastus_yleiskuva.title</f>
        <v>0</v>
      </c>
      <c r="D998" t="s">
        <v>927</v>
      </c>
      <c r="E998" t="s">
        <v>1030</v>
      </c>
      <c r="F998" t="s">
        <v>1011</v>
      </c>
    </row>
    <row r="999" spans="1:6">
      <c r="A999" t="s">
        <v>1018</v>
      </c>
      <c r="C999">
        <f>kayttotarkastus_yleiskuva.description</f>
        <v>0</v>
      </c>
      <c r="D999" t="s">
        <v>927</v>
      </c>
      <c r="E999" t="s">
        <v>1030</v>
      </c>
      <c r="F999" t="s">
        <v>1011</v>
      </c>
    </row>
    <row r="1000" spans="1:6">
      <c r="A1000" t="s">
        <v>1019</v>
      </c>
      <c r="C1000">
        <f>kayttotarkastus_yleiskuva.StartTime</f>
        <v>0</v>
      </c>
      <c r="D1000" t="s">
        <v>927</v>
      </c>
      <c r="E1000" t="s">
        <v>1030</v>
      </c>
      <c r="F1000" t="s">
        <v>1011</v>
      </c>
    </row>
    <row r="1001" spans="1:6">
      <c r="A1001" t="s">
        <v>1020</v>
      </c>
      <c r="C1001">
        <f>kayttotarkastus_yleiskuva.hash</f>
        <v>0</v>
      </c>
      <c r="D1001" t="s">
        <v>927</v>
      </c>
      <c r="E1001" t="s">
        <v>1030</v>
      </c>
      <c r="F1001" t="s">
        <v>1011</v>
      </c>
    </row>
    <row r="1002" spans="1:6">
      <c r="A1002" t="s">
        <v>1021</v>
      </c>
      <c r="C1002">
        <f>kayttotarkastus_yleiskuva.filename</f>
        <v>0</v>
      </c>
      <c r="D1002" t="s">
        <v>927</v>
      </c>
      <c r="E1002" t="s">
        <v>1030</v>
      </c>
      <c r="F1002" t="s">
        <v>1011</v>
      </c>
    </row>
    <row r="1003" spans="1:6">
      <c r="A1003" t="s">
        <v>1022</v>
      </c>
      <c r="C1003">
        <f>kayttotarkastus_yleiskuva.url</f>
        <v>0</v>
      </c>
      <c r="D1003" t="s">
        <v>927</v>
      </c>
      <c r="E1003" t="s">
        <v>1030</v>
      </c>
      <c r="F1003" t="s">
        <v>1011</v>
      </c>
    </row>
    <row r="1004" spans="1:6">
      <c r="A1004" t="s">
        <v>1023</v>
      </c>
      <c r="C1004">
        <f>kayttotarkastus_yleiskuva.type</f>
        <v>0</v>
      </c>
      <c r="D1004" t="s">
        <v>927</v>
      </c>
      <c r="E1004" t="s">
        <v>1030</v>
      </c>
      <c r="F1004" t="s">
        <v>1011</v>
      </c>
    </row>
    <row r="1005" spans="1:6">
      <c r="A1005" t="s">
        <v>1024</v>
      </c>
      <c r="C1005">
        <f>kayttotarkastus_yleiskuva.ext</f>
        <v>0</v>
      </c>
      <c r="D1005" t="s">
        <v>927</v>
      </c>
      <c r="E1005" t="s">
        <v>1030</v>
      </c>
      <c r="F1005" t="s">
        <v>1011</v>
      </c>
    </row>
    <row r="1006" spans="1:6">
      <c r="A1006" t="s">
        <v>1025</v>
      </c>
      <c r="C1006">
        <f>kayttotarkastus_yleiskuva.size</f>
        <v>0</v>
      </c>
      <c r="D1006" t="s">
        <v>927</v>
      </c>
      <c r="E1006" t="s">
        <v>1030</v>
      </c>
      <c r="F1006" t="s">
        <v>1011</v>
      </c>
    </row>
    <row r="1007" spans="1:6">
      <c r="A1007" t="s">
        <v>1026</v>
      </c>
      <c r="C1007">
        <f>kayttotarkastus_yleiskuva.version</f>
        <v>0</v>
      </c>
      <c r="D1007" t="s">
        <v>927</v>
      </c>
      <c r="E1007" t="s">
        <v>1030</v>
      </c>
      <c r="F1007" t="s">
        <v>1011</v>
      </c>
    </row>
    <row r="1008" spans="1:6">
      <c r="A1008" t="s">
        <v>1027</v>
      </c>
      <c r="C1008">
        <f>kayttotarkastus_yleiskuva.local_path</f>
        <v>0</v>
      </c>
      <c r="D1008" t="s">
        <v>927</v>
      </c>
      <c r="E1008" t="s">
        <v>1030</v>
      </c>
      <c r="F1008" t="s">
        <v>1011</v>
      </c>
    </row>
    <row r="1009" spans="1:6">
      <c r="A1009" t="s">
        <v>1028</v>
      </c>
      <c r="C1009">
        <f>kayttotarkastus_yleiskuva.protected</f>
        <v>0</v>
      </c>
      <c r="D1009" t="s">
        <v>927</v>
      </c>
      <c r="E1009" t="s">
        <v>1030</v>
      </c>
      <c r="F1009" t="s">
        <v>1011</v>
      </c>
    </row>
    <row r="1010" spans="1:6">
      <c r="A1010" t="s">
        <v>1029</v>
      </c>
      <c r="C1010">
        <f>kayttotarkastus_huomiot</f>
        <v>0</v>
      </c>
      <c r="D1010" t="s">
        <v>921</v>
      </c>
      <c r="E1010" t="s">
        <v>1030</v>
      </c>
      <c r="F1010" t="s">
        <v>81</v>
      </c>
    </row>
    <row r="1011" spans="1:6">
      <c r="A1011" t="s">
        <v>1036</v>
      </c>
      <c r="C1011">
        <f>virumisalueen_putkistot</f>
        <v>0</v>
      </c>
      <c r="D1011" t="s">
        <v>996</v>
      </c>
      <c r="E1011" t="s">
        <v>1030</v>
      </c>
      <c r="F1011" t="s">
        <v>80</v>
      </c>
    </row>
    <row r="1012" spans="1:6">
      <c r="A1012" t="s">
        <v>1037</v>
      </c>
      <c r="B1012" t="s">
        <v>1532</v>
      </c>
      <c r="C1012" t="str">
        <f>sp_luvo_tarkastettu</f>
        <v>0 </v>
      </c>
      <c r="D1012" t="s">
        <v>899</v>
      </c>
      <c r="E1012" t="s">
        <v>1038</v>
      </c>
      <c r="F1012" t="s">
        <v>1039</v>
      </c>
    </row>
    <row r="1013" spans="1:6">
      <c r="A1013" t="s">
        <v>1040</v>
      </c>
      <c r="B1013" t="s">
        <v>1532</v>
      </c>
      <c r="C1013" t="str">
        <f>sp_luvo_kunto_hyva</f>
        <v>0 </v>
      </c>
      <c r="D1013" t="s">
        <v>899</v>
      </c>
      <c r="E1013" t="s">
        <v>1038</v>
      </c>
      <c r="F1013" t="s">
        <v>97</v>
      </c>
    </row>
    <row r="1014" spans="1:6">
      <c r="A1014" t="s">
        <v>1041</v>
      </c>
      <c r="B1014" t="s">
        <v>1532</v>
      </c>
      <c r="C1014" t="str">
        <f>sp_luvo_syopymia</f>
        <v>0 </v>
      </c>
      <c r="D1014" t="s">
        <v>899</v>
      </c>
      <c r="E1014" t="s">
        <v>1038</v>
      </c>
      <c r="F1014" t="s">
        <v>98</v>
      </c>
    </row>
    <row r="1015" spans="1:6">
      <c r="A1015" t="s">
        <v>1042</v>
      </c>
      <c r="B1015" t="s">
        <v>1532</v>
      </c>
      <c r="C1015" t="str">
        <f>sp_luvo_ohentumaa</f>
        <v>0 </v>
      </c>
      <c r="D1015" t="s">
        <v>899</v>
      </c>
      <c r="E1015" t="s">
        <v>1038</v>
      </c>
      <c r="F1015" t="s">
        <v>99</v>
      </c>
    </row>
    <row r="1016" spans="1:6">
      <c r="A1016" t="s">
        <v>1043</v>
      </c>
      <c r="B1016" t="s">
        <v>1532</v>
      </c>
      <c r="C1016" t="str">
        <f>sp_luvo_saroja</f>
        <v>0 </v>
      </c>
      <c r="D1016" t="s">
        <v>899</v>
      </c>
      <c r="E1016" t="s">
        <v>1038</v>
      </c>
      <c r="F1016" t="s">
        <v>100</v>
      </c>
    </row>
    <row r="1017" spans="1:6">
      <c r="A1017" t="s">
        <v>1044</v>
      </c>
      <c r="B1017" t="s">
        <v>1532</v>
      </c>
      <c r="C1017" t="str">
        <f>sp_luvo_pinnoite_kunnossa</f>
        <v>0 </v>
      </c>
      <c r="D1017" t="s">
        <v>899</v>
      </c>
      <c r="E1017" t="s">
        <v>1038</v>
      </c>
      <c r="F1017" t="s">
        <v>101</v>
      </c>
    </row>
    <row r="1018" spans="1:6">
      <c r="A1018" t="s">
        <v>1045</v>
      </c>
      <c r="B1018" t="s">
        <v>1532</v>
      </c>
      <c r="C1018" t="str">
        <f>sp_luvo_muodonmuutoksia</f>
        <v>0 </v>
      </c>
      <c r="D1018" t="s">
        <v>899</v>
      </c>
      <c r="E1018" t="s">
        <v>1038</v>
      </c>
      <c r="F1018" t="s">
        <v>102</v>
      </c>
    </row>
    <row r="1019" spans="1:6">
      <c r="A1019" t="s">
        <v>1046</v>
      </c>
      <c r="B1019" t="s">
        <v>1532</v>
      </c>
      <c r="C1019" t="str">
        <f>sp_luvo_lisatarkastukset</f>
        <v>0 </v>
      </c>
      <c r="D1019" t="s">
        <v>899</v>
      </c>
      <c r="E1019" t="s">
        <v>1038</v>
      </c>
      <c r="F1019" t="s">
        <v>103</v>
      </c>
    </row>
    <row r="1020" spans="1:6">
      <c r="A1020" t="s">
        <v>1047</v>
      </c>
      <c r="B1020" t="s">
        <v>1532</v>
      </c>
      <c r="C1020" t="str">
        <f>sp_luvo_eroosiot</f>
        <v>0 </v>
      </c>
      <c r="D1020" t="s">
        <v>899</v>
      </c>
      <c r="E1020" t="s">
        <v>1038</v>
      </c>
      <c r="F1020" t="s">
        <v>104</v>
      </c>
    </row>
    <row r="1021" spans="1:6">
      <c r="A1021" t="s">
        <v>1048</v>
      </c>
      <c r="C1021">
        <f>luvo_huomiot</f>
        <v>0</v>
      </c>
      <c r="D1021" t="s">
        <v>921</v>
      </c>
      <c r="E1021" t="s">
        <v>1038</v>
      </c>
      <c r="F1021" t="s">
        <v>81</v>
      </c>
    </row>
    <row r="1022" spans="1:6">
      <c r="A1022" t="s">
        <v>1049</v>
      </c>
      <c r="B1022" t="s">
        <v>1532</v>
      </c>
      <c r="C1022" t="str">
        <f>sp_ekot_tarkastettu</f>
        <v>0 </v>
      </c>
      <c r="D1022" t="s">
        <v>899</v>
      </c>
      <c r="E1022" t="s">
        <v>1038</v>
      </c>
      <c r="F1022" t="s">
        <v>1039</v>
      </c>
    </row>
    <row r="1023" spans="1:6">
      <c r="A1023" t="s">
        <v>1050</v>
      </c>
      <c r="B1023" t="s">
        <v>1532</v>
      </c>
      <c r="C1023" t="str">
        <f>sp_ekot_kunto_hyva</f>
        <v>0 </v>
      </c>
      <c r="D1023" t="s">
        <v>899</v>
      </c>
      <c r="E1023" t="s">
        <v>1038</v>
      </c>
      <c r="F1023" t="s">
        <v>97</v>
      </c>
    </row>
    <row r="1024" spans="1:6">
      <c r="A1024" t="s">
        <v>1051</v>
      </c>
      <c r="B1024" t="s">
        <v>1532</v>
      </c>
      <c r="C1024" t="str">
        <f>sp_ekot_syopymia</f>
        <v>0 </v>
      </c>
      <c r="D1024" t="s">
        <v>899</v>
      </c>
      <c r="E1024" t="s">
        <v>1038</v>
      </c>
      <c r="F1024" t="s">
        <v>98</v>
      </c>
    </row>
    <row r="1025" spans="1:6">
      <c r="A1025" t="s">
        <v>1052</v>
      </c>
      <c r="B1025" t="s">
        <v>1532</v>
      </c>
      <c r="C1025" t="str">
        <f>sp_ekot_ohentumaa</f>
        <v>0 </v>
      </c>
      <c r="D1025" t="s">
        <v>899</v>
      </c>
      <c r="E1025" t="s">
        <v>1038</v>
      </c>
      <c r="F1025" t="s">
        <v>99</v>
      </c>
    </row>
    <row r="1026" spans="1:6">
      <c r="A1026" t="s">
        <v>1053</v>
      </c>
      <c r="B1026" t="s">
        <v>1532</v>
      </c>
      <c r="C1026" t="str">
        <f>sp_ekot_saroja</f>
        <v>0 </v>
      </c>
      <c r="D1026" t="s">
        <v>899</v>
      </c>
      <c r="E1026" t="s">
        <v>1038</v>
      </c>
      <c r="F1026" t="s">
        <v>100</v>
      </c>
    </row>
    <row r="1027" spans="1:6">
      <c r="A1027" t="s">
        <v>1054</v>
      </c>
      <c r="B1027" t="s">
        <v>1532</v>
      </c>
      <c r="C1027" t="str">
        <f>sp_ekot_pinnoite_kunnossa</f>
        <v>0 </v>
      </c>
      <c r="D1027" t="s">
        <v>899</v>
      </c>
      <c r="E1027" t="s">
        <v>1038</v>
      </c>
      <c r="F1027" t="s">
        <v>101</v>
      </c>
    </row>
    <row r="1028" spans="1:6">
      <c r="A1028" t="s">
        <v>1055</v>
      </c>
      <c r="B1028" t="s">
        <v>1532</v>
      </c>
      <c r="C1028" t="str">
        <f>sp_ekot_muodonmuutoksia</f>
        <v>0 </v>
      </c>
      <c r="D1028" t="s">
        <v>899</v>
      </c>
      <c r="E1028" t="s">
        <v>1038</v>
      </c>
      <c r="F1028" t="s">
        <v>102</v>
      </c>
    </row>
    <row r="1029" spans="1:6">
      <c r="A1029" t="s">
        <v>1056</v>
      </c>
      <c r="B1029" t="s">
        <v>1532</v>
      </c>
      <c r="C1029" t="str">
        <f>sp_ekot_lisatarkastukset</f>
        <v>0 </v>
      </c>
      <c r="D1029" t="s">
        <v>899</v>
      </c>
      <c r="E1029" t="s">
        <v>1038</v>
      </c>
      <c r="F1029" t="s">
        <v>103</v>
      </c>
    </row>
    <row r="1030" spans="1:6">
      <c r="A1030" t="s">
        <v>1057</v>
      </c>
      <c r="B1030" t="s">
        <v>1532</v>
      </c>
      <c r="C1030" t="str">
        <f>sp_ekot_eroosiot</f>
        <v>0 </v>
      </c>
      <c r="D1030" t="s">
        <v>899</v>
      </c>
      <c r="E1030" t="s">
        <v>1038</v>
      </c>
      <c r="F1030" t="s">
        <v>104</v>
      </c>
    </row>
    <row r="1031" spans="1:6">
      <c r="A1031" t="s">
        <v>1058</v>
      </c>
      <c r="C1031">
        <f>eko_huomiot</f>
        <v>0</v>
      </c>
      <c r="D1031" t="s">
        <v>921</v>
      </c>
      <c r="E1031" t="s">
        <v>1038</v>
      </c>
      <c r="F1031" t="s">
        <v>81</v>
      </c>
    </row>
    <row r="1032" spans="1:6">
      <c r="A1032" t="s">
        <v>1059</v>
      </c>
      <c r="C1032" t="str">
        <f>sp_kammiot_tarkastettu</f>
        <v>0 </v>
      </c>
      <c r="D1032" t="s">
        <v>899</v>
      </c>
      <c r="E1032" t="s">
        <v>1038</v>
      </c>
      <c r="F1032" t="s">
        <v>1039</v>
      </c>
    </row>
    <row r="1033" spans="1:6">
      <c r="A1033" t="s">
        <v>1060</v>
      </c>
      <c r="C1033" t="str">
        <f>sp_kammiot_kunto_hyva</f>
        <v>0 </v>
      </c>
      <c r="D1033" t="s">
        <v>899</v>
      </c>
      <c r="E1033" t="s">
        <v>1038</v>
      </c>
      <c r="F1033" t="s">
        <v>97</v>
      </c>
    </row>
    <row r="1034" spans="1:6">
      <c r="A1034" t="s">
        <v>1061</v>
      </c>
      <c r="C1034" t="str">
        <f>sp_kammiot_syopymia</f>
        <v>0 </v>
      </c>
      <c r="D1034" t="s">
        <v>899</v>
      </c>
      <c r="E1034" t="s">
        <v>1038</v>
      </c>
      <c r="F1034" t="s">
        <v>98</v>
      </c>
    </row>
    <row r="1035" spans="1:6">
      <c r="A1035" t="s">
        <v>1062</v>
      </c>
      <c r="C1035" t="str">
        <f>sp_kammiot_ohentumaa</f>
        <v>0 </v>
      </c>
      <c r="D1035" t="s">
        <v>899</v>
      </c>
      <c r="E1035" t="s">
        <v>1038</v>
      </c>
      <c r="F1035" t="s">
        <v>99</v>
      </c>
    </row>
    <row r="1036" spans="1:6">
      <c r="A1036" t="s">
        <v>1063</v>
      </c>
      <c r="C1036" t="str">
        <f>sp_kammiot_saroja</f>
        <v>0 </v>
      </c>
      <c r="D1036" t="s">
        <v>899</v>
      </c>
      <c r="E1036" t="s">
        <v>1038</v>
      </c>
      <c r="F1036" t="s">
        <v>100</v>
      </c>
    </row>
    <row r="1037" spans="1:6">
      <c r="A1037" t="s">
        <v>1064</v>
      </c>
      <c r="C1037" t="str">
        <f>sp_kammiot_pinnoite_kunnossa</f>
        <v>0 </v>
      </c>
      <c r="D1037" t="s">
        <v>899</v>
      </c>
      <c r="E1037" t="s">
        <v>1038</v>
      </c>
      <c r="F1037" t="s">
        <v>101</v>
      </c>
    </row>
    <row r="1038" spans="1:6">
      <c r="A1038" t="s">
        <v>1065</v>
      </c>
      <c r="C1038" t="str">
        <f>sp_kammiot_muodonmuutoksia</f>
        <v>0 </v>
      </c>
      <c r="D1038" t="s">
        <v>899</v>
      </c>
      <c r="E1038" t="s">
        <v>1038</v>
      </c>
      <c r="F1038" t="s">
        <v>102</v>
      </c>
    </row>
    <row r="1039" spans="1:6">
      <c r="A1039" t="s">
        <v>1066</v>
      </c>
      <c r="C1039" t="str">
        <f>sp_kammiot_lisatarkastukset</f>
        <v>0 </v>
      </c>
      <c r="D1039" t="s">
        <v>899</v>
      </c>
      <c r="E1039" t="s">
        <v>1038</v>
      </c>
      <c r="F1039" t="s">
        <v>103</v>
      </c>
    </row>
    <row r="1040" spans="1:6">
      <c r="A1040" t="s">
        <v>1067</v>
      </c>
      <c r="C1040" t="str">
        <f>sp_kammiot_eroosiot</f>
        <v>0 </v>
      </c>
      <c r="D1040" t="s">
        <v>899</v>
      </c>
      <c r="E1040" t="s">
        <v>1038</v>
      </c>
      <c r="F1040" t="s">
        <v>104</v>
      </c>
    </row>
    <row r="1041" spans="1:6">
      <c r="A1041" t="s">
        <v>1068</v>
      </c>
      <c r="C1041">
        <f>sp_kammiot_huomiot</f>
        <v>0</v>
      </c>
      <c r="D1041" t="s">
        <v>921</v>
      </c>
      <c r="E1041" t="s">
        <v>1038</v>
      </c>
      <c r="F1041" t="s">
        <v>81</v>
      </c>
    </row>
    <row r="1042" spans="1:6">
      <c r="A1042" t="s">
        <v>1069</v>
      </c>
      <c r="B1042" t="s">
        <v>1532</v>
      </c>
      <c r="C1042" t="str">
        <f>sp_hoyrystinputket_tarkastettu</f>
        <v>0 </v>
      </c>
      <c r="D1042" t="s">
        <v>899</v>
      </c>
      <c r="E1042" t="s">
        <v>1038</v>
      </c>
      <c r="F1042" t="s">
        <v>1039</v>
      </c>
    </row>
    <row r="1043" spans="1:6">
      <c r="A1043" t="s">
        <v>1070</v>
      </c>
      <c r="B1043" t="s">
        <v>1532</v>
      </c>
      <c r="C1043" t="str">
        <f>sp_hoyrystinputket_kunto_hyva</f>
        <v>0 </v>
      </c>
      <c r="D1043" t="s">
        <v>899</v>
      </c>
      <c r="E1043" t="s">
        <v>1038</v>
      </c>
      <c r="F1043" t="s">
        <v>97</v>
      </c>
    </row>
    <row r="1044" spans="1:6">
      <c r="A1044" t="s">
        <v>1071</v>
      </c>
      <c r="B1044" t="s">
        <v>1532</v>
      </c>
      <c r="C1044" t="str">
        <f>sp_hoyrystinputket_syopymia</f>
        <v>0 </v>
      </c>
      <c r="D1044" t="s">
        <v>899</v>
      </c>
      <c r="E1044" t="s">
        <v>1038</v>
      </c>
      <c r="F1044" t="s">
        <v>98</v>
      </c>
    </row>
    <row r="1045" spans="1:6">
      <c r="A1045" t="s">
        <v>1072</v>
      </c>
      <c r="B1045" t="s">
        <v>1532</v>
      </c>
      <c r="C1045" t="str">
        <f>sp_hoyrystinputket_ohentumaa</f>
        <v>0 </v>
      </c>
      <c r="D1045" t="s">
        <v>899</v>
      </c>
      <c r="E1045" t="s">
        <v>1038</v>
      </c>
      <c r="F1045" t="s">
        <v>99</v>
      </c>
    </row>
    <row r="1046" spans="1:6">
      <c r="A1046" t="s">
        <v>1073</v>
      </c>
      <c r="B1046" t="s">
        <v>1532</v>
      </c>
      <c r="C1046" t="str">
        <f>sp_hoyrystinputket_saroja</f>
        <v>0 </v>
      </c>
      <c r="D1046" t="s">
        <v>899</v>
      </c>
      <c r="E1046" t="s">
        <v>1038</v>
      </c>
      <c r="F1046" t="s">
        <v>100</v>
      </c>
    </row>
    <row r="1047" spans="1:6">
      <c r="A1047" t="s">
        <v>1074</v>
      </c>
      <c r="B1047" t="s">
        <v>1532</v>
      </c>
      <c r="C1047" t="str">
        <f>sp_hoyrystinputket_pinnoite_kunnossa</f>
        <v>0 </v>
      </c>
      <c r="D1047" t="s">
        <v>899</v>
      </c>
      <c r="E1047" t="s">
        <v>1038</v>
      </c>
      <c r="F1047" t="s">
        <v>101</v>
      </c>
    </row>
    <row r="1048" spans="1:6">
      <c r="A1048" t="s">
        <v>1075</v>
      </c>
      <c r="B1048" t="s">
        <v>1532</v>
      </c>
      <c r="C1048" t="str">
        <f>sp_hoyrystinputket_muodonmuutoksia</f>
        <v>0 </v>
      </c>
      <c r="D1048" t="s">
        <v>899</v>
      </c>
      <c r="E1048" t="s">
        <v>1038</v>
      </c>
      <c r="F1048" t="s">
        <v>102</v>
      </c>
    </row>
    <row r="1049" spans="1:6">
      <c r="A1049" t="s">
        <v>1076</v>
      </c>
      <c r="B1049" t="s">
        <v>1532</v>
      </c>
      <c r="C1049" t="str">
        <f>sp_hoyrystinputket_lisatarkastukset</f>
        <v>0 </v>
      </c>
      <c r="D1049" t="s">
        <v>899</v>
      </c>
      <c r="E1049" t="s">
        <v>1038</v>
      </c>
      <c r="F1049" t="s">
        <v>103</v>
      </c>
    </row>
    <row r="1050" spans="1:6">
      <c r="A1050" t="s">
        <v>1077</v>
      </c>
      <c r="B1050" t="s">
        <v>1532</v>
      </c>
      <c r="C1050" t="str">
        <f>sp_hoyrystinputket_eroosiot</f>
        <v>0 </v>
      </c>
      <c r="D1050" t="s">
        <v>899</v>
      </c>
      <c r="E1050" t="s">
        <v>1038</v>
      </c>
      <c r="F1050" t="s">
        <v>104</v>
      </c>
    </row>
    <row r="1051" spans="1:6">
      <c r="A1051" t="s">
        <v>1078</v>
      </c>
      <c r="C1051">
        <f>sp_hoyrystinputket_huomiot</f>
        <v>0</v>
      </c>
      <c r="D1051" t="s">
        <v>921</v>
      </c>
      <c r="E1051" t="s">
        <v>1038</v>
      </c>
      <c r="F1051" t="s">
        <v>81</v>
      </c>
    </row>
    <row r="1052" spans="1:6">
      <c r="A1052" t="s">
        <v>1079</v>
      </c>
      <c r="B1052" t="s">
        <v>1532</v>
      </c>
      <c r="C1052" t="str">
        <f>sp_tulistimet_tarkastettu</f>
        <v>0 </v>
      </c>
      <c r="D1052" t="s">
        <v>899</v>
      </c>
      <c r="E1052" t="s">
        <v>1038</v>
      </c>
      <c r="F1052" t="s">
        <v>1039</v>
      </c>
    </row>
    <row r="1053" spans="1:6">
      <c r="A1053" t="s">
        <v>1080</v>
      </c>
      <c r="B1053" t="s">
        <v>1532</v>
      </c>
      <c r="C1053" t="str">
        <f>sp_tulistimet_kunto_hyva</f>
        <v>0 </v>
      </c>
      <c r="D1053" t="s">
        <v>899</v>
      </c>
      <c r="E1053" t="s">
        <v>1038</v>
      </c>
      <c r="F1053" t="s">
        <v>97</v>
      </c>
    </row>
    <row r="1054" spans="1:6">
      <c r="A1054" t="s">
        <v>1081</v>
      </c>
      <c r="B1054" t="s">
        <v>1532</v>
      </c>
      <c r="C1054" t="str">
        <f>sp_tulistimet_syopymia</f>
        <v>0 </v>
      </c>
      <c r="D1054" t="s">
        <v>899</v>
      </c>
      <c r="E1054" t="s">
        <v>1038</v>
      </c>
      <c r="F1054" t="s">
        <v>98</v>
      </c>
    </row>
    <row r="1055" spans="1:6">
      <c r="A1055" t="s">
        <v>1082</v>
      </c>
      <c r="B1055" t="s">
        <v>1532</v>
      </c>
      <c r="C1055" t="str">
        <f>sp_tulistimet_ohentumaa</f>
        <v>0 </v>
      </c>
      <c r="D1055" t="s">
        <v>899</v>
      </c>
      <c r="E1055" t="s">
        <v>1038</v>
      </c>
      <c r="F1055" t="s">
        <v>99</v>
      </c>
    </row>
    <row r="1056" spans="1:6">
      <c r="A1056" t="s">
        <v>1083</v>
      </c>
      <c r="B1056" t="s">
        <v>1532</v>
      </c>
      <c r="C1056" t="str">
        <f>sp_tulistimet_saroja</f>
        <v>0 </v>
      </c>
      <c r="D1056" t="s">
        <v>899</v>
      </c>
      <c r="E1056" t="s">
        <v>1038</v>
      </c>
      <c r="F1056" t="s">
        <v>100</v>
      </c>
    </row>
    <row r="1057" spans="1:6">
      <c r="A1057" t="s">
        <v>1084</v>
      </c>
      <c r="B1057" t="s">
        <v>1532</v>
      </c>
      <c r="C1057" t="str">
        <f>sp_tulistimet_pinnoite_kunnossa</f>
        <v>0 </v>
      </c>
      <c r="D1057" t="s">
        <v>899</v>
      </c>
      <c r="E1057" t="s">
        <v>1038</v>
      </c>
      <c r="F1057" t="s">
        <v>101</v>
      </c>
    </row>
    <row r="1058" spans="1:6">
      <c r="A1058" t="s">
        <v>1085</v>
      </c>
      <c r="B1058" t="s">
        <v>1532</v>
      </c>
      <c r="C1058" t="str">
        <f>sp_tulistimet_muodonmuutoksia</f>
        <v>0 </v>
      </c>
      <c r="D1058" t="s">
        <v>899</v>
      </c>
      <c r="E1058" t="s">
        <v>1038</v>
      </c>
      <c r="F1058" t="s">
        <v>102</v>
      </c>
    </row>
    <row r="1059" spans="1:6">
      <c r="A1059" t="s">
        <v>1086</v>
      </c>
      <c r="B1059" t="s">
        <v>1532</v>
      </c>
      <c r="C1059" t="str">
        <f>sp_tulistimet_lisatarkastukset</f>
        <v>0 </v>
      </c>
      <c r="D1059" t="s">
        <v>899</v>
      </c>
      <c r="E1059" t="s">
        <v>1038</v>
      </c>
      <c r="F1059" t="s">
        <v>103</v>
      </c>
    </row>
    <row r="1060" spans="1:6">
      <c r="A1060" t="s">
        <v>1087</v>
      </c>
      <c r="B1060" t="s">
        <v>1532</v>
      </c>
      <c r="C1060" t="str">
        <f>sp_tulistimet_eroosiot</f>
        <v>0 </v>
      </c>
      <c r="D1060" t="s">
        <v>899</v>
      </c>
      <c r="E1060" t="s">
        <v>1038</v>
      </c>
      <c r="F1060" t="s">
        <v>104</v>
      </c>
    </row>
    <row r="1061" spans="1:6">
      <c r="A1061" t="s">
        <v>1088</v>
      </c>
      <c r="C1061">
        <f>sp_tulistimet_huomiot</f>
        <v>0</v>
      </c>
      <c r="D1061" t="s">
        <v>921</v>
      </c>
      <c r="E1061" t="s">
        <v>1038</v>
      </c>
      <c r="F1061" t="s">
        <v>81</v>
      </c>
    </row>
    <row r="1062" spans="1:6">
      <c r="A1062" t="s">
        <v>1089</v>
      </c>
      <c r="B1062" t="s">
        <v>1532</v>
      </c>
      <c r="C1062" t="str">
        <f>sp_lierio_tarkastettu</f>
        <v>0 </v>
      </c>
      <c r="D1062" t="s">
        <v>899</v>
      </c>
      <c r="E1062" t="s">
        <v>1038</v>
      </c>
      <c r="F1062" t="s">
        <v>1039</v>
      </c>
    </row>
    <row r="1063" spans="1:6">
      <c r="A1063" t="s">
        <v>1090</v>
      </c>
      <c r="B1063" t="s">
        <v>1532</v>
      </c>
      <c r="C1063" t="str">
        <f>sp_lierio_kunto_hyva</f>
        <v>0 </v>
      </c>
      <c r="D1063" t="s">
        <v>899</v>
      </c>
      <c r="E1063" t="s">
        <v>1038</v>
      </c>
      <c r="F1063" t="s">
        <v>97</v>
      </c>
    </row>
    <row r="1064" spans="1:6">
      <c r="A1064" t="s">
        <v>1091</v>
      </c>
      <c r="B1064" t="s">
        <v>1532</v>
      </c>
      <c r="C1064" t="str">
        <f>sp_lierio_syopymia</f>
        <v>0 </v>
      </c>
      <c r="D1064" t="s">
        <v>899</v>
      </c>
      <c r="E1064" t="s">
        <v>1038</v>
      </c>
      <c r="F1064" t="s">
        <v>98</v>
      </c>
    </row>
    <row r="1065" spans="1:6">
      <c r="A1065" t="s">
        <v>1092</v>
      </c>
      <c r="B1065" t="s">
        <v>1532</v>
      </c>
      <c r="C1065" t="str">
        <f>sp_lierio_ohentumaa</f>
        <v>0 </v>
      </c>
      <c r="D1065" t="s">
        <v>899</v>
      </c>
      <c r="E1065" t="s">
        <v>1038</v>
      </c>
      <c r="F1065" t="s">
        <v>99</v>
      </c>
    </row>
    <row r="1066" spans="1:6">
      <c r="A1066" t="s">
        <v>1093</v>
      </c>
      <c r="B1066" t="s">
        <v>1532</v>
      </c>
      <c r="C1066" t="str">
        <f>sp_lierio_saroja</f>
        <v>0 </v>
      </c>
      <c r="D1066" t="s">
        <v>899</v>
      </c>
      <c r="E1066" t="s">
        <v>1038</v>
      </c>
      <c r="F1066" t="s">
        <v>100</v>
      </c>
    </row>
    <row r="1067" spans="1:6">
      <c r="A1067" t="s">
        <v>1094</v>
      </c>
      <c r="B1067" t="s">
        <v>1532</v>
      </c>
      <c r="C1067" t="str">
        <f>sp_lierio_pinnoite_kunnossa</f>
        <v>0 </v>
      </c>
      <c r="D1067" t="s">
        <v>899</v>
      </c>
      <c r="E1067" t="s">
        <v>1038</v>
      </c>
      <c r="F1067" t="s">
        <v>101</v>
      </c>
    </row>
    <row r="1068" spans="1:6">
      <c r="A1068" t="s">
        <v>1095</v>
      </c>
      <c r="B1068" t="s">
        <v>1532</v>
      </c>
      <c r="C1068" t="str">
        <f>sp_lierio_muodonmuutoksia</f>
        <v>0 </v>
      </c>
      <c r="D1068" t="s">
        <v>899</v>
      </c>
      <c r="E1068" t="s">
        <v>1038</v>
      </c>
      <c r="F1068" t="s">
        <v>102</v>
      </c>
    </row>
    <row r="1069" spans="1:6">
      <c r="A1069" t="s">
        <v>1096</v>
      </c>
      <c r="B1069" t="s">
        <v>1532</v>
      </c>
      <c r="C1069" t="str">
        <f>sp_lierio_lisatarkastukset</f>
        <v>0 </v>
      </c>
      <c r="D1069" t="s">
        <v>899</v>
      </c>
      <c r="E1069" t="s">
        <v>1038</v>
      </c>
      <c r="F1069" t="s">
        <v>103</v>
      </c>
    </row>
    <row r="1070" spans="1:6">
      <c r="A1070" t="s">
        <v>1097</v>
      </c>
      <c r="B1070" t="s">
        <v>1532</v>
      </c>
      <c r="C1070" t="str">
        <f>sp_lierio_eroosiot</f>
        <v>0 </v>
      </c>
      <c r="D1070" t="s">
        <v>899</v>
      </c>
      <c r="E1070" t="s">
        <v>1038</v>
      </c>
      <c r="F1070" t="s">
        <v>104</v>
      </c>
    </row>
    <row r="1071" spans="1:6">
      <c r="A1071" t="s">
        <v>1098</v>
      </c>
      <c r="C1071">
        <f>sp_lierio_huomiot</f>
        <v>0</v>
      </c>
      <c r="D1071" t="s">
        <v>921</v>
      </c>
      <c r="E1071" t="s">
        <v>1038</v>
      </c>
      <c r="F1071" t="s">
        <v>81</v>
      </c>
    </row>
    <row r="1072" spans="1:6">
      <c r="A1072" t="s">
        <v>1099</v>
      </c>
      <c r="B1072" t="s">
        <v>1532</v>
      </c>
      <c r="C1072" t="str">
        <f>sp_tulitorvi_tarkastettu</f>
        <v>0 </v>
      </c>
      <c r="D1072" t="s">
        <v>899</v>
      </c>
      <c r="E1072" t="s">
        <v>1038</v>
      </c>
      <c r="F1072" t="s">
        <v>1039</v>
      </c>
    </row>
    <row r="1073" spans="1:6">
      <c r="A1073" t="s">
        <v>1100</v>
      </c>
      <c r="B1073" t="s">
        <v>1532</v>
      </c>
      <c r="C1073" t="str">
        <f>sp_tulitorvi_kunto_hyva</f>
        <v>0 </v>
      </c>
      <c r="D1073" t="s">
        <v>899</v>
      </c>
      <c r="E1073" t="s">
        <v>1038</v>
      </c>
      <c r="F1073" t="s">
        <v>97</v>
      </c>
    </row>
    <row r="1074" spans="1:6">
      <c r="A1074" t="s">
        <v>1101</v>
      </c>
      <c r="B1074" t="s">
        <v>1532</v>
      </c>
      <c r="C1074" t="str">
        <f>sp_tulitorvi_syopymia</f>
        <v>0 </v>
      </c>
      <c r="D1074" t="s">
        <v>899</v>
      </c>
      <c r="E1074" t="s">
        <v>1038</v>
      </c>
      <c r="F1074" t="s">
        <v>98</v>
      </c>
    </row>
    <row r="1075" spans="1:6">
      <c r="A1075" t="s">
        <v>1102</v>
      </c>
      <c r="B1075" t="s">
        <v>1532</v>
      </c>
      <c r="C1075" t="str">
        <f>sp_tulitorvi_ohentumaa</f>
        <v>0 </v>
      </c>
      <c r="D1075" t="s">
        <v>899</v>
      </c>
      <c r="E1075" t="s">
        <v>1038</v>
      </c>
      <c r="F1075" t="s">
        <v>99</v>
      </c>
    </row>
    <row r="1076" spans="1:6">
      <c r="A1076" t="s">
        <v>1103</v>
      </c>
      <c r="B1076" t="s">
        <v>1532</v>
      </c>
      <c r="C1076" t="str">
        <f>sp_tulitorvi_saroja</f>
        <v>0 </v>
      </c>
      <c r="D1076" t="s">
        <v>899</v>
      </c>
      <c r="E1076" t="s">
        <v>1038</v>
      </c>
      <c r="F1076" t="s">
        <v>100</v>
      </c>
    </row>
    <row r="1077" spans="1:6">
      <c r="A1077" t="s">
        <v>1104</v>
      </c>
      <c r="B1077" t="s">
        <v>1532</v>
      </c>
      <c r="C1077" t="str">
        <f>sp_tulitorvi_pinnoite_kunnossa</f>
        <v>0 </v>
      </c>
      <c r="D1077" t="s">
        <v>899</v>
      </c>
      <c r="E1077" t="s">
        <v>1038</v>
      </c>
      <c r="F1077" t="s">
        <v>101</v>
      </c>
    </row>
    <row r="1078" spans="1:6">
      <c r="A1078" t="s">
        <v>1105</v>
      </c>
      <c r="B1078" t="s">
        <v>1532</v>
      </c>
      <c r="C1078" t="str">
        <f>sp_tulitorvi_muodonmuutoksia</f>
        <v>0 </v>
      </c>
      <c r="D1078" t="s">
        <v>899</v>
      </c>
      <c r="E1078" t="s">
        <v>1038</v>
      </c>
      <c r="F1078" t="s">
        <v>102</v>
      </c>
    </row>
    <row r="1079" spans="1:6">
      <c r="A1079" t="s">
        <v>1106</v>
      </c>
      <c r="B1079" t="s">
        <v>1532</v>
      </c>
      <c r="C1079" t="str">
        <f>sp_tulitorvi_lisatarkastukset</f>
        <v>0 </v>
      </c>
      <c r="D1079" t="s">
        <v>899</v>
      </c>
      <c r="E1079" t="s">
        <v>1038</v>
      </c>
      <c r="F1079" t="s">
        <v>103</v>
      </c>
    </row>
    <row r="1080" spans="1:6">
      <c r="A1080" t="s">
        <v>1107</v>
      </c>
      <c r="B1080" t="s">
        <v>1532</v>
      </c>
      <c r="C1080" t="str">
        <f>sp_tulitorvi_eroosiot</f>
        <v>0 </v>
      </c>
      <c r="D1080" t="s">
        <v>899</v>
      </c>
      <c r="E1080" t="s">
        <v>1038</v>
      </c>
      <c r="F1080" t="s">
        <v>104</v>
      </c>
    </row>
    <row r="1081" spans="1:6">
      <c r="A1081" t="s">
        <v>1108</v>
      </c>
      <c r="C1081">
        <f>sp_tulitorvi_huomiot</f>
        <v>0</v>
      </c>
      <c r="D1081" t="s">
        <v>921</v>
      </c>
      <c r="E1081" t="s">
        <v>1038</v>
      </c>
      <c r="F1081" t="s">
        <v>81</v>
      </c>
    </row>
    <row r="1082" spans="1:6">
      <c r="A1082" t="s">
        <v>1109</v>
      </c>
      <c r="B1082" t="s">
        <v>1532</v>
      </c>
      <c r="C1082" t="str">
        <f>sp_tuliputket_tarkastettu</f>
        <v>0 </v>
      </c>
      <c r="D1082" t="s">
        <v>899</v>
      </c>
      <c r="E1082" t="s">
        <v>1038</v>
      </c>
      <c r="F1082" t="s">
        <v>1039</v>
      </c>
    </row>
    <row r="1083" spans="1:6">
      <c r="A1083" t="s">
        <v>1110</v>
      </c>
      <c r="B1083" t="s">
        <v>1532</v>
      </c>
      <c r="C1083" t="str">
        <f>sp_tuliputket_kunto_hyva</f>
        <v>0 </v>
      </c>
      <c r="D1083" t="s">
        <v>899</v>
      </c>
      <c r="E1083" t="s">
        <v>1038</v>
      </c>
      <c r="F1083" t="s">
        <v>97</v>
      </c>
    </row>
    <row r="1084" spans="1:6">
      <c r="A1084" t="s">
        <v>1111</v>
      </c>
      <c r="B1084" t="s">
        <v>1532</v>
      </c>
      <c r="C1084" t="str">
        <f>sp_tuliputket_syopymia</f>
        <v>0 </v>
      </c>
      <c r="D1084" t="s">
        <v>899</v>
      </c>
      <c r="E1084" t="s">
        <v>1038</v>
      </c>
      <c r="F1084" t="s">
        <v>98</v>
      </c>
    </row>
    <row r="1085" spans="1:6">
      <c r="A1085" t="s">
        <v>1112</v>
      </c>
      <c r="B1085" t="s">
        <v>1532</v>
      </c>
      <c r="C1085" t="str">
        <f>sp_tuliputket_ohentumaa</f>
        <v>0 </v>
      </c>
      <c r="D1085" t="s">
        <v>899</v>
      </c>
      <c r="E1085" t="s">
        <v>1038</v>
      </c>
      <c r="F1085" t="s">
        <v>99</v>
      </c>
    </row>
    <row r="1086" spans="1:6">
      <c r="A1086" t="s">
        <v>1113</v>
      </c>
      <c r="B1086" t="s">
        <v>1532</v>
      </c>
      <c r="C1086" t="str">
        <f>sp_tuliputket_saroja</f>
        <v>0 </v>
      </c>
      <c r="D1086" t="s">
        <v>899</v>
      </c>
      <c r="E1086" t="s">
        <v>1038</v>
      </c>
      <c r="F1086" t="s">
        <v>100</v>
      </c>
    </row>
    <row r="1087" spans="1:6">
      <c r="A1087" t="s">
        <v>1114</v>
      </c>
      <c r="B1087" t="s">
        <v>1532</v>
      </c>
      <c r="C1087" t="str">
        <f>sp_tuliputket_pinnoite_kunnossa</f>
        <v>0 </v>
      </c>
      <c r="D1087" t="s">
        <v>899</v>
      </c>
      <c r="E1087" t="s">
        <v>1038</v>
      </c>
      <c r="F1087" t="s">
        <v>101</v>
      </c>
    </row>
    <row r="1088" spans="1:6">
      <c r="A1088" t="s">
        <v>1115</v>
      </c>
      <c r="B1088" t="s">
        <v>1532</v>
      </c>
      <c r="C1088" t="str">
        <f>sp_tuliputket_muodonmuutoksia</f>
        <v>0 </v>
      </c>
      <c r="D1088" t="s">
        <v>899</v>
      </c>
      <c r="E1088" t="s">
        <v>1038</v>
      </c>
      <c r="F1088" t="s">
        <v>102</v>
      </c>
    </row>
    <row r="1089" spans="1:6">
      <c r="A1089" t="s">
        <v>1116</v>
      </c>
      <c r="B1089" t="s">
        <v>1532</v>
      </c>
      <c r="C1089" t="str">
        <f>sp_tuliputket_lisatarkastukset</f>
        <v>0 </v>
      </c>
      <c r="D1089" t="s">
        <v>899</v>
      </c>
      <c r="E1089" t="s">
        <v>1038</v>
      </c>
      <c r="F1089" t="s">
        <v>103</v>
      </c>
    </row>
    <row r="1090" spans="1:6">
      <c r="A1090" t="s">
        <v>1117</v>
      </c>
      <c r="B1090" t="s">
        <v>1532</v>
      </c>
      <c r="C1090" t="str">
        <f>sp_tuliputket_eroosiot</f>
        <v>0 </v>
      </c>
      <c r="D1090" t="s">
        <v>899</v>
      </c>
      <c r="E1090" t="s">
        <v>1038</v>
      </c>
      <c r="F1090" t="s">
        <v>104</v>
      </c>
    </row>
    <row r="1091" spans="1:6">
      <c r="A1091" t="s">
        <v>1118</v>
      </c>
      <c r="C1091">
        <f>sp_tuliputket_huomiot</f>
        <v>0</v>
      </c>
      <c r="D1091" t="s">
        <v>921</v>
      </c>
      <c r="E1091" t="s">
        <v>1038</v>
      </c>
      <c r="F1091" t="s">
        <v>81</v>
      </c>
    </row>
    <row r="1092" spans="1:6">
      <c r="A1092" t="s">
        <v>1119</v>
      </c>
      <c r="C1092" t="str">
        <f>sp_putkistot_tarkastettu</f>
        <v>0 </v>
      </c>
      <c r="D1092" t="s">
        <v>899</v>
      </c>
      <c r="E1092" t="s">
        <v>1038</v>
      </c>
      <c r="F1092" t="s">
        <v>1039</v>
      </c>
    </row>
    <row r="1093" spans="1:6">
      <c r="A1093" t="s">
        <v>1120</v>
      </c>
      <c r="C1093" t="str">
        <f>sp_putkistot_kunto_hyva</f>
        <v>0 </v>
      </c>
      <c r="D1093" t="s">
        <v>899</v>
      </c>
      <c r="E1093" t="s">
        <v>1038</v>
      </c>
      <c r="F1093" t="s">
        <v>97</v>
      </c>
    </row>
    <row r="1094" spans="1:6">
      <c r="A1094" t="s">
        <v>1121</v>
      </c>
      <c r="C1094" t="str">
        <f>sp_putkistot_syopymia</f>
        <v>0 </v>
      </c>
      <c r="D1094" t="s">
        <v>899</v>
      </c>
      <c r="E1094" t="s">
        <v>1038</v>
      </c>
      <c r="F1094" t="s">
        <v>98</v>
      </c>
    </row>
    <row r="1095" spans="1:6">
      <c r="A1095" t="s">
        <v>1122</v>
      </c>
      <c r="C1095" t="str">
        <f>sp_putkistot_ohentumaa</f>
        <v>0 </v>
      </c>
      <c r="D1095" t="s">
        <v>899</v>
      </c>
      <c r="E1095" t="s">
        <v>1038</v>
      </c>
      <c r="F1095" t="s">
        <v>99</v>
      </c>
    </row>
    <row r="1096" spans="1:6">
      <c r="A1096" t="s">
        <v>1123</v>
      </c>
      <c r="C1096" t="str">
        <f>sp_putkistot_saroja</f>
        <v>0 </v>
      </c>
      <c r="D1096" t="s">
        <v>899</v>
      </c>
      <c r="E1096" t="s">
        <v>1038</v>
      </c>
      <c r="F1096" t="s">
        <v>100</v>
      </c>
    </row>
    <row r="1097" spans="1:6">
      <c r="A1097" t="s">
        <v>1124</v>
      </c>
      <c r="C1097" t="str">
        <f>sp_putkistot_pinnoite_kunnossa</f>
        <v>0 </v>
      </c>
      <c r="D1097" t="s">
        <v>899</v>
      </c>
      <c r="E1097" t="s">
        <v>1038</v>
      </c>
      <c r="F1097" t="s">
        <v>101</v>
      </c>
    </row>
    <row r="1098" spans="1:6">
      <c r="A1098" t="s">
        <v>1125</v>
      </c>
      <c r="C1098" t="str">
        <f>sp_putkistot_muodonmuutoksia</f>
        <v>0 </v>
      </c>
      <c r="D1098" t="s">
        <v>899</v>
      </c>
      <c r="E1098" t="s">
        <v>1038</v>
      </c>
      <c r="F1098" t="s">
        <v>102</v>
      </c>
    </row>
    <row r="1099" spans="1:6">
      <c r="A1099" t="s">
        <v>1126</v>
      </c>
      <c r="C1099" t="str">
        <f>sp_putkistot_lisatarkastukset</f>
        <v>0 </v>
      </c>
      <c r="D1099" t="s">
        <v>899</v>
      </c>
      <c r="E1099" t="s">
        <v>1038</v>
      </c>
      <c r="F1099" t="s">
        <v>1127</v>
      </c>
    </row>
    <row r="1100" spans="1:6">
      <c r="A1100" t="s">
        <v>1128</v>
      </c>
      <c r="C1100" t="str">
        <f>sp_putkistot_eroosiot</f>
        <v>0 </v>
      </c>
      <c r="D1100" t="s">
        <v>899</v>
      </c>
      <c r="E1100" t="s">
        <v>1038</v>
      </c>
      <c r="F1100" t="s">
        <v>104</v>
      </c>
    </row>
    <row r="1101" spans="1:6">
      <c r="A1101" t="s">
        <v>1129</v>
      </c>
      <c r="C1101">
        <f>sp_putkistot_huomiot</f>
        <v>0</v>
      </c>
      <c r="D1101" t="s">
        <v>921</v>
      </c>
      <c r="E1101" t="s">
        <v>1038</v>
      </c>
      <c r="F1101" t="s">
        <v>81</v>
      </c>
    </row>
    <row r="1102" spans="1:6">
      <c r="A1102" t="s">
        <v>1130</v>
      </c>
      <c r="C1102" t="str">
        <f>sp_tukirakenteet_tarkastettu</f>
        <v>0 </v>
      </c>
      <c r="D1102" t="s">
        <v>899</v>
      </c>
      <c r="E1102" t="s">
        <v>1038</v>
      </c>
      <c r="F1102" t="s">
        <v>1039</v>
      </c>
    </row>
    <row r="1103" spans="1:6">
      <c r="A1103" t="s">
        <v>1131</v>
      </c>
      <c r="C1103" t="str">
        <f>sp_tukirakenteet_kunto_hyva</f>
        <v>0 </v>
      </c>
      <c r="D1103" t="s">
        <v>899</v>
      </c>
      <c r="E1103" t="s">
        <v>1038</v>
      </c>
      <c r="F1103" t="s">
        <v>97</v>
      </c>
    </row>
    <row r="1104" spans="1:6">
      <c r="A1104" t="s">
        <v>1132</v>
      </c>
      <c r="C1104" t="str">
        <f>sp_tukirakenteet_syopymia</f>
        <v>0 </v>
      </c>
      <c r="D1104" t="s">
        <v>899</v>
      </c>
      <c r="E1104" t="s">
        <v>1038</v>
      </c>
      <c r="F1104" t="s">
        <v>98</v>
      </c>
    </row>
    <row r="1105" spans="1:6">
      <c r="A1105" t="s">
        <v>1133</v>
      </c>
      <c r="C1105" t="str">
        <f>sp_tukirakenteet_ohentumaa</f>
        <v>0 </v>
      </c>
      <c r="D1105" t="s">
        <v>899</v>
      </c>
      <c r="E1105" t="s">
        <v>1038</v>
      </c>
      <c r="F1105" t="s">
        <v>99</v>
      </c>
    </row>
    <row r="1106" spans="1:6">
      <c r="A1106" t="s">
        <v>1134</v>
      </c>
      <c r="C1106" t="str">
        <f>sp_tukirakenteet_saroja</f>
        <v>0 </v>
      </c>
      <c r="D1106" t="s">
        <v>899</v>
      </c>
      <c r="E1106" t="s">
        <v>1038</v>
      </c>
      <c r="F1106" t="s">
        <v>100</v>
      </c>
    </row>
    <row r="1107" spans="1:6">
      <c r="A1107" t="s">
        <v>1135</v>
      </c>
      <c r="C1107" t="str">
        <f>sp_tukirakenteet_pinnoite_kunnossa</f>
        <v>0 </v>
      </c>
      <c r="D1107" t="s">
        <v>899</v>
      </c>
      <c r="E1107" t="s">
        <v>1038</v>
      </c>
      <c r="F1107" t="s">
        <v>101</v>
      </c>
    </row>
    <row r="1108" spans="1:6">
      <c r="A1108" t="s">
        <v>1136</v>
      </c>
      <c r="C1108" t="str">
        <f>sp_tukirakenteet_muodonmuutoksia</f>
        <v>0 </v>
      </c>
      <c r="D1108" t="s">
        <v>899</v>
      </c>
      <c r="E1108" t="s">
        <v>1038</v>
      </c>
      <c r="F1108" t="s">
        <v>102</v>
      </c>
    </row>
    <row r="1109" spans="1:6">
      <c r="A1109" t="s">
        <v>1137</v>
      </c>
      <c r="C1109" t="str">
        <f>sp_tukirakenteet_lisatarkastukset</f>
        <v>0 </v>
      </c>
      <c r="D1109" t="s">
        <v>899</v>
      </c>
      <c r="E1109" t="s">
        <v>1038</v>
      </c>
      <c r="F1109" t="s">
        <v>103</v>
      </c>
    </row>
    <row r="1110" spans="1:6">
      <c r="A1110" t="s">
        <v>1138</v>
      </c>
      <c r="C1110" t="str">
        <f>sp_tukirakenteet_eroosiot</f>
        <v>0 </v>
      </c>
      <c r="D1110" t="s">
        <v>899</v>
      </c>
      <c r="E1110" t="s">
        <v>1038</v>
      </c>
      <c r="F1110" t="s">
        <v>104</v>
      </c>
    </row>
    <row r="1111" spans="1:6">
      <c r="A1111" t="s">
        <v>1139</v>
      </c>
      <c r="C1111">
        <f>sp_tukirakenteet_huomiot</f>
        <v>0</v>
      </c>
      <c r="D1111" t="s">
        <v>921</v>
      </c>
      <c r="E1111" t="s">
        <v>1038</v>
      </c>
      <c r="F1111" t="s">
        <v>81</v>
      </c>
    </row>
    <row r="1112" spans="1:6">
      <c r="A1112" t="s">
        <v>1140</v>
      </c>
      <c r="C1112" t="str">
        <f>sp_kannakointi_tarkastettu</f>
        <v>0 </v>
      </c>
      <c r="D1112" t="s">
        <v>899</v>
      </c>
      <c r="E1112" t="s">
        <v>1038</v>
      </c>
      <c r="F1112" t="s">
        <v>1039</v>
      </c>
    </row>
    <row r="1113" spans="1:6">
      <c r="A1113" t="s">
        <v>1141</v>
      </c>
      <c r="C1113" t="str">
        <f>sp_kannakointi_kunto_hyva</f>
        <v>0 </v>
      </c>
      <c r="D1113" t="s">
        <v>899</v>
      </c>
      <c r="E1113" t="s">
        <v>1038</v>
      </c>
      <c r="F1113" t="s">
        <v>97</v>
      </c>
    </row>
    <row r="1114" spans="1:6">
      <c r="A1114" t="s">
        <v>1142</v>
      </c>
      <c r="C1114" t="str">
        <f>sp_kannakointi_syopymia</f>
        <v>0 </v>
      </c>
      <c r="D1114" t="s">
        <v>899</v>
      </c>
      <c r="E1114" t="s">
        <v>1038</v>
      </c>
      <c r="F1114" t="s">
        <v>98</v>
      </c>
    </row>
    <row r="1115" spans="1:6">
      <c r="A1115" t="s">
        <v>1143</v>
      </c>
      <c r="C1115" t="str">
        <f>sp_kannakointi_ohentumaa</f>
        <v>0 </v>
      </c>
      <c r="D1115" t="s">
        <v>899</v>
      </c>
      <c r="E1115" t="s">
        <v>1038</v>
      </c>
      <c r="F1115" t="s">
        <v>99</v>
      </c>
    </row>
    <row r="1116" spans="1:6">
      <c r="A1116" t="s">
        <v>1144</v>
      </c>
      <c r="C1116" t="str">
        <f>sp_kannakointi_saroja</f>
        <v>0 </v>
      </c>
      <c r="D1116" t="s">
        <v>899</v>
      </c>
      <c r="E1116" t="s">
        <v>1038</v>
      </c>
      <c r="F1116" t="s">
        <v>100</v>
      </c>
    </row>
    <row r="1117" spans="1:6">
      <c r="A1117" t="s">
        <v>1145</v>
      </c>
      <c r="C1117" t="str">
        <f>sp_kannakointi_pinnoite_kunnossa</f>
        <v>0 </v>
      </c>
      <c r="D1117" t="s">
        <v>899</v>
      </c>
      <c r="E1117" t="s">
        <v>1038</v>
      </c>
      <c r="F1117" t="s">
        <v>101</v>
      </c>
    </row>
    <row r="1118" spans="1:6">
      <c r="A1118" t="s">
        <v>1146</v>
      </c>
      <c r="C1118" t="str">
        <f>sp_kannakointi_muodonmuutoksia</f>
        <v>0 </v>
      </c>
      <c r="D1118" t="s">
        <v>899</v>
      </c>
      <c r="E1118" t="s">
        <v>1038</v>
      </c>
      <c r="F1118" t="s">
        <v>102</v>
      </c>
    </row>
    <row r="1119" spans="1:6">
      <c r="A1119" t="s">
        <v>1147</v>
      </c>
      <c r="C1119" t="str">
        <f>sp_kannakointi_lisatarkastukset</f>
        <v>0 </v>
      </c>
      <c r="D1119" t="s">
        <v>899</v>
      </c>
      <c r="E1119" t="s">
        <v>1038</v>
      </c>
      <c r="F1119" t="s">
        <v>103</v>
      </c>
    </row>
    <row r="1120" spans="1:6">
      <c r="A1120" t="s">
        <v>1148</v>
      </c>
      <c r="C1120" t="str">
        <f>sp_kannakointi_eroosiot</f>
        <v>0 </v>
      </c>
      <c r="D1120" t="s">
        <v>899</v>
      </c>
      <c r="E1120" t="s">
        <v>1038</v>
      </c>
      <c r="F1120" t="s">
        <v>104</v>
      </c>
    </row>
    <row r="1121" spans="1:6">
      <c r="A1121" t="s">
        <v>1149</v>
      </c>
      <c r="C1121">
        <f>sp_kannakointi_huomiot</f>
        <v>0</v>
      </c>
      <c r="D1121" t="s">
        <v>921</v>
      </c>
      <c r="E1121" t="s">
        <v>1038</v>
      </c>
      <c r="F1121" t="s">
        <v>81</v>
      </c>
    </row>
    <row r="1122" spans="1:6">
      <c r="A1122" t="s">
        <v>1150</v>
      </c>
      <c r="C1122">
        <f>sisa_ulko_tarkastuspaiva</f>
        <v>0</v>
      </c>
      <c r="D1122" t="s">
        <v>912</v>
      </c>
      <c r="E1122" t="s">
        <v>1038</v>
      </c>
      <c r="F1122" t="s">
        <v>913</v>
      </c>
    </row>
    <row r="1123" spans="1:6">
      <c r="A1123" t="s">
        <v>1151</v>
      </c>
      <c r="C1123">
        <f>sp_huomiot</f>
        <v>0</v>
      </c>
      <c r="D1123" t="s">
        <v>921</v>
      </c>
      <c r="E1123" t="s">
        <v>1038</v>
      </c>
      <c r="F1123" t="s">
        <v>113</v>
      </c>
    </row>
    <row r="1124" spans="1:6">
      <c r="A1124" t="s">
        <v>1152</v>
      </c>
      <c r="B1124" t="s">
        <v>1532</v>
      </c>
      <c r="C1124" t="str">
        <f>sp_paadyt_tarkastettu</f>
        <v>0 </v>
      </c>
      <c r="D1124" t="s">
        <v>899</v>
      </c>
      <c r="E1124" t="s">
        <v>1153</v>
      </c>
      <c r="F1124" t="s">
        <v>1039</v>
      </c>
    </row>
    <row r="1125" spans="1:6">
      <c r="A1125" t="s">
        <v>1154</v>
      </c>
      <c r="B1125" t="s">
        <v>1532</v>
      </c>
      <c r="C1125" t="str">
        <f>sp_paadyt_kunto_hyva</f>
        <v>0 </v>
      </c>
      <c r="D1125" t="s">
        <v>899</v>
      </c>
      <c r="E1125" t="s">
        <v>1153</v>
      </c>
      <c r="F1125" t="s">
        <v>97</v>
      </c>
    </row>
    <row r="1126" spans="1:6">
      <c r="A1126" t="s">
        <v>1155</v>
      </c>
      <c r="B1126" t="s">
        <v>1532</v>
      </c>
      <c r="C1126" t="str">
        <f>sp_paadyt_syopymia</f>
        <v>0 </v>
      </c>
      <c r="D1126" t="s">
        <v>899</v>
      </c>
      <c r="E1126" t="s">
        <v>1153</v>
      </c>
      <c r="F1126" t="s">
        <v>98</v>
      </c>
    </row>
    <row r="1127" spans="1:6">
      <c r="A1127" t="s">
        <v>1156</v>
      </c>
      <c r="B1127" t="s">
        <v>1532</v>
      </c>
      <c r="C1127" t="str">
        <f>sp_paadyt_ohentumaa</f>
        <v>0 </v>
      </c>
      <c r="D1127" t="s">
        <v>899</v>
      </c>
      <c r="E1127" t="s">
        <v>1153</v>
      </c>
      <c r="F1127" t="s">
        <v>99</v>
      </c>
    </row>
    <row r="1128" spans="1:6">
      <c r="A1128" t="s">
        <v>1157</v>
      </c>
      <c r="B1128" t="s">
        <v>1532</v>
      </c>
      <c r="C1128" t="str">
        <f>sp_paadyt_saroja</f>
        <v>0 </v>
      </c>
      <c r="D1128" t="s">
        <v>899</v>
      </c>
      <c r="E1128" t="s">
        <v>1153</v>
      </c>
      <c r="F1128" t="s">
        <v>100</v>
      </c>
    </row>
    <row r="1129" spans="1:6">
      <c r="A1129" t="s">
        <v>1158</v>
      </c>
      <c r="B1129" t="s">
        <v>1532</v>
      </c>
      <c r="C1129" t="str">
        <f>sp_paadyt_pinnoite_kunnossa</f>
        <v>0 </v>
      </c>
      <c r="D1129" t="s">
        <v>899</v>
      </c>
      <c r="E1129" t="s">
        <v>1153</v>
      </c>
      <c r="F1129" t="s">
        <v>101</v>
      </c>
    </row>
    <row r="1130" spans="1:6">
      <c r="A1130" t="s">
        <v>1159</v>
      </c>
      <c r="B1130" t="s">
        <v>1532</v>
      </c>
      <c r="C1130" t="str">
        <f>sp_paadyt_muodonmuutoksia</f>
        <v>0 </v>
      </c>
      <c r="D1130" t="s">
        <v>899</v>
      </c>
      <c r="E1130" t="s">
        <v>1153</v>
      </c>
      <c r="F1130" t="s">
        <v>102</v>
      </c>
    </row>
    <row r="1131" spans="1:6">
      <c r="A1131" t="s">
        <v>1160</v>
      </c>
      <c r="B1131" t="s">
        <v>1532</v>
      </c>
      <c r="C1131" t="str">
        <f>sp_paadyt_lisatarkastukset</f>
        <v>0 </v>
      </c>
      <c r="D1131" t="s">
        <v>899</v>
      </c>
      <c r="E1131" t="s">
        <v>1153</v>
      </c>
      <c r="F1131" t="s">
        <v>103</v>
      </c>
    </row>
    <row r="1132" spans="1:6">
      <c r="A1132" t="s">
        <v>1161</v>
      </c>
      <c r="B1132" t="s">
        <v>1532</v>
      </c>
      <c r="C1132" t="str">
        <f>sp_paadyt_eroosiot</f>
        <v>0 </v>
      </c>
      <c r="D1132" t="s">
        <v>899</v>
      </c>
      <c r="E1132" t="s">
        <v>1153</v>
      </c>
      <c r="F1132" t="s">
        <v>104</v>
      </c>
    </row>
    <row r="1133" spans="1:6">
      <c r="A1133" t="s">
        <v>1162</v>
      </c>
      <c r="C1133">
        <f>sp_paadyt_huomiot</f>
        <v>0</v>
      </c>
      <c r="D1133" t="s">
        <v>921</v>
      </c>
      <c r="E1133" t="s">
        <v>1153</v>
      </c>
      <c r="F1133" t="s">
        <v>81</v>
      </c>
    </row>
    <row r="1134" spans="1:6">
      <c r="A1134" t="s">
        <v>1059</v>
      </c>
      <c r="B1134" t="s">
        <v>1532</v>
      </c>
      <c r="C1134" t="str">
        <f>sp_kammiot_tarkastettu</f>
        <v>0 </v>
      </c>
      <c r="D1134" t="s">
        <v>899</v>
      </c>
      <c r="E1134" t="s">
        <v>1153</v>
      </c>
      <c r="F1134" t="s">
        <v>1039</v>
      </c>
    </row>
    <row r="1135" spans="1:6">
      <c r="A1135" t="s">
        <v>1060</v>
      </c>
      <c r="B1135" t="s">
        <v>1532</v>
      </c>
      <c r="C1135" t="str">
        <f>sp_kammiot_kunto_hyva</f>
        <v>0 </v>
      </c>
      <c r="D1135" t="s">
        <v>899</v>
      </c>
      <c r="E1135" t="s">
        <v>1153</v>
      </c>
      <c r="F1135" t="s">
        <v>97</v>
      </c>
    </row>
    <row r="1136" spans="1:6">
      <c r="A1136" t="s">
        <v>1061</v>
      </c>
      <c r="B1136" t="s">
        <v>1532</v>
      </c>
      <c r="C1136" t="str">
        <f>sp_kammiot_syopymia</f>
        <v>0 </v>
      </c>
      <c r="D1136" t="s">
        <v>899</v>
      </c>
      <c r="E1136" t="s">
        <v>1153</v>
      </c>
      <c r="F1136" t="s">
        <v>98</v>
      </c>
    </row>
    <row r="1137" spans="1:6">
      <c r="A1137" t="s">
        <v>1062</v>
      </c>
      <c r="B1137" t="s">
        <v>1532</v>
      </c>
      <c r="C1137" t="str">
        <f>sp_kammiot_ohentumaa</f>
        <v>0 </v>
      </c>
      <c r="D1137" t="s">
        <v>899</v>
      </c>
      <c r="E1137" t="s">
        <v>1153</v>
      </c>
      <c r="F1137" t="s">
        <v>99</v>
      </c>
    </row>
    <row r="1138" spans="1:6">
      <c r="A1138" t="s">
        <v>1063</v>
      </c>
      <c r="B1138" t="s">
        <v>1532</v>
      </c>
      <c r="C1138" t="str">
        <f>sp_kammiot_saroja</f>
        <v>0 </v>
      </c>
      <c r="D1138" t="s">
        <v>899</v>
      </c>
      <c r="E1138" t="s">
        <v>1153</v>
      </c>
      <c r="F1138" t="s">
        <v>100</v>
      </c>
    </row>
    <row r="1139" spans="1:6">
      <c r="A1139" t="s">
        <v>1064</v>
      </c>
      <c r="B1139" t="s">
        <v>1532</v>
      </c>
      <c r="C1139" t="str">
        <f>sp_kammiot_pinnoite_kunnossa</f>
        <v>0 </v>
      </c>
      <c r="D1139" t="s">
        <v>899</v>
      </c>
      <c r="E1139" t="s">
        <v>1153</v>
      </c>
      <c r="F1139" t="s">
        <v>101</v>
      </c>
    </row>
    <row r="1140" spans="1:6">
      <c r="A1140" t="s">
        <v>1065</v>
      </c>
      <c r="B1140" t="s">
        <v>1532</v>
      </c>
      <c r="C1140" t="str">
        <f>sp_kammiot_muodonmuutoksia</f>
        <v>0 </v>
      </c>
      <c r="D1140" t="s">
        <v>899</v>
      </c>
      <c r="E1140" t="s">
        <v>1153</v>
      </c>
      <c r="F1140" t="s">
        <v>102</v>
      </c>
    </row>
    <row r="1141" spans="1:6">
      <c r="A1141" t="s">
        <v>1066</v>
      </c>
      <c r="B1141" t="s">
        <v>1532</v>
      </c>
      <c r="C1141" t="str">
        <f>sp_kammiot_lisatarkastukset</f>
        <v>0 </v>
      </c>
      <c r="D1141" t="s">
        <v>899</v>
      </c>
      <c r="E1141" t="s">
        <v>1153</v>
      </c>
      <c r="F1141" t="s">
        <v>103</v>
      </c>
    </row>
    <row r="1142" spans="1:6">
      <c r="A1142" t="s">
        <v>1067</v>
      </c>
      <c r="B1142" t="s">
        <v>1532</v>
      </c>
      <c r="C1142" t="str">
        <f>sp_kammiot_eroosiot</f>
        <v>0 </v>
      </c>
      <c r="D1142" t="s">
        <v>899</v>
      </c>
      <c r="E1142" t="s">
        <v>1153</v>
      </c>
      <c r="F1142" t="s">
        <v>104</v>
      </c>
    </row>
    <row r="1143" spans="1:6">
      <c r="A1143" t="s">
        <v>1068</v>
      </c>
      <c r="C1143">
        <f>sp_kammiot_huomiot</f>
        <v>0</v>
      </c>
      <c r="D1143" t="s">
        <v>921</v>
      </c>
      <c r="E1143" t="s">
        <v>1153</v>
      </c>
      <c r="F1143" t="s">
        <v>81</v>
      </c>
    </row>
    <row r="1144" spans="1:6">
      <c r="A1144" t="s">
        <v>1163</v>
      </c>
      <c r="B1144" t="s">
        <v>1532</v>
      </c>
      <c r="C1144" t="str">
        <f>sp_vaippa_tarkastettu</f>
        <v>0 </v>
      </c>
      <c r="D1144" t="s">
        <v>899</v>
      </c>
      <c r="E1144" t="s">
        <v>1153</v>
      </c>
      <c r="F1144" t="s">
        <v>1039</v>
      </c>
    </row>
    <row r="1145" spans="1:6">
      <c r="A1145" t="s">
        <v>1164</v>
      </c>
      <c r="B1145" t="s">
        <v>1532</v>
      </c>
      <c r="C1145" t="str">
        <f>sp_vaippa_kunto_hyva</f>
        <v>0 </v>
      </c>
      <c r="D1145" t="s">
        <v>899</v>
      </c>
      <c r="E1145" t="s">
        <v>1153</v>
      </c>
      <c r="F1145" t="s">
        <v>97</v>
      </c>
    </row>
    <row r="1146" spans="1:6">
      <c r="A1146" t="s">
        <v>1165</v>
      </c>
      <c r="B1146" t="s">
        <v>1532</v>
      </c>
      <c r="C1146" t="str">
        <f>sp_vaippa_syopymia</f>
        <v>0 </v>
      </c>
      <c r="D1146" t="s">
        <v>899</v>
      </c>
      <c r="E1146" t="s">
        <v>1153</v>
      </c>
      <c r="F1146" t="s">
        <v>98</v>
      </c>
    </row>
    <row r="1147" spans="1:6">
      <c r="A1147" t="s">
        <v>1166</v>
      </c>
      <c r="B1147" t="s">
        <v>1532</v>
      </c>
      <c r="C1147" t="str">
        <f>sp_vaippa_ohentumaa</f>
        <v>0 </v>
      </c>
      <c r="D1147" t="s">
        <v>899</v>
      </c>
      <c r="E1147" t="s">
        <v>1153</v>
      </c>
      <c r="F1147" t="s">
        <v>99</v>
      </c>
    </row>
    <row r="1148" spans="1:6">
      <c r="A1148" t="s">
        <v>1167</v>
      </c>
      <c r="B1148" t="s">
        <v>1532</v>
      </c>
      <c r="C1148" t="str">
        <f>sp_vaippa_saroja</f>
        <v>0 </v>
      </c>
      <c r="D1148" t="s">
        <v>899</v>
      </c>
      <c r="E1148" t="s">
        <v>1153</v>
      </c>
      <c r="F1148" t="s">
        <v>100</v>
      </c>
    </row>
    <row r="1149" spans="1:6">
      <c r="A1149" t="s">
        <v>1168</v>
      </c>
      <c r="B1149" t="s">
        <v>1532</v>
      </c>
      <c r="C1149" t="str">
        <f>sp_vaippa_pinnoite_kunnossa</f>
        <v>0 </v>
      </c>
      <c r="D1149" t="s">
        <v>899</v>
      </c>
      <c r="E1149" t="s">
        <v>1153</v>
      </c>
      <c r="F1149" t="s">
        <v>101</v>
      </c>
    </row>
    <row r="1150" spans="1:6">
      <c r="A1150" t="s">
        <v>1169</v>
      </c>
      <c r="B1150" t="s">
        <v>1532</v>
      </c>
      <c r="C1150" t="str">
        <f>sp_vaippa_muodonmuutoksia</f>
        <v>0 </v>
      </c>
      <c r="D1150" t="s">
        <v>899</v>
      </c>
      <c r="E1150" t="s">
        <v>1153</v>
      </c>
      <c r="F1150" t="s">
        <v>102</v>
      </c>
    </row>
    <row r="1151" spans="1:6">
      <c r="A1151" t="s">
        <v>1170</v>
      </c>
      <c r="B1151" t="s">
        <v>1532</v>
      </c>
      <c r="C1151" t="str">
        <f>sp_vaippa_lisatarkastukset</f>
        <v>0 </v>
      </c>
      <c r="D1151" t="s">
        <v>899</v>
      </c>
      <c r="E1151" t="s">
        <v>1153</v>
      </c>
      <c r="F1151" t="s">
        <v>103</v>
      </c>
    </row>
    <row r="1152" spans="1:6">
      <c r="A1152" t="s">
        <v>1171</v>
      </c>
      <c r="B1152" t="s">
        <v>1532</v>
      </c>
      <c r="C1152" t="str">
        <f>sp_vaippa_eroosiot</f>
        <v>0 </v>
      </c>
      <c r="D1152" t="s">
        <v>899</v>
      </c>
      <c r="E1152" t="s">
        <v>1153</v>
      </c>
      <c r="F1152" t="s">
        <v>104</v>
      </c>
    </row>
    <row r="1153" spans="1:6">
      <c r="A1153" t="s">
        <v>1172</v>
      </c>
      <c r="C1153">
        <f>sp_vaippa_huomiot</f>
        <v>0</v>
      </c>
      <c r="D1153" t="s">
        <v>921</v>
      </c>
      <c r="E1153" t="s">
        <v>1153</v>
      </c>
      <c r="F1153" t="s">
        <v>81</v>
      </c>
    </row>
    <row r="1154" spans="1:6">
      <c r="A1154" t="s">
        <v>1173</v>
      </c>
      <c r="B1154" t="s">
        <v>1532</v>
      </c>
      <c r="C1154" t="str">
        <f>sp_yhteet_tarkastettu</f>
        <v>0 </v>
      </c>
      <c r="D1154" t="s">
        <v>899</v>
      </c>
      <c r="E1154" t="s">
        <v>1153</v>
      </c>
      <c r="F1154" t="s">
        <v>1039</v>
      </c>
    </row>
    <row r="1155" spans="1:6">
      <c r="A1155" t="s">
        <v>1174</v>
      </c>
      <c r="B1155" t="s">
        <v>1532</v>
      </c>
      <c r="C1155" t="str">
        <f>sp_yhteet_kunto_hyva</f>
        <v>0 </v>
      </c>
      <c r="D1155" t="s">
        <v>899</v>
      </c>
      <c r="E1155" t="s">
        <v>1153</v>
      </c>
      <c r="F1155" t="s">
        <v>97</v>
      </c>
    </row>
    <row r="1156" spans="1:6">
      <c r="A1156" t="s">
        <v>1175</v>
      </c>
      <c r="B1156" t="s">
        <v>1532</v>
      </c>
      <c r="C1156" t="str">
        <f>sp_yhteet_syopymia</f>
        <v>0 </v>
      </c>
      <c r="D1156" t="s">
        <v>899</v>
      </c>
      <c r="E1156" t="s">
        <v>1153</v>
      </c>
      <c r="F1156" t="s">
        <v>98</v>
      </c>
    </row>
    <row r="1157" spans="1:6">
      <c r="A1157" t="s">
        <v>1176</v>
      </c>
      <c r="B1157" t="s">
        <v>1532</v>
      </c>
      <c r="C1157" t="str">
        <f>sp_yhteet_ohentumaa</f>
        <v>0 </v>
      </c>
      <c r="D1157" t="s">
        <v>899</v>
      </c>
      <c r="E1157" t="s">
        <v>1153</v>
      </c>
      <c r="F1157" t="s">
        <v>99</v>
      </c>
    </row>
    <row r="1158" spans="1:6">
      <c r="A1158" t="s">
        <v>1177</v>
      </c>
      <c r="B1158" t="s">
        <v>1532</v>
      </c>
      <c r="C1158" t="str">
        <f>sp_yhteet_saroja</f>
        <v>0 </v>
      </c>
      <c r="D1158" t="s">
        <v>899</v>
      </c>
      <c r="E1158" t="s">
        <v>1153</v>
      </c>
      <c r="F1158" t="s">
        <v>100</v>
      </c>
    </row>
    <row r="1159" spans="1:6">
      <c r="A1159" t="s">
        <v>1178</v>
      </c>
      <c r="B1159" t="s">
        <v>1532</v>
      </c>
      <c r="C1159" t="str">
        <f>sp_yhteet_pinnoite_kunnossa</f>
        <v>0 </v>
      </c>
      <c r="D1159" t="s">
        <v>899</v>
      </c>
      <c r="E1159" t="s">
        <v>1153</v>
      </c>
      <c r="F1159" t="s">
        <v>101</v>
      </c>
    </row>
    <row r="1160" spans="1:6">
      <c r="A1160" t="s">
        <v>1179</v>
      </c>
      <c r="B1160" t="s">
        <v>1532</v>
      </c>
      <c r="C1160" t="str">
        <f>sp_yhteet_muodonmuutoksia</f>
        <v>0 </v>
      </c>
      <c r="D1160" t="s">
        <v>899</v>
      </c>
      <c r="E1160" t="s">
        <v>1153</v>
      </c>
      <c r="F1160" t="s">
        <v>102</v>
      </c>
    </row>
    <row r="1161" spans="1:6">
      <c r="A1161" t="s">
        <v>1180</v>
      </c>
      <c r="B1161" t="s">
        <v>1532</v>
      </c>
      <c r="C1161" t="str">
        <f>sp_yhteet_lisatarkastukset</f>
        <v>0 </v>
      </c>
      <c r="D1161" t="s">
        <v>899</v>
      </c>
      <c r="E1161" t="s">
        <v>1153</v>
      </c>
      <c r="F1161" t="s">
        <v>103</v>
      </c>
    </row>
    <row r="1162" spans="1:6">
      <c r="A1162" t="s">
        <v>1181</v>
      </c>
      <c r="B1162" t="s">
        <v>1532</v>
      </c>
      <c r="C1162" t="str">
        <f>sp_yhteet_eroosiot</f>
        <v>0 </v>
      </c>
      <c r="D1162" t="s">
        <v>899</v>
      </c>
      <c r="E1162" t="s">
        <v>1153</v>
      </c>
      <c r="F1162" t="s">
        <v>104</v>
      </c>
    </row>
    <row r="1163" spans="1:6">
      <c r="A1163" t="s">
        <v>1182</v>
      </c>
      <c r="C1163">
        <f>sp_yhteet_huomiot</f>
        <v>0</v>
      </c>
      <c r="D1163" t="s">
        <v>921</v>
      </c>
      <c r="E1163" t="s">
        <v>1153</v>
      </c>
      <c r="F1163" t="s">
        <v>81</v>
      </c>
    </row>
    <row r="1164" spans="1:6">
      <c r="A1164" t="s">
        <v>1183</v>
      </c>
      <c r="B1164" t="s">
        <v>1532</v>
      </c>
      <c r="C1164" t="str">
        <f>sp_putkipaketti_tarkastettu</f>
        <v>0 </v>
      </c>
      <c r="D1164" t="s">
        <v>899</v>
      </c>
      <c r="E1164" t="s">
        <v>1153</v>
      </c>
      <c r="F1164" t="s">
        <v>1039</v>
      </c>
    </row>
    <row r="1165" spans="1:6">
      <c r="A1165" t="s">
        <v>1184</v>
      </c>
      <c r="B1165" t="s">
        <v>1532</v>
      </c>
      <c r="C1165" t="str">
        <f>sp_putkipaketti_kunto_hyva</f>
        <v>0 </v>
      </c>
      <c r="D1165" t="s">
        <v>899</v>
      </c>
      <c r="E1165" t="s">
        <v>1153</v>
      </c>
      <c r="F1165" t="s">
        <v>97</v>
      </c>
    </row>
    <row r="1166" spans="1:6">
      <c r="A1166" t="s">
        <v>1185</v>
      </c>
      <c r="B1166" t="s">
        <v>1532</v>
      </c>
      <c r="C1166" t="str">
        <f>sp_putkipaketti_syopymia</f>
        <v>0 </v>
      </c>
      <c r="D1166" t="s">
        <v>899</v>
      </c>
      <c r="E1166" t="s">
        <v>1153</v>
      </c>
      <c r="F1166" t="s">
        <v>98</v>
      </c>
    </row>
    <row r="1167" spans="1:6">
      <c r="A1167" t="s">
        <v>1186</v>
      </c>
      <c r="B1167" t="s">
        <v>1532</v>
      </c>
      <c r="C1167" t="str">
        <f>sp_putkipaketti_ohentumaa</f>
        <v>0 </v>
      </c>
      <c r="D1167" t="s">
        <v>899</v>
      </c>
      <c r="E1167" t="s">
        <v>1153</v>
      </c>
      <c r="F1167" t="s">
        <v>99</v>
      </c>
    </row>
    <row r="1168" spans="1:6">
      <c r="A1168" t="s">
        <v>1187</v>
      </c>
      <c r="B1168" t="s">
        <v>1532</v>
      </c>
      <c r="C1168" t="str">
        <f>sp_putkipaketti_saroja</f>
        <v>0 </v>
      </c>
      <c r="D1168" t="s">
        <v>899</v>
      </c>
      <c r="E1168" t="s">
        <v>1153</v>
      </c>
      <c r="F1168" t="s">
        <v>100</v>
      </c>
    </row>
    <row r="1169" spans="1:6">
      <c r="A1169" t="s">
        <v>1188</v>
      </c>
      <c r="B1169" t="s">
        <v>1532</v>
      </c>
      <c r="C1169" t="str">
        <f>sp_putkipaketti_pinnoite_kunnossa</f>
        <v>0 </v>
      </c>
      <c r="D1169" t="s">
        <v>899</v>
      </c>
      <c r="E1169" t="s">
        <v>1153</v>
      </c>
      <c r="F1169" t="s">
        <v>101</v>
      </c>
    </row>
    <row r="1170" spans="1:6">
      <c r="A1170" t="s">
        <v>1189</v>
      </c>
      <c r="B1170" t="s">
        <v>1532</v>
      </c>
      <c r="C1170" t="str">
        <f>sp_putkipaketti_muodonmuutoksia</f>
        <v>0 </v>
      </c>
      <c r="D1170" t="s">
        <v>899</v>
      </c>
      <c r="E1170" t="s">
        <v>1153</v>
      </c>
      <c r="F1170" t="s">
        <v>102</v>
      </c>
    </row>
    <row r="1171" spans="1:6">
      <c r="A1171" t="s">
        <v>1190</v>
      </c>
      <c r="B1171" t="s">
        <v>1532</v>
      </c>
      <c r="C1171" t="str">
        <f>sp_putkipaketti_lisatarkastukset</f>
        <v>0 </v>
      </c>
      <c r="D1171" t="s">
        <v>899</v>
      </c>
      <c r="E1171" t="s">
        <v>1153</v>
      </c>
      <c r="F1171" t="s">
        <v>103</v>
      </c>
    </row>
    <row r="1172" spans="1:6">
      <c r="A1172" t="s">
        <v>1191</v>
      </c>
      <c r="B1172" t="s">
        <v>1532</v>
      </c>
      <c r="C1172" t="str">
        <f>sp_putkipaketti_eroosiot</f>
        <v>0 </v>
      </c>
      <c r="D1172" t="s">
        <v>899</v>
      </c>
      <c r="E1172" t="s">
        <v>1153</v>
      </c>
      <c r="F1172" t="s">
        <v>104</v>
      </c>
    </row>
    <row r="1173" spans="1:6">
      <c r="A1173" t="s">
        <v>1192</v>
      </c>
      <c r="C1173">
        <f>sp_putkipaketti_huomiot</f>
        <v>0</v>
      </c>
      <c r="D1173" t="s">
        <v>921</v>
      </c>
      <c r="E1173" t="s">
        <v>1153</v>
      </c>
      <c r="F1173" t="s">
        <v>81</v>
      </c>
    </row>
    <row r="1174" spans="1:6">
      <c r="A1174" t="s">
        <v>1119</v>
      </c>
      <c r="B1174" t="s">
        <v>1532</v>
      </c>
      <c r="C1174" t="str">
        <f>sp_putkistot_tarkastettu</f>
        <v>0 </v>
      </c>
      <c r="D1174" t="s">
        <v>899</v>
      </c>
      <c r="E1174" t="s">
        <v>1153</v>
      </c>
      <c r="F1174" t="s">
        <v>1039</v>
      </c>
    </row>
    <row r="1175" spans="1:6">
      <c r="A1175" t="s">
        <v>1120</v>
      </c>
      <c r="B1175" t="s">
        <v>1532</v>
      </c>
      <c r="C1175" t="str">
        <f>sp_putkistot_kunto_hyva</f>
        <v>0 </v>
      </c>
      <c r="D1175" t="s">
        <v>899</v>
      </c>
      <c r="E1175" t="s">
        <v>1153</v>
      </c>
      <c r="F1175" t="s">
        <v>97</v>
      </c>
    </row>
    <row r="1176" spans="1:6">
      <c r="A1176" t="s">
        <v>1121</v>
      </c>
      <c r="B1176" t="s">
        <v>1532</v>
      </c>
      <c r="C1176" t="str">
        <f>sp_putkistot_syopymia</f>
        <v>0 </v>
      </c>
      <c r="D1176" t="s">
        <v>899</v>
      </c>
      <c r="E1176" t="s">
        <v>1153</v>
      </c>
      <c r="F1176" t="s">
        <v>98</v>
      </c>
    </row>
    <row r="1177" spans="1:6">
      <c r="A1177" t="s">
        <v>1122</v>
      </c>
      <c r="B1177" t="s">
        <v>1532</v>
      </c>
      <c r="C1177" t="str">
        <f>sp_putkistot_ohentumaa</f>
        <v>0 </v>
      </c>
      <c r="D1177" t="s">
        <v>899</v>
      </c>
      <c r="E1177" t="s">
        <v>1153</v>
      </c>
      <c r="F1177" t="s">
        <v>99</v>
      </c>
    </row>
    <row r="1178" spans="1:6">
      <c r="A1178" t="s">
        <v>1123</v>
      </c>
      <c r="B1178" t="s">
        <v>1532</v>
      </c>
      <c r="C1178" t="str">
        <f>sp_putkistot_saroja</f>
        <v>0 </v>
      </c>
      <c r="D1178" t="s">
        <v>899</v>
      </c>
      <c r="E1178" t="s">
        <v>1153</v>
      </c>
      <c r="F1178" t="s">
        <v>100</v>
      </c>
    </row>
    <row r="1179" spans="1:6">
      <c r="A1179" t="s">
        <v>1124</v>
      </c>
      <c r="B1179" t="s">
        <v>1532</v>
      </c>
      <c r="C1179" t="str">
        <f>sp_putkistot_pinnoite_kunnossa</f>
        <v>0 </v>
      </c>
      <c r="D1179" t="s">
        <v>899</v>
      </c>
      <c r="E1179" t="s">
        <v>1153</v>
      </c>
      <c r="F1179" t="s">
        <v>101</v>
      </c>
    </row>
    <row r="1180" spans="1:6">
      <c r="A1180" t="s">
        <v>1125</v>
      </c>
      <c r="B1180" t="s">
        <v>1532</v>
      </c>
      <c r="C1180" t="str">
        <f>sp_putkistot_muodonmuutoksia</f>
        <v>0 </v>
      </c>
      <c r="D1180" t="s">
        <v>899</v>
      </c>
      <c r="E1180" t="s">
        <v>1153</v>
      </c>
      <c r="F1180" t="s">
        <v>102</v>
      </c>
    </row>
    <row r="1181" spans="1:6">
      <c r="A1181" t="s">
        <v>1126</v>
      </c>
      <c r="B1181" t="s">
        <v>1532</v>
      </c>
      <c r="C1181" t="str">
        <f>sp_putkistot_lisatarkastukset</f>
        <v>0 </v>
      </c>
      <c r="D1181" t="s">
        <v>899</v>
      </c>
      <c r="E1181" t="s">
        <v>1153</v>
      </c>
      <c r="F1181" t="s">
        <v>1127</v>
      </c>
    </row>
    <row r="1182" spans="1:6">
      <c r="A1182" t="s">
        <v>1128</v>
      </c>
      <c r="B1182" t="s">
        <v>1532</v>
      </c>
      <c r="C1182" t="str">
        <f>sp_putkistot_eroosiot</f>
        <v>0 </v>
      </c>
      <c r="D1182" t="s">
        <v>899</v>
      </c>
      <c r="E1182" t="s">
        <v>1153</v>
      </c>
      <c r="F1182" t="s">
        <v>104</v>
      </c>
    </row>
    <row r="1183" spans="1:6">
      <c r="A1183" t="s">
        <v>1129</v>
      </c>
      <c r="C1183">
        <f>sp_putkistot_huomiot</f>
        <v>0</v>
      </c>
      <c r="D1183" t="s">
        <v>921</v>
      </c>
      <c r="E1183" t="s">
        <v>1153</v>
      </c>
      <c r="F1183" t="s">
        <v>81</v>
      </c>
    </row>
    <row r="1184" spans="1:6">
      <c r="A1184" t="s">
        <v>1130</v>
      </c>
      <c r="B1184" t="s">
        <v>1532</v>
      </c>
      <c r="C1184" t="str">
        <f>sp_tukirakenteet_tarkastettu</f>
        <v>0 </v>
      </c>
      <c r="D1184" t="s">
        <v>899</v>
      </c>
      <c r="E1184" t="s">
        <v>1153</v>
      </c>
      <c r="F1184" t="s">
        <v>1039</v>
      </c>
    </row>
    <row r="1185" spans="1:6">
      <c r="A1185" t="s">
        <v>1131</v>
      </c>
      <c r="B1185" t="s">
        <v>1532</v>
      </c>
      <c r="C1185" t="str">
        <f>sp_tukirakenteet_kunto_hyva</f>
        <v>0 </v>
      </c>
      <c r="D1185" t="s">
        <v>899</v>
      </c>
      <c r="E1185" t="s">
        <v>1153</v>
      </c>
      <c r="F1185" t="s">
        <v>97</v>
      </c>
    </row>
    <row r="1186" spans="1:6">
      <c r="A1186" t="s">
        <v>1132</v>
      </c>
      <c r="B1186" t="s">
        <v>1532</v>
      </c>
      <c r="C1186" t="str">
        <f>sp_tukirakenteet_syopymia</f>
        <v>0 </v>
      </c>
      <c r="D1186" t="s">
        <v>899</v>
      </c>
      <c r="E1186" t="s">
        <v>1153</v>
      </c>
      <c r="F1186" t="s">
        <v>98</v>
      </c>
    </row>
    <row r="1187" spans="1:6">
      <c r="A1187" t="s">
        <v>1133</v>
      </c>
      <c r="B1187" t="s">
        <v>1532</v>
      </c>
      <c r="C1187" t="str">
        <f>sp_tukirakenteet_ohentumaa</f>
        <v>0 </v>
      </c>
      <c r="D1187" t="s">
        <v>899</v>
      </c>
      <c r="E1187" t="s">
        <v>1153</v>
      </c>
      <c r="F1187" t="s">
        <v>99</v>
      </c>
    </row>
    <row r="1188" spans="1:6">
      <c r="A1188" t="s">
        <v>1134</v>
      </c>
      <c r="B1188" t="s">
        <v>1532</v>
      </c>
      <c r="C1188" t="str">
        <f>sp_tukirakenteet_saroja</f>
        <v>0 </v>
      </c>
      <c r="D1188" t="s">
        <v>899</v>
      </c>
      <c r="E1188" t="s">
        <v>1153</v>
      </c>
      <c r="F1188" t="s">
        <v>100</v>
      </c>
    </row>
    <row r="1189" spans="1:6">
      <c r="A1189" t="s">
        <v>1135</v>
      </c>
      <c r="B1189" t="s">
        <v>1532</v>
      </c>
      <c r="C1189" t="str">
        <f>sp_tukirakenteet_pinnoite_kunnossa</f>
        <v>0 </v>
      </c>
      <c r="D1189" t="s">
        <v>899</v>
      </c>
      <c r="E1189" t="s">
        <v>1153</v>
      </c>
      <c r="F1189" t="s">
        <v>101</v>
      </c>
    </row>
    <row r="1190" spans="1:6">
      <c r="A1190" t="s">
        <v>1136</v>
      </c>
      <c r="B1190" t="s">
        <v>1532</v>
      </c>
      <c r="C1190" t="str">
        <f>sp_tukirakenteet_muodonmuutoksia</f>
        <v>0 </v>
      </c>
      <c r="D1190" t="s">
        <v>899</v>
      </c>
      <c r="E1190" t="s">
        <v>1153</v>
      </c>
      <c r="F1190" t="s">
        <v>102</v>
      </c>
    </row>
    <row r="1191" spans="1:6">
      <c r="A1191" t="s">
        <v>1137</v>
      </c>
      <c r="B1191" t="s">
        <v>1532</v>
      </c>
      <c r="C1191" t="str">
        <f>sp_tukirakenteet_lisatarkastukset</f>
        <v>0 </v>
      </c>
      <c r="D1191" t="s">
        <v>899</v>
      </c>
      <c r="E1191" t="s">
        <v>1153</v>
      </c>
      <c r="F1191" t="s">
        <v>103</v>
      </c>
    </row>
    <row r="1192" spans="1:6">
      <c r="A1192" t="s">
        <v>1138</v>
      </c>
      <c r="B1192" t="s">
        <v>1532</v>
      </c>
      <c r="C1192" t="str">
        <f>sp_tukirakenteet_eroosiot</f>
        <v>0 </v>
      </c>
      <c r="D1192" t="s">
        <v>899</v>
      </c>
      <c r="E1192" t="s">
        <v>1153</v>
      </c>
      <c r="F1192" t="s">
        <v>104</v>
      </c>
    </row>
    <row r="1193" spans="1:6">
      <c r="A1193" t="s">
        <v>1139</v>
      </c>
      <c r="C1193">
        <f>sp_tukirakenteet_huomiot</f>
        <v>0</v>
      </c>
      <c r="D1193" t="s">
        <v>921</v>
      </c>
      <c r="E1193" t="s">
        <v>1153</v>
      </c>
      <c r="F1193" t="s">
        <v>81</v>
      </c>
    </row>
    <row r="1194" spans="1:6">
      <c r="A1194" t="s">
        <v>1140</v>
      </c>
      <c r="B1194" t="s">
        <v>1532</v>
      </c>
      <c r="C1194" t="str">
        <f>sp_kannakointi_tarkastettu</f>
        <v>0 </v>
      </c>
      <c r="D1194" t="s">
        <v>899</v>
      </c>
      <c r="E1194" t="s">
        <v>1153</v>
      </c>
      <c r="F1194" t="s">
        <v>1039</v>
      </c>
    </row>
    <row r="1195" spans="1:6">
      <c r="A1195" t="s">
        <v>1141</v>
      </c>
      <c r="B1195" t="s">
        <v>1532</v>
      </c>
      <c r="C1195" t="str">
        <f>sp_kannakointi_kunto_hyva</f>
        <v>0 </v>
      </c>
      <c r="D1195" t="s">
        <v>899</v>
      </c>
      <c r="E1195" t="s">
        <v>1153</v>
      </c>
      <c r="F1195" t="s">
        <v>97</v>
      </c>
    </row>
    <row r="1196" spans="1:6">
      <c r="A1196" t="s">
        <v>1142</v>
      </c>
      <c r="B1196" t="s">
        <v>1532</v>
      </c>
      <c r="C1196" t="str">
        <f>sp_kannakointi_syopymia</f>
        <v>0 </v>
      </c>
      <c r="D1196" t="s">
        <v>899</v>
      </c>
      <c r="E1196" t="s">
        <v>1153</v>
      </c>
      <c r="F1196" t="s">
        <v>98</v>
      </c>
    </row>
    <row r="1197" spans="1:6">
      <c r="A1197" t="s">
        <v>1143</v>
      </c>
      <c r="B1197" t="s">
        <v>1532</v>
      </c>
      <c r="C1197" t="str">
        <f>sp_kannakointi_ohentumaa</f>
        <v>0 </v>
      </c>
      <c r="D1197" t="s">
        <v>899</v>
      </c>
      <c r="E1197" t="s">
        <v>1153</v>
      </c>
      <c r="F1197" t="s">
        <v>99</v>
      </c>
    </row>
    <row r="1198" spans="1:6">
      <c r="A1198" t="s">
        <v>1144</v>
      </c>
      <c r="B1198" t="s">
        <v>1532</v>
      </c>
      <c r="C1198" t="str">
        <f>sp_kannakointi_saroja</f>
        <v>0 </v>
      </c>
      <c r="D1198" t="s">
        <v>899</v>
      </c>
      <c r="E1198" t="s">
        <v>1153</v>
      </c>
      <c r="F1198" t="s">
        <v>100</v>
      </c>
    </row>
    <row r="1199" spans="1:6">
      <c r="A1199" t="s">
        <v>1145</v>
      </c>
      <c r="B1199" t="s">
        <v>1532</v>
      </c>
      <c r="C1199" t="str">
        <f>sp_kannakointi_pinnoite_kunnossa</f>
        <v>0 </v>
      </c>
      <c r="D1199" t="s">
        <v>899</v>
      </c>
      <c r="E1199" t="s">
        <v>1153</v>
      </c>
      <c r="F1199" t="s">
        <v>101</v>
      </c>
    </row>
    <row r="1200" spans="1:6">
      <c r="A1200" t="s">
        <v>1146</v>
      </c>
      <c r="B1200" t="s">
        <v>1532</v>
      </c>
      <c r="C1200" t="str">
        <f>sp_kannakointi_muodonmuutoksia</f>
        <v>0 </v>
      </c>
      <c r="D1200" t="s">
        <v>899</v>
      </c>
      <c r="E1200" t="s">
        <v>1153</v>
      </c>
      <c r="F1200" t="s">
        <v>102</v>
      </c>
    </row>
    <row r="1201" spans="1:6">
      <c r="A1201" t="s">
        <v>1147</v>
      </c>
      <c r="B1201" t="s">
        <v>1532</v>
      </c>
      <c r="C1201" t="str">
        <f>sp_kannakointi_lisatarkastukset</f>
        <v>0 </v>
      </c>
      <c r="D1201" t="s">
        <v>899</v>
      </c>
      <c r="E1201" t="s">
        <v>1153</v>
      </c>
      <c r="F1201" t="s">
        <v>103</v>
      </c>
    </row>
    <row r="1202" spans="1:6">
      <c r="A1202" t="s">
        <v>1148</v>
      </c>
      <c r="B1202" t="s">
        <v>1532</v>
      </c>
      <c r="C1202" t="str">
        <f>sp_kannakointi_eroosiot</f>
        <v>0 </v>
      </c>
      <c r="D1202" t="s">
        <v>899</v>
      </c>
      <c r="E1202" t="s">
        <v>1153</v>
      </c>
      <c r="F1202" t="s">
        <v>104</v>
      </c>
    </row>
    <row r="1203" spans="1:6">
      <c r="A1203" t="s">
        <v>1149</v>
      </c>
      <c r="C1203">
        <f>sp_kannakointi_huomiot</f>
        <v>0</v>
      </c>
      <c r="D1203" t="s">
        <v>921</v>
      </c>
      <c r="E1203" t="s">
        <v>1153</v>
      </c>
      <c r="F1203" t="s">
        <v>81</v>
      </c>
    </row>
    <row r="1204" spans="1:6">
      <c r="A1204" t="s">
        <v>1193</v>
      </c>
      <c r="B1204" t="s">
        <v>1532</v>
      </c>
      <c r="C1204" t="str">
        <f>sp_ei_tarvetta</f>
        <v>0 </v>
      </c>
      <c r="D1204" t="s">
        <v>899</v>
      </c>
      <c r="E1204" t="s">
        <v>1153</v>
      </c>
      <c r="F1204" t="s">
        <v>1194</v>
      </c>
    </row>
    <row r="1205" spans="1:6">
      <c r="A1205" t="s">
        <v>1150</v>
      </c>
      <c r="C1205">
        <f>sisa_ulko_tarkastuspaiva</f>
        <v>0</v>
      </c>
      <c r="D1205" t="s">
        <v>912</v>
      </c>
      <c r="E1205" t="s">
        <v>1153</v>
      </c>
      <c r="F1205" t="s">
        <v>913</v>
      </c>
    </row>
    <row r="1206" spans="1:6">
      <c r="A1206" t="s">
        <v>1151</v>
      </c>
      <c r="C1206">
        <f>sp_huomiot</f>
        <v>0</v>
      </c>
      <c r="D1206" t="s">
        <v>921</v>
      </c>
      <c r="E1206" t="s">
        <v>1153</v>
      </c>
      <c r="F1206" t="s">
        <v>81</v>
      </c>
    </row>
    <row r="1207" spans="1:6">
      <c r="A1207" t="s">
        <v>1195</v>
      </c>
      <c r="C1207">
        <f>sp_lisahuomiot</f>
        <v>0</v>
      </c>
      <c r="D1207" t="s">
        <v>921</v>
      </c>
      <c r="E1207" t="s">
        <v>1196</v>
      </c>
      <c r="F1207" t="s">
        <v>81</v>
      </c>
    </row>
    <row r="1208" spans="1:6">
      <c r="A1208" t="s">
        <v>1197</v>
      </c>
      <c r="C1208">
        <f>sp_valokuva</f>
        <v>0</v>
      </c>
      <c r="D1208" t="s">
        <v>924</v>
      </c>
      <c r="E1208" t="s">
        <v>1196</v>
      </c>
      <c r="F1208" t="s">
        <v>1198</v>
      </c>
    </row>
    <row r="1209" spans="1:6">
      <c r="A1209" t="s">
        <v>1199</v>
      </c>
      <c r="C1209">
        <f>sp_valokuva.uuid</f>
        <v>0</v>
      </c>
      <c r="D1209" t="s">
        <v>927</v>
      </c>
      <c r="E1209" t="s">
        <v>1196</v>
      </c>
      <c r="F1209" t="s">
        <v>1198</v>
      </c>
    </row>
    <row r="1210" spans="1:6">
      <c r="A1210" t="s">
        <v>1200</v>
      </c>
      <c r="C1210">
        <f>sp_valokuva.aindex</f>
        <v>0</v>
      </c>
      <c r="D1210" t="s">
        <v>927</v>
      </c>
      <c r="E1210" t="s">
        <v>1196</v>
      </c>
      <c r="F1210" t="s">
        <v>1198</v>
      </c>
    </row>
    <row r="1211" spans="1:6">
      <c r="A1211" t="s">
        <v>1201</v>
      </c>
      <c r="C1211">
        <f>sp_valokuva.ref</f>
        <v>0</v>
      </c>
      <c r="D1211" t="s">
        <v>927</v>
      </c>
      <c r="E1211" t="s">
        <v>1196</v>
      </c>
      <c r="F1211" t="s">
        <v>1198</v>
      </c>
    </row>
    <row r="1212" spans="1:6">
      <c r="A1212" t="s">
        <v>1202</v>
      </c>
      <c r="C1212">
        <f>sp_valokuva.uploader</f>
        <v>0</v>
      </c>
      <c r="D1212" t="s">
        <v>927</v>
      </c>
      <c r="E1212" t="s">
        <v>1196</v>
      </c>
      <c r="F1212" t="s">
        <v>1198</v>
      </c>
    </row>
    <row r="1213" spans="1:6">
      <c r="A1213" t="s">
        <v>1203</v>
      </c>
      <c r="C1213">
        <f>sp_valokuva.content</f>
        <v>0</v>
      </c>
      <c r="D1213" t="s">
        <v>927</v>
      </c>
      <c r="E1213" t="s">
        <v>1196</v>
      </c>
      <c r="F1213" t="s">
        <v>1198</v>
      </c>
    </row>
    <row r="1214" spans="1:6">
      <c r="A1214" t="s">
        <v>1204</v>
      </c>
      <c r="C1214">
        <f>sp_valokuva.title</f>
        <v>0</v>
      </c>
      <c r="D1214" t="s">
        <v>927</v>
      </c>
      <c r="E1214" t="s">
        <v>1196</v>
      </c>
      <c r="F1214" t="s">
        <v>1198</v>
      </c>
    </row>
    <row r="1215" spans="1:6">
      <c r="A1215" t="s">
        <v>1205</v>
      </c>
      <c r="C1215">
        <f>sp_valokuva.description</f>
        <v>0</v>
      </c>
      <c r="D1215" t="s">
        <v>927</v>
      </c>
      <c r="E1215" t="s">
        <v>1196</v>
      </c>
      <c r="F1215" t="s">
        <v>1198</v>
      </c>
    </row>
    <row r="1216" spans="1:6">
      <c r="A1216" t="s">
        <v>1206</v>
      </c>
      <c r="C1216">
        <f>sp_valokuva.StartTime</f>
        <v>0</v>
      </c>
      <c r="D1216" t="s">
        <v>927</v>
      </c>
      <c r="E1216" t="s">
        <v>1196</v>
      </c>
      <c r="F1216" t="s">
        <v>1198</v>
      </c>
    </row>
    <row r="1217" spans="1:6">
      <c r="A1217" t="s">
        <v>1207</v>
      </c>
      <c r="C1217">
        <f>sp_valokuva.hash</f>
        <v>0</v>
      </c>
      <c r="D1217" t="s">
        <v>927</v>
      </c>
      <c r="E1217" t="s">
        <v>1196</v>
      </c>
      <c r="F1217" t="s">
        <v>1198</v>
      </c>
    </row>
    <row r="1218" spans="1:6">
      <c r="A1218" t="s">
        <v>1208</v>
      </c>
      <c r="C1218">
        <f>sp_valokuva.filename</f>
        <v>0</v>
      </c>
      <c r="D1218" t="s">
        <v>927</v>
      </c>
      <c r="E1218" t="s">
        <v>1196</v>
      </c>
      <c r="F1218" t="s">
        <v>1198</v>
      </c>
    </row>
    <row r="1219" spans="1:6">
      <c r="A1219" t="s">
        <v>1209</v>
      </c>
      <c r="C1219">
        <f>sp_valokuva.url</f>
        <v>0</v>
      </c>
      <c r="D1219" t="s">
        <v>927</v>
      </c>
      <c r="E1219" t="s">
        <v>1196</v>
      </c>
      <c r="F1219" t="s">
        <v>1198</v>
      </c>
    </row>
    <row r="1220" spans="1:6">
      <c r="A1220" t="s">
        <v>1210</v>
      </c>
      <c r="C1220">
        <f>sp_valokuva.type</f>
        <v>0</v>
      </c>
      <c r="D1220" t="s">
        <v>927</v>
      </c>
      <c r="E1220" t="s">
        <v>1196</v>
      </c>
      <c r="F1220" t="s">
        <v>1198</v>
      </c>
    </row>
    <row r="1221" spans="1:6">
      <c r="A1221" t="s">
        <v>1211</v>
      </c>
      <c r="C1221">
        <f>sp_valokuva.ext</f>
        <v>0</v>
      </c>
      <c r="D1221" t="s">
        <v>927</v>
      </c>
      <c r="E1221" t="s">
        <v>1196</v>
      </c>
      <c r="F1221" t="s">
        <v>1198</v>
      </c>
    </row>
    <row r="1222" spans="1:6">
      <c r="A1222" t="s">
        <v>1212</v>
      </c>
      <c r="C1222">
        <f>sp_valokuva.size</f>
        <v>0</v>
      </c>
      <c r="D1222" t="s">
        <v>927</v>
      </c>
      <c r="E1222" t="s">
        <v>1196</v>
      </c>
      <c r="F1222" t="s">
        <v>1198</v>
      </c>
    </row>
    <row r="1223" spans="1:6">
      <c r="A1223" t="s">
        <v>1213</v>
      </c>
      <c r="C1223">
        <f>sp_valokuva.version</f>
        <v>0</v>
      </c>
      <c r="D1223" t="s">
        <v>927</v>
      </c>
      <c r="E1223" t="s">
        <v>1196</v>
      </c>
      <c r="F1223" t="s">
        <v>1198</v>
      </c>
    </row>
    <row r="1224" spans="1:6">
      <c r="A1224" t="s">
        <v>1214</v>
      </c>
      <c r="C1224">
        <f>sp_valokuva.local_path</f>
        <v>0</v>
      </c>
      <c r="D1224" t="s">
        <v>927</v>
      </c>
      <c r="E1224" t="s">
        <v>1196</v>
      </c>
      <c r="F1224" t="s">
        <v>1198</v>
      </c>
    </row>
    <row r="1225" spans="1:6">
      <c r="A1225" t="s">
        <v>1215</v>
      </c>
      <c r="C1225">
        <f>sp_valokuva.protected</f>
        <v>0</v>
      </c>
      <c r="D1225" t="s">
        <v>927</v>
      </c>
      <c r="E1225" t="s">
        <v>1196</v>
      </c>
      <c r="F1225" t="s">
        <v>1198</v>
      </c>
    </row>
    <row r="1226" spans="1:6">
      <c r="A1226" t="s">
        <v>1216</v>
      </c>
      <c r="C1226">
        <f>painekoe_bar1</f>
        <v>0</v>
      </c>
      <c r="D1226" t="s">
        <v>949</v>
      </c>
      <c r="E1226" t="s">
        <v>114</v>
      </c>
      <c r="F1226" t="s">
        <v>115</v>
      </c>
    </row>
    <row r="1227" spans="1:6">
      <c r="A1227" t="s">
        <v>1217</v>
      </c>
      <c r="C1227">
        <f>painekoe_pitoaika1</f>
        <v>0</v>
      </c>
      <c r="D1227" t="s">
        <v>949</v>
      </c>
      <c r="E1227" t="s">
        <v>114</v>
      </c>
      <c r="F1227" t="s">
        <v>116</v>
      </c>
    </row>
    <row r="1228" spans="1:6">
      <c r="A1228" t="s">
        <v>1218</v>
      </c>
      <c r="C1228">
        <f>painekoe_valiaine1</f>
        <v>0</v>
      </c>
      <c r="D1228" t="s">
        <v>915</v>
      </c>
      <c r="E1228" t="s">
        <v>114</v>
      </c>
      <c r="F1228" t="s">
        <v>55</v>
      </c>
    </row>
    <row r="1229" spans="1:6">
      <c r="A1229" t="s">
        <v>1219</v>
      </c>
      <c r="C1229">
        <f>painekoe_tila1</f>
        <v>0</v>
      </c>
      <c r="D1229" t="s">
        <v>915</v>
      </c>
      <c r="E1229" t="s">
        <v>114</v>
      </c>
      <c r="F1229" t="s">
        <v>117</v>
      </c>
    </row>
    <row r="1230" spans="1:6">
      <c r="A1230" t="s">
        <v>1220</v>
      </c>
      <c r="C1230">
        <f>painekoe_bar2</f>
        <v>0</v>
      </c>
      <c r="D1230" t="s">
        <v>949</v>
      </c>
      <c r="E1230" t="s">
        <v>114</v>
      </c>
      <c r="F1230" t="s">
        <v>115</v>
      </c>
    </row>
    <row r="1231" spans="1:6">
      <c r="A1231" t="s">
        <v>1221</v>
      </c>
      <c r="C1231">
        <f>painekoe_pitoaika2</f>
        <v>0</v>
      </c>
      <c r="D1231" t="s">
        <v>949</v>
      </c>
      <c r="E1231" t="s">
        <v>114</v>
      </c>
      <c r="F1231" t="s">
        <v>116</v>
      </c>
    </row>
    <row r="1232" spans="1:6">
      <c r="A1232" t="s">
        <v>1222</v>
      </c>
      <c r="C1232">
        <f>painekoe_valiaine2</f>
        <v>0</v>
      </c>
      <c r="D1232" t="s">
        <v>915</v>
      </c>
      <c r="E1232" t="s">
        <v>114</v>
      </c>
      <c r="F1232" t="s">
        <v>55</v>
      </c>
    </row>
    <row r="1233" spans="1:6">
      <c r="A1233" t="s">
        <v>1223</v>
      </c>
      <c r="C1233">
        <f>painekoe_tila2</f>
        <v>0</v>
      </c>
      <c r="D1233" t="s">
        <v>915</v>
      </c>
      <c r="E1233" t="s">
        <v>114</v>
      </c>
      <c r="F1233" t="s">
        <v>117</v>
      </c>
    </row>
    <row r="1234" spans="1:6">
      <c r="A1234" t="s">
        <v>1224</v>
      </c>
      <c r="C1234">
        <f>painekoe_bar3</f>
        <v>0</v>
      </c>
      <c r="D1234" t="s">
        <v>949</v>
      </c>
      <c r="E1234" t="s">
        <v>114</v>
      </c>
      <c r="F1234" t="s">
        <v>115</v>
      </c>
    </row>
    <row r="1235" spans="1:6">
      <c r="A1235" t="s">
        <v>1225</v>
      </c>
      <c r="C1235">
        <f>painekoe_pitoaika3</f>
        <v>0</v>
      </c>
      <c r="D1235" t="s">
        <v>949</v>
      </c>
      <c r="E1235" t="s">
        <v>114</v>
      </c>
      <c r="F1235" t="s">
        <v>116</v>
      </c>
    </row>
    <row r="1236" spans="1:6">
      <c r="A1236" t="s">
        <v>1226</v>
      </c>
      <c r="C1236">
        <f>painekoe_valiaine3</f>
        <v>0</v>
      </c>
      <c r="D1236" t="s">
        <v>915</v>
      </c>
      <c r="E1236" t="s">
        <v>114</v>
      </c>
      <c r="F1236" t="s">
        <v>55</v>
      </c>
    </row>
    <row r="1237" spans="1:6">
      <c r="A1237" t="s">
        <v>1227</v>
      </c>
      <c r="C1237">
        <f>painekoe_tila3</f>
        <v>0</v>
      </c>
      <c r="D1237" t="s">
        <v>915</v>
      </c>
      <c r="E1237" t="s">
        <v>114</v>
      </c>
      <c r="F1237" t="s">
        <v>117</v>
      </c>
    </row>
    <row r="1238" spans="1:6">
      <c r="A1238" t="s">
        <v>1228</v>
      </c>
      <c r="C1238">
        <f>painekoe_bar4</f>
        <v>0</v>
      </c>
      <c r="D1238" t="s">
        <v>949</v>
      </c>
      <c r="E1238" t="s">
        <v>114</v>
      </c>
      <c r="F1238" t="s">
        <v>115</v>
      </c>
    </row>
    <row r="1239" spans="1:6">
      <c r="A1239" t="s">
        <v>1229</v>
      </c>
      <c r="C1239">
        <f>painekoe_pitoaika4</f>
        <v>0</v>
      </c>
      <c r="D1239" t="s">
        <v>949</v>
      </c>
      <c r="E1239" t="s">
        <v>114</v>
      </c>
      <c r="F1239" t="s">
        <v>116</v>
      </c>
    </row>
    <row r="1240" spans="1:6">
      <c r="A1240" t="s">
        <v>1230</v>
      </c>
      <c r="C1240">
        <f>painekoe_valiaine4</f>
        <v>0</v>
      </c>
      <c r="D1240" t="s">
        <v>915</v>
      </c>
      <c r="E1240" t="s">
        <v>114</v>
      </c>
      <c r="F1240" t="s">
        <v>55</v>
      </c>
    </row>
    <row r="1241" spans="1:6">
      <c r="A1241" t="s">
        <v>1231</v>
      </c>
      <c r="C1241">
        <f>painekoe_tila4</f>
        <v>0</v>
      </c>
      <c r="D1241" t="s">
        <v>915</v>
      </c>
      <c r="E1241" t="s">
        <v>114</v>
      </c>
      <c r="F1241" t="s">
        <v>117</v>
      </c>
    </row>
    <row r="1242" spans="1:6">
      <c r="A1242" t="s">
        <v>1232</v>
      </c>
      <c r="B1242"/>
      <c r="C1242" t="str">
        <f>painekoe_paineanturin_numero</f>
        <v/>
      </c>
      <c r="D1242" t="s">
        <v>915</v>
      </c>
      <c r="E1242" t="s">
        <v>114</v>
      </c>
      <c r="F1242" t="s">
        <v>917</v>
      </c>
    </row>
    <row r="1243" spans="1:6">
      <c r="A1243" t="s">
        <v>1233</v>
      </c>
      <c r="B1243"/>
      <c r="C1243" t="str">
        <f>painekoe_painemittarin_numero</f>
        <v/>
      </c>
      <c r="D1243" t="s">
        <v>915</v>
      </c>
      <c r="E1243" t="s">
        <v>114</v>
      </c>
      <c r="F1243" t="s">
        <v>58</v>
      </c>
    </row>
    <row r="1244" spans="1:6">
      <c r="A1244" t="s">
        <v>1234</v>
      </c>
      <c r="C1244">
        <f>painekoe_edellinen_vuosi</f>
        <v>0</v>
      </c>
      <c r="D1244" t="s">
        <v>949</v>
      </c>
      <c r="E1244" t="s">
        <v>114</v>
      </c>
      <c r="F1244" t="s">
        <v>119</v>
      </c>
    </row>
    <row r="1245" spans="1:6">
      <c r="A1245" t="s">
        <v>1235</v>
      </c>
      <c r="B1245" t="s">
        <v>1532</v>
      </c>
      <c r="C1245" t="str">
        <f>painekoe_ei_tarvetta</f>
        <v>0 </v>
      </c>
      <c r="D1245" t="s">
        <v>899</v>
      </c>
      <c r="E1245" t="s">
        <v>114</v>
      </c>
      <c r="F1245" t="s">
        <v>118</v>
      </c>
    </row>
    <row r="1246" spans="1:6">
      <c r="A1246" t="s">
        <v>1236</v>
      </c>
      <c r="C1246">
        <f>painekoe_tarkastuspaiva</f>
        <v>0</v>
      </c>
      <c r="D1246" t="s">
        <v>912</v>
      </c>
      <c r="E1246" t="s">
        <v>114</v>
      </c>
      <c r="F1246" t="s">
        <v>913</v>
      </c>
    </row>
    <row r="1247" spans="1:6">
      <c r="A1247" t="s">
        <v>1237</v>
      </c>
      <c r="C1247">
        <f>painekoe_muistiinpanot</f>
        <v>0</v>
      </c>
      <c r="D1247" t="s">
        <v>921</v>
      </c>
      <c r="E1247" t="s">
        <v>114</v>
      </c>
      <c r="F1247" t="s">
        <v>120</v>
      </c>
    </row>
    <row r="1248" spans="1:6">
      <c r="A1248" t="s">
        <v>1238</v>
      </c>
      <c r="C1248">
        <f>painekoe_valokuva</f>
        <v>0</v>
      </c>
      <c r="D1248" t="s">
        <v>924</v>
      </c>
      <c r="E1248" t="s">
        <v>114</v>
      </c>
      <c r="F1248" t="s">
        <v>1239</v>
      </c>
    </row>
    <row r="1249" spans="1:6">
      <c r="A1249" t="s">
        <v>1240</v>
      </c>
      <c r="C1249">
        <f>painekoe_valokuva.uuid</f>
        <v>0</v>
      </c>
      <c r="D1249" t="s">
        <v>927</v>
      </c>
      <c r="E1249" t="s">
        <v>114</v>
      </c>
      <c r="F1249" t="s">
        <v>1239</v>
      </c>
    </row>
    <row r="1250" spans="1:6">
      <c r="A1250" t="s">
        <v>1241</v>
      </c>
      <c r="C1250">
        <f>painekoe_valokuva.aindex</f>
        <v>0</v>
      </c>
      <c r="D1250" t="s">
        <v>927</v>
      </c>
      <c r="E1250" t="s">
        <v>114</v>
      </c>
      <c r="F1250" t="s">
        <v>1239</v>
      </c>
    </row>
    <row r="1251" spans="1:6">
      <c r="A1251" t="s">
        <v>1242</v>
      </c>
      <c r="C1251">
        <f>painekoe_valokuva.ref</f>
        <v>0</v>
      </c>
      <c r="D1251" t="s">
        <v>927</v>
      </c>
      <c r="E1251" t="s">
        <v>114</v>
      </c>
      <c r="F1251" t="s">
        <v>1239</v>
      </c>
    </row>
    <row r="1252" spans="1:6">
      <c r="A1252" t="s">
        <v>1243</v>
      </c>
      <c r="C1252">
        <f>painekoe_valokuva.uploader</f>
        <v>0</v>
      </c>
      <c r="D1252" t="s">
        <v>927</v>
      </c>
      <c r="E1252" t="s">
        <v>114</v>
      </c>
      <c r="F1252" t="s">
        <v>1239</v>
      </c>
    </row>
    <row r="1253" spans="1:6">
      <c r="A1253" t="s">
        <v>1244</v>
      </c>
      <c r="C1253">
        <f>painekoe_valokuva.content</f>
        <v>0</v>
      </c>
      <c r="D1253" t="s">
        <v>927</v>
      </c>
      <c r="E1253" t="s">
        <v>114</v>
      </c>
      <c r="F1253" t="s">
        <v>1239</v>
      </c>
    </row>
    <row r="1254" spans="1:6">
      <c r="A1254" t="s">
        <v>1245</v>
      </c>
      <c r="C1254">
        <f>painekoe_valokuva.title</f>
        <v>0</v>
      </c>
      <c r="D1254" t="s">
        <v>927</v>
      </c>
      <c r="E1254" t="s">
        <v>114</v>
      </c>
      <c r="F1254" t="s">
        <v>1239</v>
      </c>
    </row>
    <row r="1255" spans="1:6">
      <c r="A1255" t="s">
        <v>1246</v>
      </c>
      <c r="C1255">
        <f>painekoe_valokuva.description</f>
        <v>0</v>
      </c>
      <c r="D1255" t="s">
        <v>927</v>
      </c>
      <c r="E1255" t="s">
        <v>114</v>
      </c>
      <c r="F1255" t="s">
        <v>1239</v>
      </c>
    </row>
    <row r="1256" spans="1:6">
      <c r="A1256" t="s">
        <v>1247</v>
      </c>
      <c r="C1256">
        <f>painekoe_valokuva.StartTime</f>
        <v>0</v>
      </c>
      <c r="D1256" t="s">
        <v>927</v>
      </c>
      <c r="E1256" t="s">
        <v>114</v>
      </c>
      <c r="F1256" t="s">
        <v>1239</v>
      </c>
    </row>
    <row r="1257" spans="1:6">
      <c r="A1257" t="s">
        <v>1248</v>
      </c>
      <c r="C1257">
        <f>painekoe_valokuva.hash</f>
        <v>0</v>
      </c>
      <c r="D1257" t="s">
        <v>927</v>
      </c>
      <c r="E1257" t="s">
        <v>114</v>
      </c>
      <c r="F1257" t="s">
        <v>1239</v>
      </c>
    </row>
    <row r="1258" spans="1:6">
      <c r="A1258" t="s">
        <v>1249</v>
      </c>
      <c r="C1258">
        <f>painekoe_valokuva.filename</f>
        <v>0</v>
      </c>
      <c r="D1258" t="s">
        <v>927</v>
      </c>
      <c r="E1258" t="s">
        <v>114</v>
      </c>
      <c r="F1258" t="s">
        <v>1239</v>
      </c>
    </row>
    <row r="1259" spans="1:6">
      <c r="A1259" t="s">
        <v>1250</v>
      </c>
      <c r="C1259">
        <f>painekoe_valokuva.url</f>
        <v>0</v>
      </c>
      <c r="D1259" t="s">
        <v>927</v>
      </c>
      <c r="E1259" t="s">
        <v>114</v>
      </c>
      <c r="F1259" t="s">
        <v>1239</v>
      </c>
    </row>
    <row r="1260" spans="1:6">
      <c r="A1260" t="s">
        <v>1251</v>
      </c>
      <c r="C1260">
        <f>painekoe_valokuva.type</f>
        <v>0</v>
      </c>
      <c r="D1260" t="s">
        <v>927</v>
      </c>
      <c r="E1260" t="s">
        <v>114</v>
      </c>
      <c r="F1260" t="s">
        <v>1239</v>
      </c>
    </row>
    <row r="1261" spans="1:6">
      <c r="A1261" t="s">
        <v>1252</v>
      </c>
      <c r="C1261">
        <f>painekoe_valokuva.ext</f>
        <v>0</v>
      </c>
      <c r="D1261" t="s">
        <v>927</v>
      </c>
      <c r="E1261" t="s">
        <v>114</v>
      </c>
      <c r="F1261" t="s">
        <v>1239</v>
      </c>
    </row>
    <row r="1262" spans="1:6">
      <c r="A1262" t="s">
        <v>1253</v>
      </c>
      <c r="C1262">
        <f>painekoe_valokuva.size</f>
        <v>0</v>
      </c>
      <c r="D1262" t="s">
        <v>927</v>
      </c>
      <c r="E1262" t="s">
        <v>114</v>
      </c>
      <c r="F1262" t="s">
        <v>1239</v>
      </c>
    </row>
    <row r="1263" spans="1:6">
      <c r="A1263" t="s">
        <v>1254</v>
      </c>
      <c r="C1263">
        <f>painekoe_valokuva.version</f>
        <v>0</v>
      </c>
      <c r="D1263" t="s">
        <v>927</v>
      </c>
      <c r="E1263" t="s">
        <v>114</v>
      </c>
      <c r="F1263" t="s">
        <v>1239</v>
      </c>
    </row>
    <row r="1264" spans="1:6">
      <c r="A1264" t="s">
        <v>1255</v>
      </c>
      <c r="C1264">
        <f>painekoe_valokuva.local_path</f>
        <v>0</v>
      </c>
      <c r="D1264" t="s">
        <v>927</v>
      </c>
      <c r="E1264" t="s">
        <v>114</v>
      </c>
      <c r="F1264" t="s">
        <v>1239</v>
      </c>
    </row>
    <row r="1265" spans="1:6">
      <c r="A1265" t="s">
        <v>1256</v>
      </c>
      <c r="C1265">
        <f>painekoe_valokuva.protected</f>
        <v>0</v>
      </c>
      <c r="D1265" t="s">
        <v>927</v>
      </c>
      <c r="E1265" t="s">
        <v>114</v>
      </c>
      <c r="F1265" t="s">
        <v>1239</v>
      </c>
    </row>
    <row r="1266" spans="1:6">
      <c r="A1266" t="s">
        <v>1257</v>
      </c>
      <c r="C1266">
        <f>muutostarkastus_tarkastuspaiva</f>
        <v>0</v>
      </c>
      <c r="D1266" t="s">
        <v>912</v>
      </c>
      <c r="E1266" t="s">
        <v>19</v>
      </c>
      <c r="F1266" t="s">
        <v>913</v>
      </c>
    </row>
    <row r="1267" spans="1:6">
      <c r="A1267" t="s">
        <v>1258</v>
      </c>
      <c r="B1267" t="s">
        <v>1532</v>
      </c>
      <c r="C1267" t="str">
        <f>muutostarkastus_suunnitelman_hyvaksyntatodistus</f>
        <v>0 </v>
      </c>
      <c r="D1267" t="s">
        <v>899</v>
      </c>
      <c r="E1267" t="s">
        <v>19</v>
      </c>
      <c r="F1267" t="s">
        <v>121</v>
      </c>
    </row>
    <row r="1268" spans="1:6">
      <c r="A1268" t="s">
        <v>1259</v>
      </c>
      <c r="B1268" t="s">
        <v>1532</v>
      </c>
      <c r="C1268" t="str">
        <f>muutostarkastus_erillinen_muutostarkastustodistus</f>
        <v>0 </v>
      </c>
      <c r="D1268" t="s">
        <v>899</v>
      </c>
      <c r="E1268" t="s">
        <v>19</v>
      </c>
      <c r="F1268" t="s">
        <v>122</v>
      </c>
    </row>
    <row r="1269" spans="1:6">
      <c r="A1269" t="s">
        <v>1260</v>
      </c>
      <c r="B1269" t="s">
        <v>1532</v>
      </c>
      <c r="C1269" t="str">
        <f>muutostarkastus_korjaussuunnitelma</f>
        <v>0 </v>
      </c>
      <c r="D1269" t="s">
        <v>899</v>
      </c>
      <c r="E1269" t="s">
        <v>19</v>
      </c>
      <c r="F1269" t="s">
        <v>123</v>
      </c>
    </row>
    <row r="1270" spans="1:6">
      <c r="A1270" t="s">
        <v>1261</v>
      </c>
      <c r="B1270" t="s">
        <v>1532</v>
      </c>
      <c r="C1270" t="str">
        <f>muutostarkastus_materiaalit</f>
        <v>0 </v>
      </c>
      <c r="D1270" t="s">
        <v>899</v>
      </c>
      <c r="E1270" t="s">
        <v>19</v>
      </c>
      <c r="F1270" t="s">
        <v>124</v>
      </c>
    </row>
    <row r="1271" spans="1:6">
      <c r="A1271" t="s">
        <v>1262</v>
      </c>
      <c r="B1271" t="s">
        <v>1532</v>
      </c>
      <c r="C1271" t="str">
        <f>muutostarkastus_lisaaineet</f>
        <v>0 </v>
      </c>
      <c r="D1271" t="s">
        <v>899</v>
      </c>
      <c r="E1271" t="s">
        <v>19</v>
      </c>
      <c r="F1271" t="s">
        <v>125</v>
      </c>
    </row>
    <row r="1272" spans="1:6">
      <c r="A1272" t="s">
        <v>1263</v>
      </c>
      <c r="B1272" t="s">
        <v>1532</v>
      </c>
      <c r="C1272" t="str">
        <f>muutostarkastus_hitsaajien_patevyys</f>
        <v>0 </v>
      </c>
      <c r="D1272" t="s">
        <v>899</v>
      </c>
      <c r="E1272" t="s">
        <v>19</v>
      </c>
      <c r="F1272" t="s">
        <v>126</v>
      </c>
    </row>
    <row r="1273" spans="1:6">
      <c r="A1273" t="s">
        <v>1264</v>
      </c>
      <c r="B1273" t="s">
        <v>1532</v>
      </c>
      <c r="C1273" t="str">
        <f>muutostarkastus_wps_wpqr</f>
        <v>0 </v>
      </c>
      <c r="D1273" t="s">
        <v>899</v>
      </c>
      <c r="E1273" t="s">
        <v>19</v>
      </c>
      <c r="F1273" t="s">
        <v>127</v>
      </c>
    </row>
    <row r="1274" spans="1:6">
      <c r="A1274" t="s">
        <v>1265</v>
      </c>
      <c r="B1274" t="s">
        <v>1532</v>
      </c>
      <c r="C1274" t="str">
        <f>muutostarkastus_ndt_todistukset</f>
        <v>0 </v>
      </c>
      <c r="D1274" t="s">
        <v>899</v>
      </c>
      <c r="E1274" t="s">
        <v>19</v>
      </c>
      <c r="F1274" t="s">
        <v>128</v>
      </c>
    </row>
    <row r="1275" spans="1:6">
      <c r="A1275" t="s">
        <v>1266</v>
      </c>
      <c r="B1275" t="s">
        <v>1532</v>
      </c>
      <c r="C1275" t="str">
        <f>muutostarkastus_ndt_patevyydet</f>
        <v>0 </v>
      </c>
      <c r="D1275" t="s">
        <v>899</v>
      </c>
      <c r="E1275" t="s">
        <v>19</v>
      </c>
      <c r="F1275" t="s">
        <v>129</v>
      </c>
    </row>
    <row r="1276" spans="1:6">
      <c r="A1276" t="s">
        <v>1267</v>
      </c>
      <c r="B1276" t="s">
        <v>1532</v>
      </c>
      <c r="C1276" t="str">
        <f>muutostarkastus_piirrustukset</f>
        <v>0 </v>
      </c>
      <c r="D1276" t="s">
        <v>899</v>
      </c>
      <c r="E1276" t="s">
        <v>19</v>
      </c>
      <c r="F1276" t="s">
        <v>1268</v>
      </c>
    </row>
    <row r="1277" spans="1:6">
      <c r="A1277" t="s">
        <v>1269</v>
      </c>
      <c r="B1277" t="s">
        <v>1532</v>
      </c>
      <c r="C1277" t="str">
        <f>muutostarkastus_hitsausloki</f>
        <v>0 </v>
      </c>
      <c r="D1277" t="s">
        <v>899</v>
      </c>
      <c r="E1277" t="s">
        <v>19</v>
      </c>
      <c r="F1277" t="s">
        <v>131</v>
      </c>
    </row>
    <row r="1278" spans="1:6">
      <c r="A1278" t="s">
        <v>1270</v>
      </c>
      <c r="B1278" t="s">
        <v>1532</v>
      </c>
      <c r="C1278" t="str">
        <f>muutostarkastus_tarvittavat_kayttoohjeet</f>
        <v>0 </v>
      </c>
      <c r="D1278" t="s">
        <v>899</v>
      </c>
      <c r="E1278" t="s">
        <v>19</v>
      </c>
      <c r="F1278" t="s">
        <v>132</v>
      </c>
    </row>
    <row r="1279" spans="1:6">
      <c r="A1279" t="s">
        <v>1271</v>
      </c>
      <c r="B1279" t="s">
        <v>1532</v>
      </c>
      <c r="C1279" t="str">
        <f>muutostarkastus_lopputarkastus</f>
        <v>0 </v>
      </c>
      <c r="D1279" t="s">
        <v>899</v>
      </c>
      <c r="E1279" t="s">
        <v>19</v>
      </c>
      <c r="F1279" t="s">
        <v>1272</v>
      </c>
    </row>
    <row r="1280" spans="1:6">
      <c r="A1280" t="s">
        <v>1273</v>
      </c>
      <c r="B1280" t="s">
        <v>1532</v>
      </c>
      <c r="C1280" t="str">
        <f>muutostarkastus_painekoe</f>
        <v>0 </v>
      </c>
      <c r="D1280" t="s">
        <v>899</v>
      </c>
      <c r="E1280" t="s">
        <v>19</v>
      </c>
      <c r="F1280" t="s">
        <v>114</v>
      </c>
    </row>
    <row r="1281" spans="1:6">
      <c r="A1281" t="s">
        <v>1274</v>
      </c>
      <c r="C1281">
        <f>muutostarkastus_muistiinpanot</f>
        <v>0</v>
      </c>
      <c r="D1281" t="s">
        <v>921</v>
      </c>
      <c r="E1281" t="s">
        <v>19</v>
      </c>
      <c r="F1281" t="s">
        <v>120</v>
      </c>
    </row>
    <row r="1282" spans="1:6">
      <c r="A1282" t="s">
        <v>1275</v>
      </c>
      <c r="C1282">
        <f>tarkastuksen_siirto_kesto</f>
        <v>0</v>
      </c>
      <c r="D1282" t="s">
        <v>949</v>
      </c>
      <c r="E1282" t="s">
        <v>136</v>
      </c>
      <c r="F1282" t="s">
        <v>1276</v>
      </c>
    </row>
    <row r="1283" spans="1:6">
      <c r="A1283" t="s">
        <v>1277</v>
      </c>
      <c r="C1283">
        <f>tarkastuksen_siirto_huomiot</f>
        <v>0</v>
      </c>
      <c r="D1283" t="s">
        <v>921</v>
      </c>
      <c r="E1283" t="s">
        <v>136</v>
      </c>
      <c r="F1283" t="s">
        <v>81</v>
      </c>
    </row>
    <row r="1284" spans="1:6">
      <c r="A1284" t="s">
        <v>1278</v>
      </c>
      <c r="C1284">
        <f>muut_huomiot</f>
        <v>0</v>
      </c>
      <c r="D1284" t="s">
        <v>921</v>
      </c>
      <c r="E1284" t="s">
        <v>1279</v>
      </c>
      <c r="F1284" t="s">
        <v>81</v>
      </c>
    </row>
    <row r="1285" spans="1:6">
      <c r="A1285" t="s">
        <v>1280</v>
      </c>
      <c r="C1285">
        <f>muut_valokuva1</f>
        <v>0</v>
      </c>
      <c r="D1285" t="s">
        <v>924</v>
      </c>
      <c r="E1285" t="s">
        <v>1281</v>
      </c>
      <c r="F1285" t="s">
        <v>1282</v>
      </c>
    </row>
    <row r="1286" spans="1:6">
      <c r="A1286" t="s">
        <v>1283</v>
      </c>
      <c r="C1286">
        <f>muut_valokuva1.uuid</f>
        <v>0</v>
      </c>
      <c r="D1286" t="s">
        <v>927</v>
      </c>
      <c r="E1286" t="s">
        <v>1281</v>
      </c>
      <c r="F1286" t="s">
        <v>1282</v>
      </c>
    </row>
    <row r="1287" spans="1:6">
      <c r="A1287" t="s">
        <v>1284</v>
      </c>
      <c r="C1287">
        <f>muut_valokuva1.aindex</f>
        <v>0</v>
      </c>
      <c r="D1287" t="s">
        <v>927</v>
      </c>
      <c r="E1287" t="s">
        <v>1281</v>
      </c>
      <c r="F1287" t="s">
        <v>1282</v>
      </c>
    </row>
    <row r="1288" spans="1:6">
      <c r="A1288" t="s">
        <v>1285</v>
      </c>
      <c r="C1288">
        <f>muut_valokuva1.ref</f>
        <v>0</v>
      </c>
      <c r="D1288" t="s">
        <v>927</v>
      </c>
      <c r="E1288" t="s">
        <v>1281</v>
      </c>
      <c r="F1288" t="s">
        <v>1282</v>
      </c>
    </row>
    <row r="1289" spans="1:6">
      <c r="A1289" t="s">
        <v>1286</v>
      </c>
      <c r="C1289">
        <f>muut_valokuva1.uploader</f>
        <v>0</v>
      </c>
      <c r="D1289" t="s">
        <v>927</v>
      </c>
      <c r="E1289" t="s">
        <v>1281</v>
      </c>
      <c r="F1289" t="s">
        <v>1282</v>
      </c>
    </row>
    <row r="1290" spans="1:6">
      <c r="A1290" t="s">
        <v>1287</v>
      </c>
      <c r="C1290">
        <f>muut_valokuva1.content</f>
        <v>0</v>
      </c>
      <c r="D1290" t="s">
        <v>927</v>
      </c>
      <c r="E1290" t="s">
        <v>1281</v>
      </c>
      <c r="F1290" t="s">
        <v>1282</v>
      </c>
    </row>
    <row r="1291" spans="1:6">
      <c r="A1291" t="s">
        <v>1288</v>
      </c>
      <c r="C1291">
        <f>muut_valokuva1.title</f>
        <v>0</v>
      </c>
      <c r="D1291" t="s">
        <v>927</v>
      </c>
      <c r="E1291" t="s">
        <v>1281</v>
      </c>
      <c r="F1291" t="s">
        <v>1282</v>
      </c>
    </row>
    <row r="1292" spans="1:6">
      <c r="A1292" t="s">
        <v>1289</v>
      </c>
      <c r="C1292">
        <f>muut_valokuva1.description</f>
        <v>0</v>
      </c>
      <c r="D1292" t="s">
        <v>927</v>
      </c>
      <c r="E1292" t="s">
        <v>1281</v>
      </c>
      <c r="F1292" t="s">
        <v>1282</v>
      </c>
    </row>
    <row r="1293" spans="1:6">
      <c r="A1293" t="s">
        <v>1290</v>
      </c>
      <c r="C1293">
        <f>muut_valokuva1.StartTime</f>
        <v>0</v>
      </c>
      <c r="D1293" t="s">
        <v>927</v>
      </c>
      <c r="E1293" t="s">
        <v>1281</v>
      </c>
      <c r="F1293" t="s">
        <v>1282</v>
      </c>
    </row>
    <row r="1294" spans="1:6">
      <c r="A1294" t="s">
        <v>1291</v>
      </c>
      <c r="C1294">
        <f>muut_valokuva1.hash</f>
        <v>0</v>
      </c>
      <c r="D1294" t="s">
        <v>927</v>
      </c>
      <c r="E1294" t="s">
        <v>1281</v>
      </c>
      <c r="F1294" t="s">
        <v>1282</v>
      </c>
    </row>
    <row r="1295" spans="1:6">
      <c r="A1295" t="s">
        <v>1292</v>
      </c>
      <c r="C1295">
        <f>muut_valokuva1.filename</f>
        <v>0</v>
      </c>
      <c r="D1295" t="s">
        <v>927</v>
      </c>
      <c r="E1295" t="s">
        <v>1281</v>
      </c>
      <c r="F1295" t="s">
        <v>1282</v>
      </c>
    </row>
    <row r="1296" spans="1:6">
      <c r="A1296" t="s">
        <v>1293</v>
      </c>
      <c r="C1296">
        <f>muut_valokuva1.url</f>
        <v>0</v>
      </c>
      <c r="D1296" t="s">
        <v>927</v>
      </c>
      <c r="E1296" t="s">
        <v>1281</v>
      </c>
      <c r="F1296" t="s">
        <v>1282</v>
      </c>
    </row>
    <row r="1297" spans="1:6">
      <c r="A1297" t="s">
        <v>1294</v>
      </c>
      <c r="C1297">
        <f>muut_valokuva1.type</f>
        <v>0</v>
      </c>
      <c r="D1297" t="s">
        <v>927</v>
      </c>
      <c r="E1297" t="s">
        <v>1281</v>
      </c>
      <c r="F1297" t="s">
        <v>1282</v>
      </c>
    </row>
    <row r="1298" spans="1:6">
      <c r="A1298" t="s">
        <v>1295</v>
      </c>
      <c r="C1298">
        <f>muut_valokuva1.ext</f>
        <v>0</v>
      </c>
      <c r="D1298" t="s">
        <v>927</v>
      </c>
      <c r="E1298" t="s">
        <v>1281</v>
      </c>
      <c r="F1298" t="s">
        <v>1282</v>
      </c>
    </row>
    <row r="1299" spans="1:6">
      <c r="A1299" t="s">
        <v>1296</v>
      </c>
      <c r="C1299">
        <f>muut_valokuva1.size</f>
        <v>0</v>
      </c>
      <c r="D1299" t="s">
        <v>927</v>
      </c>
      <c r="E1299" t="s">
        <v>1281</v>
      </c>
      <c r="F1299" t="s">
        <v>1282</v>
      </c>
    </row>
    <row r="1300" spans="1:6">
      <c r="A1300" t="s">
        <v>1297</v>
      </c>
      <c r="C1300">
        <f>muut_valokuva1.version</f>
        <v>0</v>
      </c>
      <c r="D1300" t="s">
        <v>927</v>
      </c>
      <c r="E1300" t="s">
        <v>1281</v>
      </c>
      <c r="F1300" t="s">
        <v>1282</v>
      </c>
    </row>
    <row r="1301" spans="1:6">
      <c r="A1301" t="s">
        <v>1298</v>
      </c>
      <c r="C1301">
        <f>muut_valokuva1.local_path</f>
        <v>0</v>
      </c>
      <c r="D1301" t="s">
        <v>927</v>
      </c>
      <c r="E1301" t="s">
        <v>1281</v>
      </c>
      <c r="F1301" t="s">
        <v>1282</v>
      </c>
    </row>
    <row r="1302" spans="1:6">
      <c r="A1302" t="s">
        <v>1299</v>
      </c>
      <c r="C1302">
        <f>muut_valokuva1.protected</f>
        <v>0</v>
      </c>
      <c r="D1302" t="s">
        <v>927</v>
      </c>
      <c r="E1302" t="s">
        <v>1281</v>
      </c>
      <c r="F1302" t="s">
        <v>1282</v>
      </c>
    </row>
    <row r="1303" spans="1:6">
      <c r="A1303" t="s">
        <v>1300</v>
      </c>
      <c r="C1303">
        <f>muut_valokuva2</f>
        <v>0</v>
      </c>
      <c r="D1303" t="s">
        <v>924</v>
      </c>
      <c r="E1303" t="s">
        <v>1281</v>
      </c>
      <c r="F1303" t="s">
        <v>1301</v>
      </c>
    </row>
    <row r="1304" spans="1:6">
      <c r="A1304" t="s">
        <v>1302</v>
      </c>
      <c r="C1304">
        <f>muut_valokuva2.uuid</f>
        <v>0</v>
      </c>
      <c r="D1304" t="s">
        <v>927</v>
      </c>
      <c r="E1304" t="s">
        <v>1281</v>
      </c>
      <c r="F1304" t="s">
        <v>1301</v>
      </c>
    </row>
    <row r="1305" spans="1:6">
      <c r="A1305" t="s">
        <v>1303</v>
      </c>
      <c r="C1305">
        <f>muut_valokuva2.aindex</f>
        <v>0</v>
      </c>
      <c r="D1305" t="s">
        <v>927</v>
      </c>
      <c r="E1305" t="s">
        <v>1281</v>
      </c>
      <c r="F1305" t="s">
        <v>1301</v>
      </c>
    </row>
    <row r="1306" spans="1:6">
      <c r="A1306" t="s">
        <v>1304</v>
      </c>
      <c r="C1306">
        <f>muut_valokuva2.ref</f>
        <v>0</v>
      </c>
      <c r="D1306" t="s">
        <v>927</v>
      </c>
      <c r="E1306" t="s">
        <v>1281</v>
      </c>
      <c r="F1306" t="s">
        <v>1301</v>
      </c>
    </row>
    <row r="1307" spans="1:6">
      <c r="A1307" t="s">
        <v>1305</v>
      </c>
      <c r="C1307">
        <f>muut_valokuva2.uploader</f>
        <v>0</v>
      </c>
      <c r="D1307" t="s">
        <v>927</v>
      </c>
      <c r="E1307" t="s">
        <v>1281</v>
      </c>
      <c r="F1307" t="s">
        <v>1301</v>
      </c>
    </row>
    <row r="1308" spans="1:6">
      <c r="A1308" t="s">
        <v>1306</v>
      </c>
      <c r="C1308">
        <f>muut_valokuva2.content</f>
        <v>0</v>
      </c>
      <c r="D1308" t="s">
        <v>927</v>
      </c>
      <c r="E1308" t="s">
        <v>1281</v>
      </c>
      <c r="F1308" t="s">
        <v>1301</v>
      </c>
    </row>
    <row r="1309" spans="1:6">
      <c r="A1309" t="s">
        <v>1307</v>
      </c>
      <c r="C1309">
        <f>muut_valokuva2.title</f>
        <v>0</v>
      </c>
      <c r="D1309" t="s">
        <v>927</v>
      </c>
      <c r="E1309" t="s">
        <v>1281</v>
      </c>
      <c r="F1309" t="s">
        <v>1301</v>
      </c>
    </row>
    <row r="1310" spans="1:6">
      <c r="A1310" t="s">
        <v>1308</v>
      </c>
      <c r="C1310">
        <f>muut_valokuva2.description</f>
        <v>0</v>
      </c>
      <c r="D1310" t="s">
        <v>927</v>
      </c>
      <c r="E1310" t="s">
        <v>1281</v>
      </c>
      <c r="F1310" t="s">
        <v>1301</v>
      </c>
    </row>
    <row r="1311" spans="1:6">
      <c r="A1311" t="s">
        <v>1309</v>
      </c>
      <c r="C1311">
        <f>muut_valokuva2.StartTime</f>
        <v>0</v>
      </c>
      <c r="D1311" t="s">
        <v>927</v>
      </c>
      <c r="E1311" t="s">
        <v>1281</v>
      </c>
      <c r="F1311" t="s">
        <v>1301</v>
      </c>
    </row>
    <row r="1312" spans="1:6">
      <c r="A1312" t="s">
        <v>1310</v>
      </c>
      <c r="C1312">
        <f>muut_valokuva2.hash</f>
        <v>0</v>
      </c>
      <c r="D1312" t="s">
        <v>927</v>
      </c>
      <c r="E1312" t="s">
        <v>1281</v>
      </c>
      <c r="F1312" t="s">
        <v>1301</v>
      </c>
    </row>
    <row r="1313" spans="1:6">
      <c r="A1313" t="s">
        <v>1311</v>
      </c>
      <c r="C1313">
        <f>muut_valokuva2.filename</f>
        <v>0</v>
      </c>
      <c r="D1313" t="s">
        <v>927</v>
      </c>
      <c r="E1313" t="s">
        <v>1281</v>
      </c>
      <c r="F1313" t="s">
        <v>1301</v>
      </c>
    </row>
    <row r="1314" spans="1:6">
      <c r="A1314" t="s">
        <v>1312</v>
      </c>
      <c r="C1314">
        <f>muut_valokuva2.url</f>
        <v>0</v>
      </c>
      <c r="D1314" t="s">
        <v>927</v>
      </c>
      <c r="E1314" t="s">
        <v>1281</v>
      </c>
      <c r="F1314" t="s">
        <v>1301</v>
      </c>
    </row>
    <row r="1315" spans="1:6">
      <c r="A1315" t="s">
        <v>1313</v>
      </c>
      <c r="C1315">
        <f>muut_valokuva2.type</f>
        <v>0</v>
      </c>
      <c r="D1315" t="s">
        <v>927</v>
      </c>
      <c r="E1315" t="s">
        <v>1281</v>
      </c>
      <c r="F1315" t="s">
        <v>1301</v>
      </c>
    </row>
    <row r="1316" spans="1:6">
      <c r="A1316" t="s">
        <v>1314</v>
      </c>
      <c r="C1316">
        <f>muut_valokuva2.ext</f>
        <v>0</v>
      </c>
      <c r="D1316" t="s">
        <v>927</v>
      </c>
      <c r="E1316" t="s">
        <v>1281</v>
      </c>
      <c r="F1316" t="s">
        <v>1301</v>
      </c>
    </row>
    <row r="1317" spans="1:6">
      <c r="A1317" t="s">
        <v>1315</v>
      </c>
      <c r="C1317">
        <f>muut_valokuva2.size</f>
        <v>0</v>
      </c>
      <c r="D1317" t="s">
        <v>927</v>
      </c>
      <c r="E1317" t="s">
        <v>1281</v>
      </c>
      <c r="F1317" t="s">
        <v>1301</v>
      </c>
    </row>
    <row r="1318" spans="1:6">
      <c r="A1318" t="s">
        <v>1316</v>
      </c>
      <c r="C1318">
        <f>muut_valokuva2.version</f>
        <v>0</v>
      </c>
      <c r="D1318" t="s">
        <v>927</v>
      </c>
      <c r="E1318" t="s">
        <v>1281</v>
      </c>
      <c r="F1318" t="s">
        <v>1301</v>
      </c>
    </row>
    <row r="1319" spans="1:6">
      <c r="A1319" t="s">
        <v>1317</v>
      </c>
      <c r="C1319">
        <f>muut_valokuva2.local_path</f>
        <v>0</v>
      </c>
      <c r="D1319" t="s">
        <v>927</v>
      </c>
      <c r="E1319" t="s">
        <v>1281</v>
      </c>
      <c r="F1319" t="s">
        <v>1301</v>
      </c>
    </row>
    <row r="1320" spans="1:6">
      <c r="A1320" t="s">
        <v>1318</v>
      </c>
      <c r="C1320">
        <f>muut_valokuva2.protected</f>
        <v>0</v>
      </c>
      <c r="D1320" t="s">
        <v>927</v>
      </c>
      <c r="E1320" t="s">
        <v>1281</v>
      </c>
      <c r="F1320" t="s">
        <v>1301</v>
      </c>
    </row>
    <row r="1321" spans="1:6">
      <c r="A1321" t="s">
        <v>1319</v>
      </c>
      <c r="C1321">
        <f>muut_valokuva3</f>
        <v>0</v>
      </c>
      <c r="D1321" t="s">
        <v>924</v>
      </c>
      <c r="E1321" t="s">
        <v>1281</v>
      </c>
      <c r="F1321" t="s">
        <v>1320</v>
      </c>
    </row>
    <row r="1322" spans="1:6">
      <c r="A1322" t="s">
        <v>1321</v>
      </c>
      <c r="C1322">
        <f>muut_valokuva3.uuid</f>
        <v>0</v>
      </c>
      <c r="D1322" t="s">
        <v>927</v>
      </c>
      <c r="E1322" t="s">
        <v>1281</v>
      </c>
      <c r="F1322" t="s">
        <v>1320</v>
      </c>
    </row>
    <row r="1323" spans="1:6">
      <c r="A1323" t="s">
        <v>1322</v>
      </c>
      <c r="C1323">
        <f>muut_valokuva3.aindex</f>
        <v>0</v>
      </c>
      <c r="D1323" t="s">
        <v>927</v>
      </c>
      <c r="E1323" t="s">
        <v>1281</v>
      </c>
      <c r="F1323" t="s">
        <v>1320</v>
      </c>
    </row>
    <row r="1324" spans="1:6">
      <c r="A1324" t="s">
        <v>1323</v>
      </c>
      <c r="C1324">
        <f>muut_valokuva3.ref</f>
        <v>0</v>
      </c>
      <c r="D1324" t="s">
        <v>927</v>
      </c>
      <c r="E1324" t="s">
        <v>1281</v>
      </c>
      <c r="F1324" t="s">
        <v>1320</v>
      </c>
    </row>
    <row r="1325" spans="1:6">
      <c r="A1325" t="s">
        <v>1324</v>
      </c>
      <c r="C1325">
        <f>muut_valokuva3.uploader</f>
        <v>0</v>
      </c>
      <c r="D1325" t="s">
        <v>927</v>
      </c>
      <c r="E1325" t="s">
        <v>1281</v>
      </c>
      <c r="F1325" t="s">
        <v>1320</v>
      </c>
    </row>
    <row r="1326" spans="1:6">
      <c r="A1326" t="s">
        <v>1325</v>
      </c>
      <c r="C1326">
        <f>muut_valokuva3.content</f>
        <v>0</v>
      </c>
      <c r="D1326" t="s">
        <v>927</v>
      </c>
      <c r="E1326" t="s">
        <v>1281</v>
      </c>
      <c r="F1326" t="s">
        <v>1320</v>
      </c>
    </row>
    <row r="1327" spans="1:6">
      <c r="A1327" t="s">
        <v>1326</v>
      </c>
      <c r="C1327">
        <f>muut_valokuva3.title</f>
        <v>0</v>
      </c>
      <c r="D1327" t="s">
        <v>927</v>
      </c>
      <c r="E1327" t="s">
        <v>1281</v>
      </c>
      <c r="F1327" t="s">
        <v>1320</v>
      </c>
    </row>
    <row r="1328" spans="1:6">
      <c r="A1328" t="s">
        <v>1327</v>
      </c>
      <c r="C1328">
        <f>muut_valokuva3.description</f>
        <v>0</v>
      </c>
      <c r="D1328" t="s">
        <v>927</v>
      </c>
      <c r="E1328" t="s">
        <v>1281</v>
      </c>
      <c r="F1328" t="s">
        <v>1320</v>
      </c>
    </row>
    <row r="1329" spans="1:6">
      <c r="A1329" t="s">
        <v>1328</v>
      </c>
      <c r="C1329">
        <f>muut_valokuva3.StartTime</f>
        <v>0</v>
      </c>
      <c r="D1329" t="s">
        <v>927</v>
      </c>
      <c r="E1329" t="s">
        <v>1281</v>
      </c>
      <c r="F1329" t="s">
        <v>1320</v>
      </c>
    </row>
    <row r="1330" spans="1:6">
      <c r="A1330" t="s">
        <v>1329</v>
      </c>
      <c r="C1330">
        <f>muut_valokuva3.hash</f>
        <v>0</v>
      </c>
      <c r="D1330" t="s">
        <v>927</v>
      </c>
      <c r="E1330" t="s">
        <v>1281</v>
      </c>
      <c r="F1330" t="s">
        <v>1320</v>
      </c>
    </row>
    <row r="1331" spans="1:6">
      <c r="A1331" t="s">
        <v>1330</v>
      </c>
      <c r="C1331">
        <f>muut_valokuva3.filename</f>
        <v>0</v>
      </c>
      <c r="D1331" t="s">
        <v>927</v>
      </c>
      <c r="E1331" t="s">
        <v>1281</v>
      </c>
      <c r="F1331" t="s">
        <v>1320</v>
      </c>
    </row>
    <row r="1332" spans="1:6">
      <c r="A1332" t="s">
        <v>1331</v>
      </c>
      <c r="C1332">
        <f>muut_valokuva3.url</f>
        <v>0</v>
      </c>
      <c r="D1332" t="s">
        <v>927</v>
      </c>
      <c r="E1332" t="s">
        <v>1281</v>
      </c>
      <c r="F1332" t="s">
        <v>1320</v>
      </c>
    </row>
    <row r="1333" spans="1:6">
      <c r="A1333" t="s">
        <v>1332</v>
      </c>
      <c r="C1333">
        <f>muut_valokuva3.type</f>
        <v>0</v>
      </c>
      <c r="D1333" t="s">
        <v>927</v>
      </c>
      <c r="E1333" t="s">
        <v>1281</v>
      </c>
      <c r="F1333" t="s">
        <v>1320</v>
      </c>
    </row>
    <row r="1334" spans="1:6">
      <c r="A1334" t="s">
        <v>1333</v>
      </c>
      <c r="C1334">
        <f>muut_valokuva3.ext</f>
        <v>0</v>
      </c>
      <c r="D1334" t="s">
        <v>927</v>
      </c>
      <c r="E1334" t="s">
        <v>1281</v>
      </c>
      <c r="F1334" t="s">
        <v>1320</v>
      </c>
    </row>
    <row r="1335" spans="1:6">
      <c r="A1335" t="s">
        <v>1334</v>
      </c>
      <c r="C1335">
        <f>muut_valokuva3.size</f>
        <v>0</v>
      </c>
      <c r="D1335" t="s">
        <v>927</v>
      </c>
      <c r="E1335" t="s">
        <v>1281</v>
      </c>
      <c r="F1335" t="s">
        <v>1320</v>
      </c>
    </row>
    <row r="1336" spans="1:6">
      <c r="A1336" t="s">
        <v>1335</v>
      </c>
      <c r="C1336">
        <f>muut_valokuva3.version</f>
        <v>0</v>
      </c>
      <c r="D1336" t="s">
        <v>927</v>
      </c>
      <c r="E1336" t="s">
        <v>1281</v>
      </c>
      <c r="F1336" t="s">
        <v>1320</v>
      </c>
    </row>
    <row r="1337" spans="1:6">
      <c r="A1337" t="s">
        <v>1336</v>
      </c>
      <c r="C1337">
        <f>muut_valokuva3.local_path</f>
        <v>0</v>
      </c>
      <c r="D1337" t="s">
        <v>927</v>
      </c>
      <c r="E1337" t="s">
        <v>1281</v>
      </c>
      <c r="F1337" t="s">
        <v>1320</v>
      </c>
    </row>
    <row r="1338" spans="1:6">
      <c r="A1338" t="s">
        <v>1337</v>
      </c>
      <c r="C1338">
        <f>muut_valokuva3.protected</f>
        <v>0</v>
      </c>
      <c r="D1338" t="s">
        <v>927</v>
      </c>
      <c r="E1338" t="s">
        <v>1281</v>
      </c>
      <c r="F1338" t="s">
        <v>1320</v>
      </c>
    </row>
    <row r="1339" spans="1:6">
      <c r="A1339" t="s">
        <v>1338</v>
      </c>
      <c r="C1339">
        <f>muut_valokuva4</f>
        <v>0</v>
      </c>
      <c r="D1339" t="s">
        <v>924</v>
      </c>
      <c r="E1339" t="s">
        <v>1339</v>
      </c>
      <c r="F1339" t="s">
        <v>1340</v>
      </c>
    </row>
    <row r="1340" spans="1:6">
      <c r="A1340" t="s">
        <v>1341</v>
      </c>
      <c r="C1340">
        <f>muut_valokuva4.uuid</f>
        <v>0</v>
      </c>
      <c r="D1340" t="s">
        <v>927</v>
      </c>
      <c r="E1340" t="s">
        <v>1339</v>
      </c>
      <c r="F1340" t="s">
        <v>1340</v>
      </c>
    </row>
    <row r="1341" spans="1:6">
      <c r="A1341" t="s">
        <v>1342</v>
      </c>
      <c r="C1341">
        <f>muut_valokuva4.aindex</f>
        <v>0</v>
      </c>
      <c r="D1341" t="s">
        <v>927</v>
      </c>
      <c r="E1341" t="s">
        <v>1339</v>
      </c>
      <c r="F1341" t="s">
        <v>1340</v>
      </c>
    </row>
    <row r="1342" spans="1:6">
      <c r="A1342" t="s">
        <v>1343</v>
      </c>
      <c r="C1342">
        <f>muut_valokuva4.ref</f>
        <v>0</v>
      </c>
      <c r="D1342" t="s">
        <v>927</v>
      </c>
      <c r="E1342" t="s">
        <v>1339</v>
      </c>
      <c r="F1342" t="s">
        <v>1340</v>
      </c>
    </row>
    <row r="1343" spans="1:6">
      <c r="A1343" t="s">
        <v>1344</v>
      </c>
      <c r="C1343">
        <f>muut_valokuva4.uploader</f>
        <v>0</v>
      </c>
      <c r="D1343" t="s">
        <v>927</v>
      </c>
      <c r="E1343" t="s">
        <v>1339</v>
      </c>
      <c r="F1343" t="s">
        <v>1340</v>
      </c>
    </row>
    <row r="1344" spans="1:6">
      <c r="A1344" t="s">
        <v>1345</v>
      </c>
      <c r="C1344">
        <f>muut_valokuva4.content</f>
        <v>0</v>
      </c>
      <c r="D1344" t="s">
        <v>927</v>
      </c>
      <c r="E1344" t="s">
        <v>1339</v>
      </c>
      <c r="F1344" t="s">
        <v>1340</v>
      </c>
    </row>
    <row r="1345" spans="1:6">
      <c r="A1345" t="s">
        <v>1346</v>
      </c>
      <c r="C1345">
        <f>muut_valokuva4.title</f>
        <v>0</v>
      </c>
      <c r="D1345" t="s">
        <v>927</v>
      </c>
      <c r="E1345" t="s">
        <v>1339</v>
      </c>
      <c r="F1345" t="s">
        <v>1340</v>
      </c>
    </row>
    <row r="1346" spans="1:6">
      <c r="A1346" t="s">
        <v>1347</v>
      </c>
      <c r="C1346">
        <f>muut_valokuva4.description</f>
        <v>0</v>
      </c>
      <c r="D1346" t="s">
        <v>927</v>
      </c>
      <c r="E1346" t="s">
        <v>1339</v>
      </c>
      <c r="F1346" t="s">
        <v>1340</v>
      </c>
    </row>
    <row r="1347" spans="1:6">
      <c r="A1347" t="s">
        <v>1348</v>
      </c>
      <c r="C1347">
        <f>muut_valokuva4.StartTime</f>
        <v>0</v>
      </c>
      <c r="D1347" t="s">
        <v>927</v>
      </c>
      <c r="E1347" t="s">
        <v>1339</v>
      </c>
      <c r="F1347" t="s">
        <v>1340</v>
      </c>
    </row>
    <row r="1348" spans="1:6">
      <c r="A1348" t="s">
        <v>1349</v>
      </c>
      <c r="C1348">
        <f>muut_valokuva4.hash</f>
        <v>0</v>
      </c>
      <c r="D1348" t="s">
        <v>927</v>
      </c>
      <c r="E1348" t="s">
        <v>1339</v>
      </c>
      <c r="F1348" t="s">
        <v>1340</v>
      </c>
    </row>
    <row r="1349" spans="1:6">
      <c r="A1349" t="s">
        <v>1350</v>
      </c>
      <c r="C1349">
        <f>muut_valokuva4.filename</f>
        <v>0</v>
      </c>
      <c r="D1349" t="s">
        <v>927</v>
      </c>
      <c r="E1349" t="s">
        <v>1339</v>
      </c>
      <c r="F1349" t="s">
        <v>1340</v>
      </c>
    </row>
    <row r="1350" spans="1:6">
      <c r="A1350" t="s">
        <v>1351</v>
      </c>
      <c r="C1350">
        <f>muut_valokuva4.url</f>
        <v>0</v>
      </c>
      <c r="D1350" t="s">
        <v>927</v>
      </c>
      <c r="E1350" t="s">
        <v>1339</v>
      </c>
      <c r="F1350" t="s">
        <v>1340</v>
      </c>
    </row>
    <row r="1351" spans="1:6">
      <c r="A1351" t="s">
        <v>1352</v>
      </c>
      <c r="C1351">
        <f>muut_valokuva4.type</f>
        <v>0</v>
      </c>
      <c r="D1351" t="s">
        <v>927</v>
      </c>
      <c r="E1351" t="s">
        <v>1339</v>
      </c>
      <c r="F1351" t="s">
        <v>1340</v>
      </c>
    </row>
    <row r="1352" spans="1:6">
      <c r="A1352" t="s">
        <v>1353</v>
      </c>
      <c r="C1352">
        <f>muut_valokuva4.ext</f>
        <v>0</v>
      </c>
      <c r="D1352" t="s">
        <v>927</v>
      </c>
      <c r="E1352" t="s">
        <v>1339</v>
      </c>
      <c r="F1352" t="s">
        <v>1340</v>
      </c>
    </row>
    <row r="1353" spans="1:6">
      <c r="A1353" t="s">
        <v>1354</v>
      </c>
      <c r="C1353">
        <f>muut_valokuva4.size</f>
        <v>0</v>
      </c>
      <c r="D1353" t="s">
        <v>927</v>
      </c>
      <c r="E1353" t="s">
        <v>1339</v>
      </c>
      <c r="F1353" t="s">
        <v>1340</v>
      </c>
    </row>
    <row r="1354" spans="1:6">
      <c r="A1354" t="s">
        <v>1355</v>
      </c>
      <c r="C1354">
        <f>muut_valokuva4.version</f>
        <v>0</v>
      </c>
      <c r="D1354" t="s">
        <v>927</v>
      </c>
      <c r="E1354" t="s">
        <v>1339</v>
      </c>
      <c r="F1354" t="s">
        <v>1340</v>
      </c>
    </row>
    <row r="1355" spans="1:6">
      <c r="A1355" t="s">
        <v>1356</v>
      </c>
      <c r="C1355">
        <f>muut_valokuva4.local_path</f>
        <v>0</v>
      </c>
      <c r="D1355" t="s">
        <v>927</v>
      </c>
      <c r="E1355" t="s">
        <v>1339</v>
      </c>
      <c r="F1355" t="s">
        <v>1340</v>
      </c>
    </row>
    <row r="1356" spans="1:6">
      <c r="A1356" t="s">
        <v>1357</v>
      </c>
      <c r="C1356">
        <f>muut_valokuva4.protected</f>
        <v>0</v>
      </c>
      <c r="D1356" t="s">
        <v>927</v>
      </c>
      <c r="E1356" t="s">
        <v>1339</v>
      </c>
      <c r="F1356" t="s">
        <v>1340</v>
      </c>
    </row>
    <row r="1357" spans="1:6">
      <c r="A1357" t="s">
        <v>1358</v>
      </c>
      <c r="C1357">
        <f>muut_valokuva5</f>
        <v>0</v>
      </c>
      <c r="D1357" t="s">
        <v>924</v>
      </c>
      <c r="E1357" t="s">
        <v>1339</v>
      </c>
      <c r="F1357" t="s">
        <v>1359</v>
      </c>
    </row>
    <row r="1358" spans="1:6">
      <c r="A1358" t="s">
        <v>1360</v>
      </c>
      <c r="C1358">
        <f>muut_valokuva5.uuid</f>
        <v>0</v>
      </c>
      <c r="D1358" t="s">
        <v>927</v>
      </c>
      <c r="E1358" t="s">
        <v>1339</v>
      </c>
      <c r="F1358" t="s">
        <v>1359</v>
      </c>
    </row>
    <row r="1359" spans="1:6">
      <c r="A1359" t="s">
        <v>1361</v>
      </c>
      <c r="C1359">
        <f>muut_valokuva5.aindex</f>
        <v>0</v>
      </c>
      <c r="D1359" t="s">
        <v>927</v>
      </c>
      <c r="E1359" t="s">
        <v>1339</v>
      </c>
      <c r="F1359" t="s">
        <v>1359</v>
      </c>
    </row>
    <row r="1360" spans="1:6">
      <c r="A1360" t="s">
        <v>1362</v>
      </c>
      <c r="C1360">
        <f>muut_valokuva5.ref</f>
        <v>0</v>
      </c>
      <c r="D1360" t="s">
        <v>927</v>
      </c>
      <c r="E1360" t="s">
        <v>1339</v>
      </c>
      <c r="F1360" t="s">
        <v>1359</v>
      </c>
    </row>
    <row r="1361" spans="1:6">
      <c r="A1361" t="s">
        <v>1363</v>
      </c>
      <c r="C1361">
        <f>muut_valokuva5.uploader</f>
        <v>0</v>
      </c>
      <c r="D1361" t="s">
        <v>927</v>
      </c>
      <c r="E1361" t="s">
        <v>1339</v>
      </c>
      <c r="F1361" t="s">
        <v>1359</v>
      </c>
    </row>
    <row r="1362" spans="1:6">
      <c r="A1362" t="s">
        <v>1364</v>
      </c>
      <c r="C1362">
        <f>muut_valokuva5.content</f>
        <v>0</v>
      </c>
      <c r="D1362" t="s">
        <v>927</v>
      </c>
      <c r="E1362" t="s">
        <v>1339</v>
      </c>
      <c r="F1362" t="s">
        <v>1359</v>
      </c>
    </row>
    <row r="1363" spans="1:6">
      <c r="A1363" t="s">
        <v>1365</v>
      </c>
      <c r="C1363">
        <f>muut_valokuva5.title</f>
        <v>0</v>
      </c>
      <c r="D1363" t="s">
        <v>927</v>
      </c>
      <c r="E1363" t="s">
        <v>1339</v>
      </c>
      <c r="F1363" t="s">
        <v>1359</v>
      </c>
    </row>
    <row r="1364" spans="1:6">
      <c r="A1364" t="s">
        <v>1366</v>
      </c>
      <c r="C1364">
        <f>muut_valokuva5.description</f>
        <v>0</v>
      </c>
      <c r="D1364" t="s">
        <v>927</v>
      </c>
      <c r="E1364" t="s">
        <v>1339</v>
      </c>
      <c r="F1364" t="s">
        <v>1359</v>
      </c>
    </row>
    <row r="1365" spans="1:6">
      <c r="A1365" t="s">
        <v>1367</v>
      </c>
      <c r="C1365">
        <f>muut_valokuva5.StartTime</f>
        <v>0</v>
      </c>
      <c r="D1365" t="s">
        <v>927</v>
      </c>
      <c r="E1365" t="s">
        <v>1339</v>
      </c>
      <c r="F1365" t="s">
        <v>1359</v>
      </c>
    </row>
    <row r="1366" spans="1:6">
      <c r="A1366" t="s">
        <v>1368</v>
      </c>
      <c r="C1366">
        <f>muut_valokuva5.hash</f>
        <v>0</v>
      </c>
      <c r="D1366" t="s">
        <v>927</v>
      </c>
      <c r="E1366" t="s">
        <v>1339</v>
      </c>
      <c r="F1366" t="s">
        <v>1359</v>
      </c>
    </row>
    <row r="1367" spans="1:6">
      <c r="A1367" t="s">
        <v>1369</v>
      </c>
      <c r="C1367">
        <f>muut_valokuva5.filename</f>
        <v>0</v>
      </c>
      <c r="D1367" t="s">
        <v>927</v>
      </c>
      <c r="E1367" t="s">
        <v>1339</v>
      </c>
      <c r="F1367" t="s">
        <v>1359</v>
      </c>
    </row>
    <row r="1368" spans="1:6">
      <c r="A1368" t="s">
        <v>1370</v>
      </c>
      <c r="C1368">
        <f>muut_valokuva5.url</f>
        <v>0</v>
      </c>
      <c r="D1368" t="s">
        <v>927</v>
      </c>
      <c r="E1368" t="s">
        <v>1339</v>
      </c>
      <c r="F1368" t="s">
        <v>1359</v>
      </c>
    </row>
    <row r="1369" spans="1:6">
      <c r="A1369" t="s">
        <v>1371</v>
      </c>
      <c r="C1369">
        <f>muut_valokuva5.type</f>
        <v>0</v>
      </c>
      <c r="D1369" t="s">
        <v>927</v>
      </c>
      <c r="E1369" t="s">
        <v>1339</v>
      </c>
      <c r="F1369" t="s">
        <v>1359</v>
      </c>
    </row>
    <row r="1370" spans="1:6">
      <c r="A1370" t="s">
        <v>1372</v>
      </c>
      <c r="C1370">
        <f>muut_valokuva5.ext</f>
        <v>0</v>
      </c>
      <c r="D1370" t="s">
        <v>927</v>
      </c>
      <c r="E1370" t="s">
        <v>1339</v>
      </c>
      <c r="F1370" t="s">
        <v>1359</v>
      </c>
    </row>
    <row r="1371" spans="1:6">
      <c r="A1371" t="s">
        <v>1373</v>
      </c>
      <c r="C1371">
        <f>muut_valokuva5.size</f>
        <v>0</v>
      </c>
      <c r="D1371" t="s">
        <v>927</v>
      </c>
      <c r="E1371" t="s">
        <v>1339</v>
      </c>
      <c r="F1371" t="s">
        <v>1359</v>
      </c>
    </row>
    <row r="1372" spans="1:6">
      <c r="A1372" t="s">
        <v>1374</v>
      </c>
      <c r="C1372">
        <f>muut_valokuva5.version</f>
        <v>0</v>
      </c>
      <c r="D1372" t="s">
        <v>927</v>
      </c>
      <c r="E1372" t="s">
        <v>1339</v>
      </c>
      <c r="F1372" t="s">
        <v>1359</v>
      </c>
    </row>
    <row r="1373" spans="1:6">
      <c r="A1373" t="s">
        <v>1375</v>
      </c>
      <c r="C1373">
        <f>muut_valokuva5.local_path</f>
        <v>0</v>
      </c>
      <c r="D1373" t="s">
        <v>927</v>
      </c>
      <c r="E1373" t="s">
        <v>1339</v>
      </c>
      <c r="F1373" t="s">
        <v>1359</v>
      </c>
    </row>
    <row r="1374" spans="1:6">
      <c r="A1374" t="s">
        <v>1376</v>
      </c>
      <c r="C1374">
        <f>muut_valokuva5.protected</f>
        <v>0</v>
      </c>
      <c r="D1374" t="s">
        <v>927</v>
      </c>
      <c r="E1374" t="s">
        <v>1339</v>
      </c>
      <c r="F1374" t="s">
        <v>1359</v>
      </c>
    </row>
    <row r="1375" spans="1:6">
      <c r="A1375" t="s">
        <v>1377</v>
      </c>
      <c r="C1375">
        <f>muut_valokuva6</f>
        <v>0</v>
      </c>
      <c r="D1375" t="s">
        <v>924</v>
      </c>
      <c r="E1375" t="s">
        <v>1339</v>
      </c>
      <c r="F1375" t="s">
        <v>1378</v>
      </c>
    </row>
    <row r="1376" spans="1:6">
      <c r="A1376" t="s">
        <v>1379</v>
      </c>
      <c r="C1376">
        <f>muut_valokuva6.uuid</f>
        <v>0</v>
      </c>
      <c r="D1376" t="s">
        <v>927</v>
      </c>
      <c r="E1376" t="s">
        <v>1339</v>
      </c>
      <c r="F1376" t="s">
        <v>1378</v>
      </c>
    </row>
    <row r="1377" spans="1:6">
      <c r="A1377" t="s">
        <v>1380</v>
      </c>
      <c r="C1377">
        <f>muut_valokuva6.aindex</f>
        <v>0</v>
      </c>
      <c r="D1377" t="s">
        <v>927</v>
      </c>
      <c r="E1377" t="s">
        <v>1339</v>
      </c>
      <c r="F1377" t="s">
        <v>1378</v>
      </c>
    </row>
    <row r="1378" spans="1:6">
      <c r="A1378" t="s">
        <v>1381</v>
      </c>
      <c r="C1378">
        <f>muut_valokuva6.ref</f>
        <v>0</v>
      </c>
      <c r="D1378" t="s">
        <v>927</v>
      </c>
      <c r="E1378" t="s">
        <v>1339</v>
      </c>
      <c r="F1378" t="s">
        <v>1378</v>
      </c>
    </row>
    <row r="1379" spans="1:6">
      <c r="A1379" t="s">
        <v>1382</v>
      </c>
      <c r="C1379">
        <f>muut_valokuva6.uploader</f>
        <v>0</v>
      </c>
      <c r="D1379" t="s">
        <v>927</v>
      </c>
      <c r="E1379" t="s">
        <v>1339</v>
      </c>
      <c r="F1379" t="s">
        <v>1378</v>
      </c>
    </row>
    <row r="1380" spans="1:6">
      <c r="A1380" t="s">
        <v>1383</v>
      </c>
      <c r="C1380">
        <f>muut_valokuva6.content</f>
        <v>0</v>
      </c>
      <c r="D1380" t="s">
        <v>927</v>
      </c>
      <c r="E1380" t="s">
        <v>1339</v>
      </c>
      <c r="F1380" t="s">
        <v>1378</v>
      </c>
    </row>
    <row r="1381" spans="1:6">
      <c r="A1381" t="s">
        <v>1384</v>
      </c>
      <c r="C1381">
        <f>muut_valokuva6.title</f>
        <v>0</v>
      </c>
      <c r="D1381" t="s">
        <v>927</v>
      </c>
      <c r="E1381" t="s">
        <v>1339</v>
      </c>
      <c r="F1381" t="s">
        <v>1378</v>
      </c>
    </row>
    <row r="1382" spans="1:6">
      <c r="A1382" t="s">
        <v>1385</v>
      </c>
      <c r="C1382">
        <f>muut_valokuva6.description</f>
        <v>0</v>
      </c>
      <c r="D1382" t="s">
        <v>927</v>
      </c>
      <c r="E1382" t="s">
        <v>1339</v>
      </c>
      <c r="F1382" t="s">
        <v>1378</v>
      </c>
    </row>
    <row r="1383" spans="1:6">
      <c r="A1383" t="s">
        <v>1386</v>
      </c>
      <c r="C1383">
        <f>muut_valokuva6.StartTime</f>
        <v>0</v>
      </c>
      <c r="D1383" t="s">
        <v>927</v>
      </c>
      <c r="E1383" t="s">
        <v>1339</v>
      </c>
      <c r="F1383" t="s">
        <v>1378</v>
      </c>
    </row>
    <row r="1384" spans="1:6">
      <c r="A1384" t="s">
        <v>1387</v>
      </c>
      <c r="C1384">
        <f>muut_valokuva6.hash</f>
        <v>0</v>
      </c>
      <c r="D1384" t="s">
        <v>927</v>
      </c>
      <c r="E1384" t="s">
        <v>1339</v>
      </c>
      <c r="F1384" t="s">
        <v>1378</v>
      </c>
    </row>
    <row r="1385" spans="1:6">
      <c r="A1385" t="s">
        <v>1388</v>
      </c>
      <c r="C1385">
        <f>muut_valokuva6.filename</f>
        <v>0</v>
      </c>
      <c r="D1385" t="s">
        <v>927</v>
      </c>
      <c r="E1385" t="s">
        <v>1339</v>
      </c>
      <c r="F1385" t="s">
        <v>1378</v>
      </c>
    </row>
    <row r="1386" spans="1:6">
      <c r="A1386" t="s">
        <v>1389</v>
      </c>
      <c r="C1386">
        <f>muut_valokuva6.url</f>
        <v>0</v>
      </c>
      <c r="D1386" t="s">
        <v>927</v>
      </c>
      <c r="E1386" t="s">
        <v>1339</v>
      </c>
      <c r="F1386" t="s">
        <v>1378</v>
      </c>
    </row>
    <row r="1387" spans="1:6">
      <c r="A1387" t="s">
        <v>1390</v>
      </c>
      <c r="C1387">
        <f>muut_valokuva6.type</f>
        <v>0</v>
      </c>
      <c r="D1387" t="s">
        <v>927</v>
      </c>
      <c r="E1387" t="s">
        <v>1339</v>
      </c>
      <c r="F1387" t="s">
        <v>1378</v>
      </c>
    </row>
    <row r="1388" spans="1:6">
      <c r="A1388" t="s">
        <v>1391</v>
      </c>
      <c r="C1388">
        <f>muut_valokuva6.ext</f>
        <v>0</v>
      </c>
      <c r="D1388" t="s">
        <v>927</v>
      </c>
      <c r="E1388" t="s">
        <v>1339</v>
      </c>
      <c r="F1388" t="s">
        <v>1378</v>
      </c>
    </row>
    <row r="1389" spans="1:6">
      <c r="A1389" t="s">
        <v>1392</v>
      </c>
      <c r="C1389">
        <f>muut_valokuva6.size</f>
        <v>0</v>
      </c>
      <c r="D1389" t="s">
        <v>927</v>
      </c>
      <c r="E1389" t="s">
        <v>1339</v>
      </c>
      <c r="F1389" t="s">
        <v>1378</v>
      </c>
    </row>
    <row r="1390" spans="1:6">
      <c r="A1390" t="s">
        <v>1393</v>
      </c>
      <c r="C1390">
        <f>muut_valokuva6.version</f>
        <v>0</v>
      </c>
      <c r="D1390" t="s">
        <v>927</v>
      </c>
      <c r="E1390" t="s">
        <v>1339</v>
      </c>
      <c r="F1390" t="s">
        <v>1378</v>
      </c>
    </row>
    <row r="1391" spans="1:6">
      <c r="A1391" t="s">
        <v>1394</v>
      </c>
      <c r="C1391">
        <f>muut_valokuva6.local_path</f>
        <v>0</v>
      </c>
      <c r="D1391" t="s">
        <v>927</v>
      </c>
      <c r="E1391" t="s">
        <v>1339</v>
      </c>
      <c r="F1391" t="s">
        <v>1378</v>
      </c>
    </row>
    <row r="1392" spans="1:6">
      <c r="A1392" t="s">
        <v>1395</v>
      </c>
      <c r="C1392">
        <f>muut_valokuva6.protected</f>
        <v>0</v>
      </c>
      <c r="D1392" t="s">
        <v>927</v>
      </c>
      <c r="E1392" t="s">
        <v>1339</v>
      </c>
      <c r="F1392" t="s">
        <v>1378</v>
      </c>
    </row>
    <row r="1393" spans="1:6">
      <c r="A1393" t="s">
        <v>1396</v>
      </c>
      <c r="C1393">
        <f>muut_valokuva7</f>
        <v>0</v>
      </c>
      <c r="D1393" t="s">
        <v>924</v>
      </c>
      <c r="E1393" t="s">
        <v>1397</v>
      </c>
      <c r="F1393" t="s">
        <v>1398</v>
      </c>
    </row>
    <row r="1394" spans="1:6">
      <c r="A1394" t="s">
        <v>1399</v>
      </c>
      <c r="C1394">
        <f>muut_valokuva7.uuid</f>
        <v>0</v>
      </c>
      <c r="D1394" t="s">
        <v>927</v>
      </c>
      <c r="E1394" t="s">
        <v>1397</v>
      </c>
      <c r="F1394" t="s">
        <v>1398</v>
      </c>
    </row>
    <row r="1395" spans="1:6">
      <c r="A1395" t="s">
        <v>1400</v>
      </c>
      <c r="C1395">
        <f>muut_valokuva7.aindex</f>
        <v>0</v>
      </c>
      <c r="D1395" t="s">
        <v>927</v>
      </c>
      <c r="E1395" t="s">
        <v>1397</v>
      </c>
      <c r="F1395" t="s">
        <v>1398</v>
      </c>
    </row>
    <row r="1396" spans="1:6">
      <c r="A1396" t="s">
        <v>1401</v>
      </c>
      <c r="C1396">
        <f>muut_valokuva7.ref</f>
        <v>0</v>
      </c>
      <c r="D1396" t="s">
        <v>927</v>
      </c>
      <c r="E1396" t="s">
        <v>1397</v>
      </c>
      <c r="F1396" t="s">
        <v>1398</v>
      </c>
    </row>
    <row r="1397" spans="1:6">
      <c r="A1397" t="s">
        <v>1402</v>
      </c>
      <c r="C1397">
        <f>muut_valokuva7.uploader</f>
        <v>0</v>
      </c>
      <c r="D1397" t="s">
        <v>927</v>
      </c>
      <c r="E1397" t="s">
        <v>1397</v>
      </c>
      <c r="F1397" t="s">
        <v>1398</v>
      </c>
    </row>
    <row r="1398" spans="1:6">
      <c r="A1398" t="s">
        <v>1403</v>
      </c>
      <c r="C1398">
        <f>muut_valokuva7.content</f>
        <v>0</v>
      </c>
      <c r="D1398" t="s">
        <v>927</v>
      </c>
      <c r="E1398" t="s">
        <v>1397</v>
      </c>
      <c r="F1398" t="s">
        <v>1398</v>
      </c>
    </row>
    <row r="1399" spans="1:6">
      <c r="A1399" t="s">
        <v>1404</v>
      </c>
      <c r="C1399">
        <f>muut_valokuva7.title</f>
        <v>0</v>
      </c>
      <c r="D1399" t="s">
        <v>927</v>
      </c>
      <c r="E1399" t="s">
        <v>1397</v>
      </c>
      <c r="F1399" t="s">
        <v>1398</v>
      </c>
    </row>
    <row r="1400" spans="1:6">
      <c r="A1400" t="s">
        <v>1405</v>
      </c>
      <c r="C1400">
        <f>muut_valokuva7.description</f>
        <v>0</v>
      </c>
      <c r="D1400" t="s">
        <v>927</v>
      </c>
      <c r="E1400" t="s">
        <v>1397</v>
      </c>
      <c r="F1400" t="s">
        <v>1398</v>
      </c>
    </row>
    <row r="1401" spans="1:6">
      <c r="A1401" t="s">
        <v>1406</v>
      </c>
      <c r="C1401">
        <f>muut_valokuva7.StartTime</f>
        <v>0</v>
      </c>
      <c r="D1401" t="s">
        <v>927</v>
      </c>
      <c r="E1401" t="s">
        <v>1397</v>
      </c>
      <c r="F1401" t="s">
        <v>1398</v>
      </c>
    </row>
    <row r="1402" spans="1:6">
      <c r="A1402" t="s">
        <v>1407</v>
      </c>
      <c r="C1402">
        <f>muut_valokuva7.hash</f>
        <v>0</v>
      </c>
      <c r="D1402" t="s">
        <v>927</v>
      </c>
      <c r="E1402" t="s">
        <v>1397</v>
      </c>
      <c r="F1402" t="s">
        <v>1398</v>
      </c>
    </row>
    <row r="1403" spans="1:6">
      <c r="A1403" t="s">
        <v>1408</v>
      </c>
      <c r="C1403">
        <f>muut_valokuva7.filename</f>
        <v>0</v>
      </c>
      <c r="D1403" t="s">
        <v>927</v>
      </c>
      <c r="E1403" t="s">
        <v>1397</v>
      </c>
      <c r="F1403" t="s">
        <v>1398</v>
      </c>
    </row>
    <row r="1404" spans="1:6">
      <c r="A1404" t="s">
        <v>1409</v>
      </c>
      <c r="C1404">
        <f>muut_valokuva7.url</f>
        <v>0</v>
      </c>
      <c r="D1404" t="s">
        <v>927</v>
      </c>
      <c r="E1404" t="s">
        <v>1397</v>
      </c>
      <c r="F1404" t="s">
        <v>1398</v>
      </c>
    </row>
    <row r="1405" spans="1:6">
      <c r="A1405" t="s">
        <v>1410</v>
      </c>
      <c r="C1405">
        <f>muut_valokuva7.type</f>
        <v>0</v>
      </c>
      <c r="D1405" t="s">
        <v>927</v>
      </c>
      <c r="E1405" t="s">
        <v>1397</v>
      </c>
      <c r="F1405" t="s">
        <v>1398</v>
      </c>
    </row>
    <row r="1406" spans="1:6">
      <c r="A1406" t="s">
        <v>1411</v>
      </c>
      <c r="C1406">
        <f>muut_valokuva7.ext</f>
        <v>0</v>
      </c>
      <c r="D1406" t="s">
        <v>927</v>
      </c>
      <c r="E1406" t="s">
        <v>1397</v>
      </c>
      <c r="F1406" t="s">
        <v>1398</v>
      </c>
    </row>
    <row r="1407" spans="1:6">
      <c r="A1407" t="s">
        <v>1412</v>
      </c>
      <c r="C1407">
        <f>muut_valokuva7.size</f>
        <v>0</v>
      </c>
      <c r="D1407" t="s">
        <v>927</v>
      </c>
      <c r="E1407" t="s">
        <v>1397</v>
      </c>
      <c r="F1407" t="s">
        <v>1398</v>
      </c>
    </row>
    <row r="1408" spans="1:6">
      <c r="A1408" t="s">
        <v>1413</v>
      </c>
      <c r="C1408">
        <f>muut_valokuva7.version</f>
        <v>0</v>
      </c>
      <c r="D1408" t="s">
        <v>927</v>
      </c>
      <c r="E1408" t="s">
        <v>1397</v>
      </c>
      <c r="F1408" t="s">
        <v>1398</v>
      </c>
    </row>
    <row r="1409" spans="1:6">
      <c r="A1409" t="s">
        <v>1414</v>
      </c>
      <c r="C1409">
        <f>muut_valokuva7.local_path</f>
        <v>0</v>
      </c>
      <c r="D1409" t="s">
        <v>927</v>
      </c>
      <c r="E1409" t="s">
        <v>1397</v>
      </c>
      <c r="F1409" t="s">
        <v>1398</v>
      </c>
    </row>
    <row r="1410" spans="1:6">
      <c r="A1410" t="s">
        <v>1415</v>
      </c>
      <c r="C1410">
        <f>muut_valokuva7.protected</f>
        <v>0</v>
      </c>
      <c r="D1410" t="s">
        <v>927</v>
      </c>
      <c r="E1410" t="s">
        <v>1397</v>
      </c>
      <c r="F1410" t="s">
        <v>1398</v>
      </c>
    </row>
    <row r="1411" spans="1:6">
      <c r="A1411" t="s">
        <v>1416</v>
      </c>
      <c r="C1411">
        <f>muut_valokuva8</f>
        <v>0</v>
      </c>
      <c r="D1411" t="s">
        <v>924</v>
      </c>
      <c r="E1411" t="s">
        <v>1397</v>
      </c>
      <c r="F1411" t="s">
        <v>1417</v>
      </c>
    </row>
    <row r="1412" spans="1:6">
      <c r="A1412" t="s">
        <v>1418</v>
      </c>
      <c r="C1412">
        <f>muut_valokuva8.uuid</f>
        <v>0</v>
      </c>
      <c r="D1412" t="s">
        <v>927</v>
      </c>
      <c r="E1412" t="s">
        <v>1397</v>
      </c>
      <c r="F1412" t="s">
        <v>1417</v>
      </c>
    </row>
    <row r="1413" spans="1:6">
      <c r="A1413" t="s">
        <v>1419</v>
      </c>
      <c r="C1413">
        <f>muut_valokuva8.aindex</f>
        <v>0</v>
      </c>
      <c r="D1413" t="s">
        <v>927</v>
      </c>
      <c r="E1413" t="s">
        <v>1397</v>
      </c>
      <c r="F1413" t="s">
        <v>1417</v>
      </c>
    </row>
    <row r="1414" spans="1:6">
      <c r="A1414" t="s">
        <v>1420</v>
      </c>
      <c r="C1414">
        <f>muut_valokuva8.ref</f>
        <v>0</v>
      </c>
      <c r="D1414" t="s">
        <v>927</v>
      </c>
      <c r="E1414" t="s">
        <v>1397</v>
      </c>
      <c r="F1414" t="s">
        <v>1417</v>
      </c>
    </row>
    <row r="1415" spans="1:6">
      <c r="A1415" t="s">
        <v>1421</v>
      </c>
      <c r="C1415">
        <f>muut_valokuva8.uploader</f>
        <v>0</v>
      </c>
      <c r="D1415" t="s">
        <v>927</v>
      </c>
      <c r="E1415" t="s">
        <v>1397</v>
      </c>
      <c r="F1415" t="s">
        <v>1417</v>
      </c>
    </row>
    <row r="1416" spans="1:6">
      <c r="A1416" t="s">
        <v>1422</v>
      </c>
      <c r="C1416">
        <f>muut_valokuva8.content</f>
        <v>0</v>
      </c>
      <c r="D1416" t="s">
        <v>927</v>
      </c>
      <c r="E1416" t="s">
        <v>1397</v>
      </c>
      <c r="F1416" t="s">
        <v>1417</v>
      </c>
    </row>
    <row r="1417" spans="1:6">
      <c r="A1417" t="s">
        <v>1423</v>
      </c>
      <c r="C1417">
        <f>muut_valokuva8.title</f>
        <v>0</v>
      </c>
      <c r="D1417" t="s">
        <v>927</v>
      </c>
      <c r="E1417" t="s">
        <v>1397</v>
      </c>
      <c r="F1417" t="s">
        <v>1417</v>
      </c>
    </row>
    <row r="1418" spans="1:6">
      <c r="A1418" t="s">
        <v>1424</v>
      </c>
      <c r="C1418">
        <f>muut_valokuva8.description</f>
        <v>0</v>
      </c>
      <c r="D1418" t="s">
        <v>927</v>
      </c>
      <c r="E1418" t="s">
        <v>1397</v>
      </c>
      <c r="F1418" t="s">
        <v>1417</v>
      </c>
    </row>
    <row r="1419" spans="1:6">
      <c r="A1419" t="s">
        <v>1425</v>
      </c>
      <c r="C1419">
        <f>muut_valokuva8.StartTime</f>
        <v>0</v>
      </c>
      <c r="D1419" t="s">
        <v>927</v>
      </c>
      <c r="E1419" t="s">
        <v>1397</v>
      </c>
      <c r="F1419" t="s">
        <v>1417</v>
      </c>
    </row>
    <row r="1420" spans="1:6">
      <c r="A1420" t="s">
        <v>1426</v>
      </c>
      <c r="C1420">
        <f>muut_valokuva8.hash</f>
        <v>0</v>
      </c>
      <c r="D1420" t="s">
        <v>927</v>
      </c>
      <c r="E1420" t="s">
        <v>1397</v>
      </c>
      <c r="F1420" t="s">
        <v>1417</v>
      </c>
    </row>
    <row r="1421" spans="1:6">
      <c r="A1421" t="s">
        <v>1427</v>
      </c>
      <c r="C1421">
        <f>muut_valokuva8.filename</f>
        <v>0</v>
      </c>
      <c r="D1421" t="s">
        <v>927</v>
      </c>
      <c r="E1421" t="s">
        <v>1397</v>
      </c>
      <c r="F1421" t="s">
        <v>1417</v>
      </c>
    </row>
    <row r="1422" spans="1:6">
      <c r="A1422" t="s">
        <v>1428</v>
      </c>
      <c r="C1422">
        <f>muut_valokuva8.url</f>
        <v>0</v>
      </c>
      <c r="D1422" t="s">
        <v>927</v>
      </c>
      <c r="E1422" t="s">
        <v>1397</v>
      </c>
      <c r="F1422" t="s">
        <v>1417</v>
      </c>
    </row>
    <row r="1423" spans="1:6">
      <c r="A1423" t="s">
        <v>1429</v>
      </c>
      <c r="C1423">
        <f>muut_valokuva8.type</f>
        <v>0</v>
      </c>
      <c r="D1423" t="s">
        <v>927</v>
      </c>
      <c r="E1423" t="s">
        <v>1397</v>
      </c>
      <c r="F1423" t="s">
        <v>1417</v>
      </c>
    </row>
    <row r="1424" spans="1:6">
      <c r="A1424" t="s">
        <v>1430</v>
      </c>
      <c r="C1424">
        <f>muut_valokuva8.ext</f>
        <v>0</v>
      </c>
      <c r="D1424" t="s">
        <v>927</v>
      </c>
      <c r="E1424" t="s">
        <v>1397</v>
      </c>
      <c r="F1424" t="s">
        <v>1417</v>
      </c>
    </row>
    <row r="1425" spans="1:6">
      <c r="A1425" t="s">
        <v>1431</v>
      </c>
      <c r="C1425">
        <f>muut_valokuva8.size</f>
        <v>0</v>
      </c>
      <c r="D1425" t="s">
        <v>927</v>
      </c>
      <c r="E1425" t="s">
        <v>1397</v>
      </c>
      <c r="F1425" t="s">
        <v>1417</v>
      </c>
    </row>
    <row r="1426" spans="1:6">
      <c r="A1426" t="s">
        <v>1432</v>
      </c>
      <c r="C1426">
        <f>muut_valokuva8.version</f>
        <v>0</v>
      </c>
      <c r="D1426" t="s">
        <v>927</v>
      </c>
      <c r="E1426" t="s">
        <v>1397</v>
      </c>
      <c r="F1426" t="s">
        <v>1417</v>
      </c>
    </row>
    <row r="1427" spans="1:6">
      <c r="A1427" t="s">
        <v>1433</v>
      </c>
      <c r="C1427">
        <f>muut_valokuva8.local_path</f>
        <v>0</v>
      </c>
      <c r="D1427" t="s">
        <v>927</v>
      </c>
      <c r="E1427" t="s">
        <v>1397</v>
      </c>
      <c r="F1427" t="s">
        <v>1417</v>
      </c>
    </row>
    <row r="1428" spans="1:6">
      <c r="A1428" t="s">
        <v>1434</v>
      </c>
      <c r="C1428">
        <f>muut_valokuva8.protected</f>
        <v>0</v>
      </c>
      <c r="D1428" t="s">
        <v>927</v>
      </c>
      <c r="E1428" t="s">
        <v>1397</v>
      </c>
      <c r="F1428" t="s">
        <v>1417</v>
      </c>
    </row>
    <row r="1429" spans="1:6">
      <c r="A1429" t="s">
        <v>1435</v>
      </c>
      <c r="C1429">
        <f>muut_valokuva9</f>
        <v>0</v>
      </c>
      <c r="D1429" t="s">
        <v>924</v>
      </c>
      <c r="E1429" t="s">
        <v>1397</v>
      </c>
      <c r="F1429" t="s">
        <v>1436</v>
      </c>
    </row>
    <row r="1430" spans="1:6">
      <c r="A1430" t="s">
        <v>1437</v>
      </c>
      <c r="C1430">
        <f>muut_valokuva9.uuid</f>
        <v>0</v>
      </c>
      <c r="D1430" t="s">
        <v>927</v>
      </c>
      <c r="E1430" t="s">
        <v>1397</v>
      </c>
      <c r="F1430" t="s">
        <v>1436</v>
      </c>
    </row>
    <row r="1431" spans="1:6">
      <c r="A1431" t="s">
        <v>1438</v>
      </c>
      <c r="C1431">
        <f>muut_valokuva9.aindex</f>
        <v>0</v>
      </c>
      <c r="D1431" t="s">
        <v>927</v>
      </c>
      <c r="E1431" t="s">
        <v>1397</v>
      </c>
      <c r="F1431" t="s">
        <v>1436</v>
      </c>
    </row>
    <row r="1432" spans="1:6">
      <c r="A1432" t="s">
        <v>1439</v>
      </c>
      <c r="C1432">
        <f>muut_valokuva9.ref</f>
        <v>0</v>
      </c>
      <c r="D1432" t="s">
        <v>927</v>
      </c>
      <c r="E1432" t="s">
        <v>1397</v>
      </c>
      <c r="F1432" t="s">
        <v>1436</v>
      </c>
    </row>
    <row r="1433" spans="1:6">
      <c r="A1433" t="s">
        <v>1440</v>
      </c>
      <c r="C1433">
        <f>muut_valokuva9.uploader</f>
        <v>0</v>
      </c>
      <c r="D1433" t="s">
        <v>927</v>
      </c>
      <c r="E1433" t="s">
        <v>1397</v>
      </c>
      <c r="F1433" t="s">
        <v>1436</v>
      </c>
    </row>
    <row r="1434" spans="1:6">
      <c r="A1434" t="s">
        <v>1441</v>
      </c>
      <c r="C1434">
        <f>muut_valokuva9.content</f>
        <v>0</v>
      </c>
      <c r="D1434" t="s">
        <v>927</v>
      </c>
      <c r="E1434" t="s">
        <v>1397</v>
      </c>
      <c r="F1434" t="s">
        <v>1436</v>
      </c>
    </row>
    <row r="1435" spans="1:6">
      <c r="A1435" t="s">
        <v>1442</v>
      </c>
      <c r="C1435">
        <f>muut_valokuva9.title</f>
        <v>0</v>
      </c>
      <c r="D1435" t="s">
        <v>927</v>
      </c>
      <c r="E1435" t="s">
        <v>1397</v>
      </c>
      <c r="F1435" t="s">
        <v>1436</v>
      </c>
    </row>
    <row r="1436" spans="1:6">
      <c r="A1436" t="s">
        <v>1443</v>
      </c>
      <c r="C1436">
        <f>muut_valokuva9.description</f>
        <v>0</v>
      </c>
      <c r="D1436" t="s">
        <v>927</v>
      </c>
      <c r="E1436" t="s">
        <v>1397</v>
      </c>
      <c r="F1436" t="s">
        <v>1436</v>
      </c>
    </row>
    <row r="1437" spans="1:6">
      <c r="A1437" t="s">
        <v>1444</v>
      </c>
      <c r="C1437">
        <f>muut_valokuva9.StartTime</f>
        <v>0</v>
      </c>
      <c r="D1437" t="s">
        <v>927</v>
      </c>
      <c r="E1437" t="s">
        <v>1397</v>
      </c>
      <c r="F1437" t="s">
        <v>1436</v>
      </c>
    </row>
    <row r="1438" spans="1:6">
      <c r="A1438" t="s">
        <v>1445</v>
      </c>
      <c r="C1438">
        <f>muut_valokuva9.hash</f>
        <v>0</v>
      </c>
      <c r="D1438" t="s">
        <v>927</v>
      </c>
      <c r="E1438" t="s">
        <v>1397</v>
      </c>
      <c r="F1438" t="s">
        <v>1436</v>
      </c>
    </row>
    <row r="1439" spans="1:6">
      <c r="A1439" t="s">
        <v>1446</v>
      </c>
      <c r="C1439">
        <f>muut_valokuva9.filename</f>
        <v>0</v>
      </c>
      <c r="D1439" t="s">
        <v>927</v>
      </c>
      <c r="E1439" t="s">
        <v>1397</v>
      </c>
      <c r="F1439" t="s">
        <v>1436</v>
      </c>
    </row>
    <row r="1440" spans="1:6">
      <c r="A1440" t="s">
        <v>1447</v>
      </c>
      <c r="C1440">
        <f>muut_valokuva9.url</f>
        <v>0</v>
      </c>
      <c r="D1440" t="s">
        <v>927</v>
      </c>
      <c r="E1440" t="s">
        <v>1397</v>
      </c>
      <c r="F1440" t="s">
        <v>1436</v>
      </c>
    </row>
    <row r="1441" spans="1:6">
      <c r="A1441" t="s">
        <v>1448</v>
      </c>
      <c r="C1441">
        <f>muut_valokuva9.type</f>
        <v>0</v>
      </c>
      <c r="D1441" t="s">
        <v>927</v>
      </c>
      <c r="E1441" t="s">
        <v>1397</v>
      </c>
      <c r="F1441" t="s">
        <v>1436</v>
      </c>
    </row>
    <row r="1442" spans="1:6">
      <c r="A1442" t="s">
        <v>1449</v>
      </c>
      <c r="C1442">
        <f>muut_valokuva9.ext</f>
        <v>0</v>
      </c>
      <c r="D1442" t="s">
        <v>927</v>
      </c>
      <c r="E1442" t="s">
        <v>1397</v>
      </c>
      <c r="F1442" t="s">
        <v>1436</v>
      </c>
    </row>
    <row r="1443" spans="1:6">
      <c r="A1443" t="s">
        <v>1450</v>
      </c>
      <c r="C1443">
        <f>muut_valokuva9.size</f>
        <v>0</v>
      </c>
      <c r="D1443" t="s">
        <v>927</v>
      </c>
      <c r="E1443" t="s">
        <v>1397</v>
      </c>
      <c r="F1443" t="s">
        <v>1436</v>
      </c>
    </row>
    <row r="1444" spans="1:6">
      <c r="A1444" t="s">
        <v>1451</v>
      </c>
      <c r="C1444">
        <f>muut_valokuva9.version</f>
        <v>0</v>
      </c>
      <c r="D1444" t="s">
        <v>927</v>
      </c>
      <c r="E1444" t="s">
        <v>1397</v>
      </c>
      <c r="F1444" t="s">
        <v>1436</v>
      </c>
    </row>
    <row r="1445" spans="1:6">
      <c r="A1445" t="s">
        <v>1452</v>
      </c>
      <c r="C1445">
        <f>muut_valokuva9.local_path</f>
        <v>0</v>
      </c>
      <c r="D1445" t="s">
        <v>927</v>
      </c>
      <c r="E1445" t="s">
        <v>1397</v>
      </c>
      <c r="F1445" t="s">
        <v>1436</v>
      </c>
    </row>
    <row r="1446" spans="1:6">
      <c r="A1446" t="s">
        <v>1453</v>
      </c>
      <c r="C1446">
        <f>muut_valokuva9.protected</f>
        <v>0</v>
      </c>
      <c r="D1446" t="s">
        <v>927</v>
      </c>
      <c r="E1446" t="s">
        <v>1397</v>
      </c>
      <c r="F1446" t="s">
        <v>1436</v>
      </c>
    </row>
    <row r="1447" spans="1:6">
      <c r="A1447" t="s">
        <v>1454</v>
      </c>
      <c r="B1447" t="s">
        <v>1540</v>
      </c>
      <c r="C1447" t="str">
        <f>next_inspection_date</f>
        <v>2025-03-27</v>
      </c>
      <c r="D1447" t="s">
        <v>912</v>
      </c>
      <c r="E1447" t="s">
        <v>21</v>
      </c>
      <c r="F1447" t="s">
        <v>22</v>
      </c>
    </row>
    <row r="1448" spans="1:6">
      <c r="A1448" t="s">
        <v>1455</v>
      </c>
      <c r="B1448" t="s">
        <v>1532</v>
      </c>
      <c r="C1448" t="str">
        <f>next_inside_inspection</f>
        <v>0 </v>
      </c>
      <c r="D1448" t="s">
        <v>899</v>
      </c>
      <c r="E1448" t="s">
        <v>21</v>
      </c>
      <c r="F1448" t="s">
        <v>23</v>
      </c>
    </row>
    <row r="1449" spans="1:6">
      <c r="A1449" t="s">
        <v>1456</v>
      </c>
      <c r="B1449" t="s">
        <v>1532</v>
      </c>
      <c r="C1449" t="str">
        <f>next_usage_inspection</f>
        <v>0 </v>
      </c>
      <c r="D1449" t="s">
        <v>899</v>
      </c>
      <c r="E1449" t="s">
        <v>21</v>
      </c>
      <c r="F1449" t="s">
        <v>24</v>
      </c>
    </row>
    <row r="1450" spans="1:6">
      <c r="A1450" t="s">
        <v>1457</v>
      </c>
      <c r="B1450" t="s">
        <v>1532</v>
      </c>
      <c r="C1450" t="str">
        <f>next_scheduled_pressure</f>
        <v>0 </v>
      </c>
      <c r="D1450" t="s">
        <v>899</v>
      </c>
      <c r="E1450" t="s">
        <v>21</v>
      </c>
      <c r="F1450" t="s">
        <v>25</v>
      </c>
    </row>
    <row r="1451" spans="1:6">
      <c r="A1451" t="s">
        <v>1458</v>
      </c>
      <c r="B1451" t="s">
        <v>1532</v>
      </c>
      <c r="C1451" t="str">
        <f>next_other_inspection</f>
        <v>0 </v>
      </c>
      <c r="D1451" t="s">
        <v>899</v>
      </c>
      <c r="E1451" t="s">
        <v>21</v>
      </c>
      <c r="F1451" t="s">
        <v>19</v>
      </c>
    </row>
    <row r="1452" spans="1:6">
      <c r="A1452" t="s">
        <v>1459</v>
      </c>
      <c r="B1452" t="s">
        <v>1532</v>
      </c>
      <c r="C1452" t="str">
        <f>next_followup</f>
        <v>0 </v>
      </c>
      <c r="D1452" t="s">
        <v>899</v>
      </c>
      <c r="E1452" t="s">
        <v>21</v>
      </c>
      <c r="F1452" t="s">
        <v>26</v>
      </c>
    </row>
    <row r="1453" spans="1:6">
      <c r="A1453" t="s">
        <v>1460</v>
      </c>
      <c r="B1453" t="s">
        <v>1532</v>
      </c>
      <c r="C1453" t="str">
        <f>next_condition_inspection</f>
        <v>0 </v>
      </c>
      <c r="D1453" t="s">
        <v>899</v>
      </c>
      <c r="E1453" t="s">
        <v>21</v>
      </c>
      <c r="F1453" t="s">
        <v>1461</v>
      </c>
    </row>
    <row r="1454" spans="1:6">
      <c r="A1454" t="s">
        <v>1462</v>
      </c>
      <c r="B1454" t="s">
        <v>1599</v>
      </c>
      <c r="C1454" t="str">
        <f>tech_condition_assessment</f>
        <v>Kohtalainen</v>
      </c>
      <c r="D1454" t="s">
        <v>996</v>
      </c>
      <c r="E1454" t="s">
        <v>1463</v>
      </c>
      <c r="F1454" t="s">
        <v>1464</v>
      </c>
    </row>
    <row r="1455" spans="1:6">
      <c r="A1455" t="s">
        <v>1465</v>
      </c>
      <c r="C1455">
        <f>inspection_result</f>
        <v>0</v>
      </c>
      <c r="D1455" t="s">
        <v>996</v>
      </c>
      <c r="E1455" t="s">
        <v>1463</v>
      </c>
      <c r="F1455" t="s">
        <v>28</v>
      </c>
    </row>
    <row r="1456" spans="1:6">
      <c r="A1456" t="s">
        <v>1466</v>
      </c>
      <c r="B1456" t="s">
        <v>1532</v>
      </c>
      <c r="C1456" t="str">
        <f>inspection_result_boolean</f>
        <v>0 </v>
      </c>
      <c r="D1456" t="s">
        <v>899</v>
      </c>
      <c r="E1456" t="s">
        <v>1463</v>
      </c>
      <c r="F1456" t="s">
        <v>1467</v>
      </c>
    </row>
    <row r="1457" spans="1:6">
      <c r="A1457" t="s">
        <v>1468</v>
      </c>
      <c r="C1457">
        <f>general_device_image</f>
        <v>0</v>
      </c>
      <c r="D1457" t="s">
        <v>924</v>
      </c>
      <c r="E1457" t="s">
        <v>1463</v>
      </c>
      <c r="F1457" t="s">
        <v>1469</v>
      </c>
    </row>
    <row r="1458" spans="1:6">
      <c r="A1458" t="s">
        <v>1470</v>
      </c>
      <c r="C1458">
        <f>general_device_image.uuid</f>
        <v>0</v>
      </c>
      <c r="D1458" t="s">
        <v>927</v>
      </c>
      <c r="E1458" t="s">
        <v>1463</v>
      </c>
      <c r="F1458" t="s">
        <v>1469</v>
      </c>
    </row>
    <row r="1459" spans="1:6">
      <c r="A1459" t="s">
        <v>1471</v>
      </c>
      <c r="C1459">
        <f>general_device_image.aindex</f>
        <v>0</v>
      </c>
      <c r="D1459" t="s">
        <v>927</v>
      </c>
      <c r="E1459" t="s">
        <v>1463</v>
      </c>
      <c r="F1459" t="s">
        <v>1469</v>
      </c>
    </row>
    <row r="1460" spans="1:6">
      <c r="A1460" t="s">
        <v>1472</v>
      </c>
      <c r="C1460">
        <f>general_device_image.ref</f>
        <v>0</v>
      </c>
      <c r="D1460" t="s">
        <v>927</v>
      </c>
      <c r="E1460" t="s">
        <v>1463</v>
      </c>
      <c r="F1460" t="s">
        <v>1469</v>
      </c>
    </row>
    <row r="1461" spans="1:6">
      <c r="A1461" t="s">
        <v>1473</v>
      </c>
      <c r="C1461">
        <f>general_device_image.uploader</f>
        <v>0</v>
      </c>
      <c r="D1461" t="s">
        <v>927</v>
      </c>
      <c r="E1461" t="s">
        <v>1463</v>
      </c>
      <c r="F1461" t="s">
        <v>1469</v>
      </c>
    </row>
    <row r="1462" spans="1:6">
      <c r="A1462" t="s">
        <v>1474</v>
      </c>
      <c r="C1462">
        <f>general_device_image.content</f>
        <v>0</v>
      </c>
      <c r="D1462" t="s">
        <v>927</v>
      </c>
      <c r="E1462" t="s">
        <v>1463</v>
      </c>
      <c r="F1462" t="s">
        <v>1469</v>
      </c>
    </row>
    <row r="1463" spans="1:6">
      <c r="A1463" t="s">
        <v>1475</v>
      </c>
      <c r="C1463">
        <f>general_device_image.title</f>
        <v>0</v>
      </c>
      <c r="D1463" t="s">
        <v>927</v>
      </c>
      <c r="E1463" t="s">
        <v>1463</v>
      </c>
      <c r="F1463" t="s">
        <v>1469</v>
      </c>
    </row>
    <row r="1464" spans="1:6">
      <c r="A1464" t="s">
        <v>1476</v>
      </c>
      <c r="C1464">
        <f>general_device_image.description</f>
        <v>0</v>
      </c>
      <c r="D1464" t="s">
        <v>927</v>
      </c>
      <c r="E1464" t="s">
        <v>1463</v>
      </c>
      <c r="F1464" t="s">
        <v>1469</v>
      </c>
    </row>
    <row r="1465" spans="1:6">
      <c r="A1465" t="s">
        <v>1477</v>
      </c>
      <c r="C1465">
        <f>general_device_image.StartTime</f>
        <v>0</v>
      </c>
      <c r="D1465" t="s">
        <v>927</v>
      </c>
      <c r="E1465" t="s">
        <v>1463</v>
      </c>
      <c r="F1465" t="s">
        <v>1469</v>
      </c>
    </row>
    <row r="1466" spans="1:6">
      <c r="A1466" t="s">
        <v>1478</v>
      </c>
      <c r="C1466">
        <f>general_device_image.hash</f>
        <v>0</v>
      </c>
      <c r="D1466" t="s">
        <v>927</v>
      </c>
      <c r="E1466" t="s">
        <v>1463</v>
      </c>
      <c r="F1466" t="s">
        <v>1469</v>
      </c>
    </row>
    <row r="1467" spans="1:6">
      <c r="A1467" t="s">
        <v>1479</v>
      </c>
      <c r="C1467">
        <f>general_device_image.filename</f>
        <v>0</v>
      </c>
      <c r="D1467" t="s">
        <v>927</v>
      </c>
      <c r="E1467" t="s">
        <v>1463</v>
      </c>
      <c r="F1467" t="s">
        <v>1469</v>
      </c>
    </row>
    <row r="1468" spans="1:6">
      <c r="A1468" t="s">
        <v>1480</v>
      </c>
      <c r="C1468">
        <f>general_device_image.url</f>
        <v>0</v>
      </c>
      <c r="D1468" t="s">
        <v>927</v>
      </c>
      <c r="E1468" t="s">
        <v>1463</v>
      </c>
      <c r="F1468" t="s">
        <v>1469</v>
      </c>
    </row>
    <row r="1469" spans="1:6">
      <c r="A1469" t="s">
        <v>1481</v>
      </c>
      <c r="C1469">
        <f>general_device_image.type</f>
        <v>0</v>
      </c>
      <c r="D1469" t="s">
        <v>927</v>
      </c>
      <c r="E1469" t="s">
        <v>1463</v>
      </c>
      <c r="F1469" t="s">
        <v>1469</v>
      </c>
    </row>
    <row r="1470" spans="1:6">
      <c r="A1470" t="s">
        <v>1482</v>
      </c>
      <c r="C1470">
        <f>general_device_image.ext</f>
        <v>0</v>
      </c>
      <c r="D1470" t="s">
        <v>927</v>
      </c>
      <c r="E1470" t="s">
        <v>1463</v>
      </c>
      <c r="F1470" t="s">
        <v>1469</v>
      </c>
    </row>
    <row r="1471" spans="1:6">
      <c r="A1471" t="s">
        <v>1483</v>
      </c>
      <c r="C1471">
        <f>general_device_image.size</f>
        <v>0</v>
      </c>
      <c r="D1471" t="s">
        <v>927</v>
      </c>
      <c r="E1471" t="s">
        <v>1463</v>
      </c>
      <c r="F1471" t="s">
        <v>1469</v>
      </c>
    </row>
    <row r="1472" spans="1:6">
      <c r="A1472" t="s">
        <v>1484</v>
      </c>
      <c r="C1472">
        <f>general_device_image.version</f>
        <v>0</v>
      </c>
      <c r="D1472" t="s">
        <v>927</v>
      </c>
      <c r="E1472" t="s">
        <v>1463</v>
      </c>
      <c r="F1472" t="s">
        <v>1469</v>
      </c>
    </row>
    <row r="1473" spans="1:6">
      <c r="A1473" t="s">
        <v>1485</v>
      </c>
      <c r="C1473">
        <f>general_device_image.local_path</f>
        <v>0</v>
      </c>
      <c r="D1473" t="s">
        <v>927</v>
      </c>
      <c r="E1473" t="s">
        <v>1463</v>
      </c>
      <c r="F1473" t="s">
        <v>1469</v>
      </c>
    </row>
    <row r="1474" spans="1:6">
      <c r="A1474" t="s">
        <v>1486</v>
      </c>
      <c r="C1474">
        <f>general_device_image.protected</f>
        <v>0</v>
      </c>
      <c r="D1474" t="s">
        <v>927</v>
      </c>
      <c r="E1474" t="s">
        <v>1463</v>
      </c>
      <c r="F1474" t="s">
        <v>1469</v>
      </c>
    </row>
    <row r="1475" spans="1:6">
      <c r="A1475" t="s">
        <v>1487</v>
      </c>
      <c r="C1475">
        <f>inside_condition</f>
        <v>0</v>
      </c>
      <c r="D1475" t="s">
        <v>921</v>
      </c>
      <c r="E1475" t="s">
        <v>1463</v>
      </c>
      <c r="F1475" t="s">
        <v>1488</v>
      </c>
    </row>
    <row r="1476" spans="1:6">
      <c r="A1476" t="s">
        <v>1489</v>
      </c>
      <c r="C1476">
        <f>general_description_device</f>
        <v>0</v>
      </c>
      <c r="D1476" t="s">
        <v>921</v>
      </c>
      <c r="E1476" t="s">
        <v>1463</v>
      </c>
      <c r="F1476" t="s">
        <v>1490</v>
      </c>
    </row>
    <row r="1477" spans="1:6">
      <c r="A1477" t="s">
        <v>1491</v>
      </c>
      <c r="B1477" t="s">
        <v>1540</v>
      </c>
      <c r="C1477" t="str">
        <f>inspection_date</f>
        <v>2025-03-27</v>
      </c>
      <c r="D1477" t="s">
        <v>912</v>
      </c>
      <c r="E1477" t="s">
        <v>1463</v>
      </c>
      <c r="F1477" t="s">
        <v>913</v>
      </c>
    </row>
    <row r="1478" spans="1:6">
      <c r="A1478" t="s">
        <v>1492</v>
      </c>
      <c r="B1478" t="s">
        <v>1540</v>
      </c>
      <c r="C1478" t="str">
        <f>signature_date</f>
        <v>2025-03-27</v>
      </c>
      <c r="D1478" t="s">
        <v>912</v>
      </c>
      <c r="E1478" t="s">
        <v>1463</v>
      </c>
      <c r="F1478" t="s">
        <v>1493</v>
      </c>
    </row>
    <row r="1479" spans="1:6">
      <c r="A1479" t="s">
        <v>1494</v>
      </c>
      <c r="C1479">
        <f>signature_city</f>
        <v>0</v>
      </c>
      <c r="D1479" t="s">
        <v>915</v>
      </c>
      <c r="E1479" t="s">
        <v>1463</v>
      </c>
      <c r="F1479" t="s">
        <v>1495</v>
      </c>
    </row>
    <row r="1480" spans="1:6">
      <c r="A1480" t="s">
        <v>1496</v>
      </c>
      <c r="B1480" t="s">
        <v>1541</v>
      </c>
      <c r="C1480" t="str">
        <f>hyvaksynta_tarkastaja</f>
        <v>matti</v>
      </c>
      <c r="D1480" t="s">
        <v>915</v>
      </c>
      <c r="E1480" t="s">
        <v>1463</v>
      </c>
      <c r="F1480" t="s">
        <v>30</v>
      </c>
    </row>
    <row r="1481" spans="1:6">
      <c r="A1481" t="s">
        <v>1497</v>
      </c>
      <c r="C1481">
        <f>signature_image</f>
        <v>0</v>
      </c>
      <c r="D1481" t="s">
        <v>924</v>
      </c>
      <c r="E1481" t="s">
        <v>1463</v>
      </c>
      <c r="F1481" t="s">
        <v>1498</v>
      </c>
    </row>
    <row r="1482" spans="1:6">
      <c r="A1482" t="s">
        <v>1499</v>
      </c>
      <c r="C1482">
        <f>signature_image.uuid</f>
        <v>0</v>
      </c>
      <c r="D1482" t="s">
        <v>927</v>
      </c>
      <c r="E1482" t="s">
        <v>1463</v>
      </c>
      <c r="F1482" t="s">
        <v>1498</v>
      </c>
    </row>
    <row r="1483" spans="1:6">
      <c r="A1483" t="s">
        <v>1500</v>
      </c>
      <c r="C1483">
        <f>signature_image.aindex</f>
        <v>0</v>
      </c>
      <c r="D1483" t="s">
        <v>927</v>
      </c>
      <c r="E1483" t="s">
        <v>1463</v>
      </c>
      <c r="F1483" t="s">
        <v>1498</v>
      </c>
    </row>
    <row r="1484" spans="1:6">
      <c r="A1484" t="s">
        <v>1501</v>
      </c>
      <c r="C1484">
        <f>signature_image.ref</f>
        <v>0</v>
      </c>
      <c r="D1484" t="s">
        <v>927</v>
      </c>
      <c r="E1484" t="s">
        <v>1463</v>
      </c>
      <c r="F1484" t="s">
        <v>1498</v>
      </c>
    </row>
    <row r="1485" spans="1:6">
      <c r="A1485" t="s">
        <v>1502</v>
      </c>
      <c r="C1485">
        <f>signature_image.uploader</f>
        <v>0</v>
      </c>
      <c r="D1485" t="s">
        <v>927</v>
      </c>
      <c r="E1485" t="s">
        <v>1463</v>
      </c>
      <c r="F1485" t="s">
        <v>1498</v>
      </c>
    </row>
    <row r="1486" spans="1:6">
      <c r="A1486" t="s">
        <v>1503</v>
      </c>
      <c r="C1486">
        <f>signature_image.content</f>
        <v>0</v>
      </c>
      <c r="D1486" t="s">
        <v>927</v>
      </c>
      <c r="E1486" t="s">
        <v>1463</v>
      </c>
      <c r="F1486" t="s">
        <v>1498</v>
      </c>
    </row>
    <row r="1487" spans="1:6">
      <c r="A1487" t="s">
        <v>1504</v>
      </c>
      <c r="C1487">
        <f>signature_image.title</f>
        <v>0</v>
      </c>
      <c r="D1487" t="s">
        <v>927</v>
      </c>
      <c r="E1487" t="s">
        <v>1463</v>
      </c>
      <c r="F1487" t="s">
        <v>1498</v>
      </c>
    </row>
    <row r="1488" spans="1:6">
      <c r="A1488" t="s">
        <v>1505</v>
      </c>
      <c r="C1488">
        <f>signature_image.description</f>
        <v>0</v>
      </c>
      <c r="D1488" t="s">
        <v>927</v>
      </c>
      <c r="E1488" t="s">
        <v>1463</v>
      </c>
      <c r="F1488" t="s">
        <v>1498</v>
      </c>
    </row>
    <row r="1489" spans="1:6">
      <c r="A1489" t="s">
        <v>1506</v>
      </c>
      <c r="C1489">
        <f>signature_image.StartTime</f>
        <v>0</v>
      </c>
      <c r="D1489" t="s">
        <v>927</v>
      </c>
      <c r="E1489" t="s">
        <v>1463</v>
      </c>
      <c r="F1489" t="s">
        <v>1498</v>
      </c>
    </row>
    <row r="1490" spans="1:6">
      <c r="A1490" t="s">
        <v>1507</v>
      </c>
      <c r="C1490">
        <f>signature_image.hash</f>
        <v>0</v>
      </c>
      <c r="D1490" t="s">
        <v>927</v>
      </c>
      <c r="E1490" t="s">
        <v>1463</v>
      </c>
      <c r="F1490" t="s">
        <v>1498</v>
      </c>
    </row>
    <row r="1491" spans="1:6">
      <c r="A1491" t="s">
        <v>1508</v>
      </c>
      <c r="C1491">
        <f>signature_image.filename</f>
        <v>0</v>
      </c>
      <c r="D1491" t="s">
        <v>927</v>
      </c>
      <c r="E1491" t="s">
        <v>1463</v>
      </c>
      <c r="F1491" t="s">
        <v>1498</v>
      </c>
    </row>
    <row r="1492" spans="1:6">
      <c r="A1492" t="s">
        <v>1509</v>
      </c>
      <c r="C1492">
        <f>signature_image.url</f>
        <v>0</v>
      </c>
      <c r="D1492" t="s">
        <v>927</v>
      </c>
      <c r="E1492" t="s">
        <v>1463</v>
      </c>
      <c r="F1492" t="s">
        <v>1498</v>
      </c>
    </row>
    <row r="1493" spans="1:6">
      <c r="A1493" t="s">
        <v>1510</v>
      </c>
      <c r="C1493">
        <f>signature_image.type</f>
        <v>0</v>
      </c>
      <c r="D1493" t="s">
        <v>927</v>
      </c>
      <c r="E1493" t="s">
        <v>1463</v>
      </c>
      <c r="F1493" t="s">
        <v>1498</v>
      </c>
    </row>
    <row r="1494" spans="1:6">
      <c r="A1494" t="s">
        <v>1511</v>
      </c>
      <c r="C1494">
        <f>signature_image.ext</f>
        <v>0</v>
      </c>
      <c r="D1494" t="s">
        <v>927</v>
      </c>
      <c r="E1494" t="s">
        <v>1463</v>
      </c>
      <c r="F1494" t="s">
        <v>1498</v>
      </c>
    </row>
    <row r="1495" spans="1:6">
      <c r="A1495" t="s">
        <v>1512</v>
      </c>
      <c r="C1495">
        <f>signature_image.size</f>
        <v>0</v>
      </c>
      <c r="D1495" t="s">
        <v>927</v>
      </c>
      <c r="E1495" t="s">
        <v>1463</v>
      </c>
      <c r="F1495" t="s">
        <v>1498</v>
      </c>
    </row>
    <row r="1496" spans="1:6">
      <c r="A1496" t="s">
        <v>1513</v>
      </c>
      <c r="C1496">
        <f>signature_image.version</f>
        <v>0</v>
      </c>
      <c r="D1496" t="s">
        <v>927</v>
      </c>
      <c r="E1496" t="s">
        <v>1463</v>
      </c>
      <c r="F1496" t="s">
        <v>1498</v>
      </c>
    </row>
    <row r="1497" spans="1:6">
      <c r="A1497" t="s">
        <v>1514</v>
      </c>
      <c r="C1497">
        <f>signature_image.local_path</f>
        <v>0</v>
      </c>
      <c r="D1497" t="s">
        <v>927</v>
      </c>
      <c r="E1497" t="s">
        <v>1463</v>
      </c>
      <c r="F1497" t="s">
        <v>1498</v>
      </c>
    </row>
    <row r="1498" spans="1:6">
      <c r="A1498" t="s">
        <v>1515</v>
      </c>
      <c r="C1498">
        <f>signature_image.protected</f>
        <v>0</v>
      </c>
      <c r="D1498" t="s">
        <v>927</v>
      </c>
      <c r="E1498" t="s">
        <v>1463</v>
      </c>
      <c r="F1498" t="s">
        <v>1498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Print</vt:lpstr>
      <vt:lpstr>Sheet1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EXT-Säilä Henri</cp:lastModifiedBy>
  <dcterms:created xsi:type="dcterms:W3CDTF">2021-05-21T05:14:33+00:00</dcterms:created>
  <dcterms:modified xsi:type="dcterms:W3CDTF">2025-01-17T13:00:20+00:00</dcterms:modified>
  <dc:title>Untitled Spreadsheet</dc:title>
  <dc:description/>
  <dc:subject/>
  <cp:keywords/>
  <cp:category/>
</cp:coreProperties>
</file>